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21"/>
  <workbookPr showInkAnnotation="0" autoCompressPictures="0"/>
  <bookViews>
    <workbookView xWindow="0" yWindow="0" windowWidth="28800" windowHeight="17480" tabRatio="500" activeTab="1"/>
  </bookViews>
  <sheets>
    <sheet name="Poeng" sheetId="1" r:id="rId1"/>
    <sheet name="DistanserMerge" sheetId="6" r:id="rId2"/>
    <sheet name="Ruteanalyse" sheetId="3" r:id="rId3"/>
    <sheet name="Lars vs Kris" sheetId="7" r:id="rId4"/>
    <sheet name="TilProgrammet" sheetId="8" r:id="rId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H3" i="6" l="1"/>
  <c r="AH4" i="6"/>
  <c r="AH6" i="6"/>
  <c r="AH8" i="6"/>
  <c r="AH9" i="6"/>
  <c r="AH11" i="6"/>
  <c r="AH12" i="6"/>
  <c r="AH13" i="6"/>
  <c r="AH14" i="6"/>
  <c r="AH15" i="6"/>
  <c r="AH16" i="6"/>
  <c r="AH17" i="6"/>
  <c r="AH18" i="6"/>
  <c r="AH19" i="6"/>
  <c r="AH20" i="6"/>
  <c r="AH21" i="6"/>
  <c r="AH22" i="6"/>
  <c r="AH23" i="6"/>
  <c r="AH24" i="6"/>
  <c r="AH25" i="6"/>
  <c r="AH26" i="6"/>
  <c r="AH27" i="6"/>
  <c r="AH28" i="6"/>
  <c r="AH29" i="6"/>
  <c r="AH30" i="6"/>
  <c r="AH31" i="6"/>
  <c r="AH32" i="6"/>
  <c r="AH33" i="6"/>
  <c r="AH34" i="6"/>
  <c r="AH35" i="6"/>
  <c r="AH36" i="6"/>
  <c r="AH37" i="6"/>
  <c r="AH39" i="6"/>
  <c r="AH40" i="6"/>
  <c r="AH41" i="6"/>
  <c r="AH42" i="6"/>
  <c r="AH43" i="6"/>
  <c r="AH44" i="6"/>
  <c r="AH45" i="6"/>
  <c r="AH46" i="6"/>
  <c r="AH47" i="6"/>
  <c r="AH49" i="6"/>
  <c r="AH50" i="6"/>
  <c r="AH51" i="6"/>
  <c r="AH52" i="6"/>
  <c r="AH53" i="6"/>
  <c r="AH54" i="6"/>
  <c r="AH55" i="6"/>
  <c r="AH56" i="6"/>
  <c r="AH57" i="6"/>
  <c r="AH58" i="6"/>
  <c r="AH59" i="6"/>
  <c r="AH60" i="6"/>
  <c r="AH61" i="6"/>
  <c r="AH62" i="6"/>
  <c r="AH63" i="6"/>
  <c r="AH64" i="6"/>
  <c r="AH2" i="6"/>
  <c r="AC66" i="6"/>
  <c r="AA66" i="6"/>
  <c r="C2" i="8"/>
  <c r="AE2" i="6"/>
  <c r="AG2" i="6"/>
  <c r="D2" i="8"/>
  <c r="AJ2" i="6"/>
  <c r="E2" i="8"/>
  <c r="C3" i="8"/>
  <c r="AE3" i="6"/>
  <c r="AG3" i="6"/>
  <c r="D3" i="8"/>
  <c r="AJ3" i="6"/>
  <c r="E3" i="8"/>
  <c r="C4" i="8"/>
  <c r="AE4" i="6"/>
  <c r="AG4" i="6"/>
  <c r="D4" i="8"/>
  <c r="AJ4" i="6"/>
  <c r="E4" i="8"/>
  <c r="C6" i="8"/>
  <c r="AE6" i="6"/>
  <c r="AG6" i="6"/>
  <c r="D6" i="8"/>
  <c r="AJ6" i="6"/>
  <c r="E6" i="8"/>
  <c r="C8" i="8"/>
  <c r="AE8" i="6"/>
  <c r="AG8" i="6"/>
  <c r="D8" i="8"/>
  <c r="AJ8" i="6"/>
  <c r="E8" i="8"/>
  <c r="C9" i="8"/>
  <c r="AE9" i="6"/>
  <c r="AG9" i="6"/>
  <c r="D9" i="8"/>
  <c r="AJ9" i="6"/>
  <c r="E9" i="8"/>
  <c r="C11" i="8"/>
  <c r="AE11" i="6"/>
  <c r="AG11" i="6"/>
  <c r="D11" i="8"/>
  <c r="AJ11" i="6"/>
  <c r="E11" i="8"/>
  <c r="C12" i="8"/>
  <c r="AE12" i="6"/>
  <c r="AG12" i="6"/>
  <c r="D12" i="8"/>
  <c r="AJ12" i="6"/>
  <c r="E12" i="8"/>
  <c r="C13" i="8"/>
  <c r="AE13" i="6"/>
  <c r="AG13" i="6"/>
  <c r="D13" i="8"/>
  <c r="AJ13" i="6"/>
  <c r="E13" i="8"/>
  <c r="C14" i="8"/>
  <c r="AE14" i="6"/>
  <c r="AG14" i="6"/>
  <c r="D14" i="8"/>
  <c r="AJ14" i="6"/>
  <c r="E14" i="8"/>
  <c r="C15" i="8"/>
  <c r="AE15" i="6"/>
  <c r="AG15" i="6"/>
  <c r="D15" i="8"/>
  <c r="AJ15" i="6"/>
  <c r="E15" i="8"/>
  <c r="C16" i="8"/>
  <c r="AE16" i="6"/>
  <c r="AG16" i="6"/>
  <c r="D16" i="8"/>
  <c r="AJ16" i="6"/>
  <c r="E16" i="8"/>
  <c r="C17" i="8"/>
  <c r="AE17" i="6"/>
  <c r="AG17" i="6"/>
  <c r="D17" i="8"/>
  <c r="AJ17" i="6"/>
  <c r="E17" i="8"/>
  <c r="C18" i="8"/>
  <c r="AE18" i="6"/>
  <c r="AG18" i="6"/>
  <c r="D18" i="8"/>
  <c r="AJ18" i="6"/>
  <c r="E18" i="8"/>
  <c r="C19" i="8"/>
  <c r="AE19" i="6"/>
  <c r="AG19" i="6"/>
  <c r="D19" i="8"/>
  <c r="AJ19" i="6"/>
  <c r="E19" i="8"/>
  <c r="C20" i="8"/>
  <c r="AE20" i="6"/>
  <c r="AG20" i="6"/>
  <c r="D20" i="8"/>
  <c r="AJ20" i="6"/>
  <c r="E20" i="8"/>
  <c r="C21" i="8"/>
  <c r="AE21" i="6"/>
  <c r="AG21" i="6"/>
  <c r="D21" i="8"/>
  <c r="AJ21" i="6"/>
  <c r="E21" i="8"/>
  <c r="C22" i="8"/>
  <c r="AE22" i="6"/>
  <c r="AG22" i="6"/>
  <c r="D22" i="8"/>
  <c r="AJ22" i="6"/>
  <c r="E22" i="8"/>
  <c r="C23" i="8"/>
  <c r="AE23" i="6"/>
  <c r="AG23" i="6"/>
  <c r="D23" i="8"/>
  <c r="AJ23" i="6"/>
  <c r="E23" i="8"/>
  <c r="C24" i="8"/>
  <c r="AE24" i="6"/>
  <c r="AG24" i="6"/>
  <c r="D24" i="8"/>
  <c r="AJ24" i="6"/>
  <c r="E24" i="8"/>
  <c r="C25" i="8"/>
  <c r="AE25" i="6"/>
  <c r="AG25" i="6"/>
  <c r="D25" i="8"/>
  <c r="AJ25" i="6"/>
  <c r="E25" i="8"/>
  <c r="C26" i="8"/>
  <c r="AE26" i="6"/>
  <c r="AG26" i="6"/>
  <c r="D26" i="8"/>
  <c r="AJ26" i="6"/>
  <c r="E26" i="8"/>
  <c r="C27" i="8"/>
  <c r="AE27" i="6"/>
  <c r="AG27" i="6"/>
  <c r="D27" i="8"/>
  <c r="AJ27" i="6"/>
  <c r="E27" i="8"/>
  <c r="C28" i="8"/>
  <c r="AE28" i="6"/>
  <c r="AG28" i="6"/>
  <c r="D28" i="8"/>
  <c r="AJ28" i="6"/>
  <c r="E28" i="8"/>
  <c r="C29" i="8"/>
  <c r="AE29" i="6"/>
  <c r="AG29" i="6"/>
  <c r="D29" i="8"/>
  <c r="AJ29" i="6"/>
  <c r="E29" i="8"/>
  <c r="C30" i="8"/>
  <c r="AE30" i="6"/>
  <c r="AG30" i="6"/>
  <c r="D30" i="8"/>
  <c r="AJ30" i="6"/>
  <c r="E30" i="8"/>
  <c r="C31" i="8"/>
  <c r="AE31" i="6"/>
  <c r="AG31" i="6"/>
  <c r="D31" i="8"/>
  <c r="AJ31" i="6"/>
  <c r="E31" i="8"/>
  <c r="C32" i="8"/>
  <c r="AE32" i="6"/>
  <c r="AG32" i="6"/>
  <c r="D32" i="8"/>
  <c r="AJ32" i="6"/>
  <c r="E32" i="8"/>
  <c r="C33" i="8"/>
  <c r="AE33" i="6"/>
  <c r="AG33" i="6"/>
  <c r="D33" i="8"/>
  <c r="AJ33" i="6"/>
  <c r="E33" i="8"/>
  <c r="C34" i="8"/>
  <c r="AE34" i="6"/>
  <c r="AG34" i="6"/>
  <c r="D34" i="8"/>
  <c r="AJ34" i="6"/>
  <c r="E34" i="8"/>
  <c r="C35" i="8"/>
  <c r="AE35" i="6"/>
  <c r="AG35" i="6"/>
  <c r="D35" i="8"/>
  <c r="AJ35" i="6"/>
  <c r="E35" i="8"/>
  <c r="C36" i="8"/>
  <c r="AE36" i="6"/>
  <c r="AG36" i="6"/>
  <c r="D36" i="8"/>
  <c r="AJ36" i="6"/>
  <c r="E36" i="8"/>
  <c r="C37" i="8"/>
  <c r="AE37" i="6"/>
  <c r="AG37" i="6"/>
  <c r="D37" i="8"/>
  <c r="AJ37" i="6"/>
  <c r="E37" i="8"/>
  <c r="C39" i="8"/>
  <c r="AE39" i="6"/>
  <c r="AG39" i="6"/>
  <c r="D39" i="8"/>
  <c r="AJ39" i="6"/>
  <c r="E39" i="8"/>
  <c r="C40" i="8"/>
  <c r="AE40" i="6"/>
  <c r="AG40" i="6"/>
  <c r="D40" i="8"/>
  <c r="AJ40" i="6"/>
  <c r="E40" i="8"/>
  <c r="C41" i="8"/>
  <c r="AE41" i="6"/>
  <c r="AG41" i="6"/>
  <c r="D41" i="8"/>
  <c r="AJ41" i="6"/>
  <c r="E41" i="8"/>
  <c r="C42" i="8"/>
  <c r="AE42" i="6"/>
  <c r="AG42" i="6"/>
  <c r="D42" i="8"/>
  <c r="AJ42" i="6"/>
  <c r="E42" i="8"/>
  <c r="C43" i="8"/>
  <c r="AE43" i="6"/>
  <c r="AG43" i="6"/>
  <c r="D43" i="8"/>
  <c r="AJ43" i="6"/>
  <c r="E43" i="8"/>
  <c r="C44" i="8"/>
  <c r="AE44" i="6"/>
  <c r="AG44" i="6"/>
  <c r="D44" i="8"/>
  <c r="AJ44" i="6"/>
  <c r="E44" i="8"/>
  <c r="C45" i="8"/>
  <c r="AE45" i="6"/>
  <c r="AG45" i="6"/>
  <c r="D45" i="8"/>
  <c r="AJ45" i="6"/>
  <c r="E45" i="8"/>
  <c r="C46" i="8"/>
  <c r="AE46" i="6"/>
  <c r="AG46" i="6"/>
  <c r="D46" i="8"/>
  <c r="AJ46" i="6"/>
  <c r="E46" i="8"/>
  <c r="C47" i="8"/>
  <c r="AE47" i="6"/>
  <c r="AG47" i="6"/>
  <c r="D47" i="8"/>
  <c r="AJ47" i="6"/>
  <c r="E47" i="8"/>
  <c r="C49" i="8"/>
  <c r="AE49" i="6"/>
  <c r="AG49" i="6"/>
  <c r="D49" i="8"/>
  <c r="AJ49" i="6"/>
  <c r="E49" i="8"/>
  <c r="C50" i="8"/>
  <c r="AE50" i="6"/>
  <c r="AG50" i="6"/>
  <c r="D50" i="8"/>
  <c r="AJ50" i="6"/>
  <c r="E50" i="8"/>
  <c r="C51" i="8"/>
  <c r="AE51" i="6"/>
  <c r="AG51" i="6"/>
  <c r="D51" i="8"/>
  <c r="AJ51" i="6"/>
  <c r="E51" i="8"/>
  <c r="C52" i="8"/>
  <c r="AE52" i="6"/>
  <c r="AG52" i="6"/>
  <c r="D52" i="8"/>
  <c r="AJ52" i="6"/>
  <c r="E52" i="8"/>
  <c r="C53" i="8"/>
  <c r="AE53" i="6"/>
  <c r="AG53" i="6"/>
  <c r="D53" i="8"/>
  <c r="AJ53" i="6"/>
  <c r="E53" i="8"/>
  <c r="C54" i="8"/>
  <c r="AE54" i="6"/>
  <c r="AG54" i="6"/>
  <c r="D54" i="8"/>
  <c r="AJ54" i="6"/>
  <c r="E54" i="8"/>
  <c r="C55" i="8"/>
  <c r="AE55" i="6"/>
  <c r="AG55" i="6"/>
  <c r="D55" i="8"/>
  <c r="AJ55" i="6"/>
  <c r="E55" i="8"/>
  <c r="C56" i="8"/>
  <c r="AE56" i="6"/>
  <c r="AG56" i="6"/>
  <c r="D56" i="8"/>
  <c r="AJ56" i="6"/>
  <c r="E56" i="8"/>
  <c r="C57" i="8"/>
  <c r="AE57" i="6"/>
  <c r="AG57" i="6"/>
  <c r="D57" i="8"/>
  <c r="AJ57" i="6"/>
  <c r="E57" i="8"/>
  <c r="C58" i="8"/>
  <c r="AE58" i="6"/>
  <c r="AG58" i="6"/>
  <c r="D58" i="8"/>
  <c r="AJ58" i="6"/>
  <c r="E58" i="8"/>
  <c r="C59" i="8"/>
  <c r="AE59" i="6"/>
  <c r="AG59" i="6"/>
  <c r="D59" i="8"/>
  <c r="AJ59" i="6"/>
  <c r="E59" i="8"/>
  <c r="C60" i="8"/>
  <c r="AE60" i="6"/>
  <c r="AG60" i="6"/>
  <c r="D60" i="8"/>
  <c r="AJ60" i="6"/>
  <c r="E60" i="8"/>
  <c r="C61" i="8"/>
  <c r="AE61" i="6"/>
  <c r="AG61" i="6"/>
  <c r="D61" i="8"/>
  <c r="AJ61" i="6"/>
  <c r="E61" i="8"/>
  <c r="C62" i="8"/>
  <c r="AE62" i="6"/>
  <c r="AG62" i="6"/>
  <c r="D62" i="8"/>
  <c r="AJ62" i="6"/>
  <c r="E62" i="8"/>
  <c r="C63" i="8"/>
  <c r="AE63" i="6"/>
  <c r="AG63" i="6"/>
  <c r="D63" i="8"/>
  <c r="AJ63" i="6"/>
  <c r="E63" i="8"/>
  <c r="C64" i="8"/>
  <c r="AE64" i="6"/>
  <c r="AG64" i="6"/>
  <c r="D64" i="8"/>
  <c r="AJ64" i="6"/>
  <c r="E64" i="8"/>
  <c r="E1" i="8"/>
  <c r="D1" i="8"/>
  <c r="C1" i="8"/>
  <c r="A64" i="8"/>
  <c r="B64" i="8"/>
  <c r="A43" i="8"/>
  <c r="B43" i="8"/>
  <c r="A44" i="8"/>
  <c r="B44" i="8"/>
  <c r="A45" i="8"/>
  <c r="B45" i="8"/>
  <c r="A46" i="8"/>
  <c r="B46" i="8"/>
  <c r="A47" i="8"/>
  <c r="B47" i="8"/>
  <c r="A49" i="8"/>
  <c r="B49" i="8"/>
  <c r="A50" i="8"/>
  <c r="B50" i="8"/>
  <c r="A51" i="8"/>
  <c r="B51" i="8"/>
  <c r="A52" i="8"/>
  <c r="B52" i="8"/>
  <c r="A53" i="8"/>
  <c r="B53" i="8"/>
  <c r="A54" i="8"/>
  <c r="B54" i="8"/>
  <c r="A55" i="8"/>
  <c r="B55" i="8"/>
  <c r="A56" i="8"/>
  <c r="B56" i="8"/>
  <c r="A57" i="8"/>
  <c r="B57" i="8"/>
  <c r="A58" i="8"/>
  <c r="B58" i="8"/>
  <c r="A59" i="8"/>
  <c r="B59" i="8"/>
  <c r="A60" i="8"/>
  <c r="B60" i="8"/>
  <c r="A61" i="8"/>
  <c r="B61" i="8"/>
  <c r="A62" i="8"/>
  <c r="B62" i="8"/>
  <c r="A63" i="8"/>
  <c r="B63" i="8"/>
  <c r="B1" i="8"/>
  <c r="B2" i="8"/>
  <c r="B3" i="8"/>
  <c r="B4" i="8"/>
  <c r="B6" i="8"/>
  <c r="B8" i="8"/>
  <c r="B9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9" i="8"/>
  <c r="B40" i="8"/>
  <c r="B41" i="8"/>
  <c r="B42" i="8"/>
  <c r="A2" i="8"/>
  <c r="A3" i="8"/>
  <c r="A4" i="8"/>
  <c r="A6" i="8"/>
  <c r="A8" i="8"/>
  <c r="A9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9" i="8"/>
  <c r="A40" i="8"/>
  <c r="A41" i="8"/>
  <c r="A42" i="8"/>
  <c r="A1" i="8"/>
  <c r="AI3" i="6"/>
  <c r="AI4" i="6"/>
  <c r="AI6" i="6"/>
  <c r="AI8" i="6"/>
  <c r="AI9" i="6"/>
  <c r="AI11" i="6"/>
  <c r="AI12" i="6"/>
  <c r="AI13" i="6"/>
  <c r="AI14" i="6"/>
  <c r="AI15" i="6"/>
  <c r="AI16" i="6"/>
  <c r="AI17" i="6"/>
  <c r="AI18" i="6"/>
  <c r="AI19" i="6"/>
  <c r="AI20" i="6"/>
  <c r="AI21" i="6"/>
  <c r="AI22" i="6"/>
  <c r="AI23" i="6"/>
  <c r="AI24" i="6"/>
  <c r="AI25" i="6"/>
  <c r="AI26" i="6"/>
  <c r="AI27" i="6"/>
  <c r="AI28" i="6"/>
  <c r="AI29" i="6"/>
  <c r="AI30" i="6"/>
  <c r="AI31" i="6"/>
  <c r="AI32" i="6"/>
  <c r="AI33" i="6"/>
  <c r="AI34" i="6"/>
  <c r="AI35" i="6"/>
  <c r="AI36" i="6"/>
  <c r="AI37" i="6"/>
  <c r="AI39" i="6"/>
  <c r="AI40" i="6"/>
  <c r="AI41" i="6"/>
  <c r="AI42" i="6"/>
  <c r="AI43" i="6"/>
  <c r="AI44" i="6"/>
  <c r="AI45" i="6"/>
  <c r="AI46" i="6"/>
  <c r="AI47" i="6"/>
  <c r="AI49" i="6"/>
  <c r="AI50" i="6"/>
  <c r="AI51" i="6"/>
  <c r="AI52" i="6"/>
  <c r="AI53" i="6"/>
  <c r="AI54" i="6"/>
  <c r="AI55" i="6"/>
  <c r="AI56" i="6"/>
  <c r="AI57" i="6"/>
  <c r="AI58" i="6"/>
  <c r="AI59" i="6"/>
  <c r="AI60" i="6"/>
  <c r="AI61" i="6"/>
  <c r="AI62" i="6"/>
  <c r="AI63" i="6"/>
  <c r="AI64" i="6"/>
  <c r="AI2" i="6"/>
  <c r="AA2" i="6"/>
  <c r="AA4" i="6"/>
  <c r="AA6" i="6"/>
  <c r="AA8" i="6"/>
  <c r="AA9" i="6"/>
  <c r="AA11" i="6"/>
  <c r="AA12" i="6"/>
  <c r="AA13" i="6"/>
  <c r="AA14" i="6"/>
  <c r="AA15" i="6"/>
  <c r="AA16" i="6"/>
  <c r="AA17" i="6"/>
  <c r="AA18" i="6"/>
  <c r="AA19" i="6"/>
  <c r="AA20" i="6"/>
  <c r="AA21" i="6"/>
  <c r="AA22" i="6"/>
  <c r="AA23" i="6"/>
  <c r="AA24" i="6"/>
  <c r="AA25" i="6"/>
  <c r="AA26" i="6"/>
  <c r="AA27" i="6"/>
  <c r="AA28" i="6"/>
  <c r="AA29" i="6"/>
  <c r="AA30" i="6"/>
  <c r="AA31" i="6"/>
  <c r="AA32" i="6"/>
  <c r="AA33" i="6"/>
  <c r="AA34" i="6"/>
  <c r="AA35" i="6"/>
  <c r="AA36" i="6"/>
  <c r="AA37" i="6"/>
  <c r="AA39" i="6"/>
  <c r="AA40" i="6"/>
  <c r="AA41" i="6"/>
  <c r="AA42" i="6"/>
  <c r="AA43" i="6"/>
  <c r="AA44" i="6"/>
  <c r="AA45" i="6"/>
  <c r="AA46" i="6"/>
  <c r="AA47" i="6"/>
  <c r="AA49" i="6"/>
  <c r="AA50" i="6"/>
  <c r="AA51" i="6"/>
  <c r="AA52" i="6"/>
  <c r="AA53" i="6"/>
  <c r="AA54" i="6"/>
  <c r="AA55" i="6"/>
  <c r="AA56" i="6"/>
  <c r="AA57" i="6"/>
  <c r="AA58" i="6"/>
  <c r="AA59" i="6"/>
  <c r="AA60" i="6"/>
  <c r="AA61" i="6"/>
  <c r="AA62" i="6"/>
  <c r="AA63" i="6"/>
  <c r="AA64" i="6"/>
  <c r="AF15" i="6"/>
  <c r="AF16" i="6"/>
  <c r="AF17" i="6"/>
  <c r="AF18" i="6"/>
  <c r="AF19" i="6"/>
  <c r="AF20" i="6"/>
  <c r="AF21" i="6"/>
  <c r="AF22" i="6"/>
  <c r="AF23" i="6"/>
  <c r="AF24" i="6"/>
  <c r="AF25" i="6"/>
  <c r="AF26" i="6"/>
  <c r="AF27" i="6"/>
  <c r="AF28" i="6"/>
  <c r="AF29" i="6"/>
  <c r="AF30" i="6"/>
  <c r="AF31" i="6"/>
  <c r="AF32" i="6"/>
  <c r="AF33" i="6"/>
  <c r="AF34" i="6"/>
  <c r="AF35" i="6"/>
  <c r="AF36" i="6"/>
  <c r="AF37" i="6"/>
  <c r="AF39" i="6"/>
  <c r="AF40" i="6"/>
  <c r="AF41" i="6"/>
  <c r="AF42" i="6"/>
  <c r="AF43" i="6"/>
  <c r="AF44" i="6"/>
  <c r="AF45" i="6"/>
  <c r="AF46" i="6"/>
  <c r="AF47" i="6"/>
  <c r="AF49" i="6"/>
  <c r="AF50" i="6"/>
  <c r="AF51" i="6"/>
  <c r="AF52" i="6"/>
  <c r="AF53" i="6"/>
  <c r="AF54" i="6"/>
  <c r="AF55" i="6"/>
  <c r="AF56" i="6"/>
  <c r="AF57" i="6"/>
  <c r="AF58" i="6"/>
  <c r="AF59" i="6"/>
  <c r="AF60" i="6"/>
  <c r="AF61" i="6"/>
  <c r="AF62" i="6"/>
  <c r="AF63" i="6"/>
  <c r="AF64" i="6"/>
  <c r="AF3" i="6"/>
  <c r="AF4" i="6"/>
  <c r="AF6" i="6"/>
  <c r="AF8" i="6"/>
  <c r="AF9" i="6"/>
  <c r="AF11" i="6"/>
  <c r="AF12" i="6"/>
  <c r="AF13" i="6"/>
  <c r="AF14" i="6"/>
  <c r="AF2" i="6"/>
  <c r="F2" i="6"/>
  <c r="R2" i="6"/>
  <c r="S2" i="6"/>
  <c r="N2" i="6"/>
  <c r="AM9" i="6"/>
  <c r="J2" i="6"/>
  <c r="AM10" i="6"/>
  <c r="AD2" i="6"/>
  <c r="F3" i="6"/>
  <c r="R3" i="6"/>
  <c r="S3" i="6"/>
  <c r="N3" i="6"/>
  <c r="J3" i="6"/>
  <c r="AD3" i="6"/>
  <c r="F4" i="6"/>
  <c r="R4" i="6"/>
  <c r="S4" i="6"/>
  <c r="N4" i="6"/>
  <c r="J4" i="6"/>
  <c r="AD4" i="6"/>
  <c r="F6" i="6"/>
  <c r="R6" i="6"/>
  <c r="S6" i="6"/>
  <c r="N6" i="6"/>
  <c r="J6" i="6"/>
  <c r="AD6" i="6"/>
  <c r="F8" i="6"/>
  <c r="R8" i="6"/>
  <c r="S8" i="6"/>
  <c r="N8" i="6"/>
  <c r="J8" i="6"/>
  <c r="AD8" i="6"/>
  <c r="F9" i="6"/>
  <c r="R9" i="6"/>
  <c r="S9" i="6"/>
  <c r="N9" i="6"/>
  <c r="J9" i="6"/>
  <c r="AD9" i="6"/>
  <c r="F11" i="6"/>
  <c r="R11" i="6"/>
  <c r="S11" i="6"/>
  <c r="N11" i="6"/>
  <c r="J11" i="6"/>
  <c r="AD11" i="6"/>
  <c r="F12" i="6"/>
  <c r="R12" i="6"/>
  <c r="S12" i="6"/>
  <c r="N12" i="6"/>
  <c r="J12" i="6"/>
  <c r="AD12" i="6"/>
  <c r="F13" i="6"/>
  <c r="R13" i="6"/>
  <c r="S13" i="6"/>
  <c r="N13" i="6"/>
  <c r="J13" i="6"/>
  <c r="AD13" i="6"/>
  <c r="F14" i="6"/>
  <c r="R14" i="6"/>
  <c r="S14" i="6"/>
  <c r="N14" i="6"/>
  <c r="J14" i="6"/>
  <c r="AD14" i="6"/>
  <c r="F15" i="6"/>
  <c r="R15" i="6"/>
  <c r="S15" i="6"/>
  <c r="N15" i="6"/>
  <c r="J15" i="6"/>
  <c r="AD15" i="6"/>
  <c r="F16" i="6"/>
  <c r="R16" i="6"/>
  <c r="S16" i="6"/>
  <c r="N16" i="6"/>
  <c r="J16" i="6"/>
  <c r="AD16" i="6"/>
  <c r="F17" i="6"/>
  <c r="R17" i="6"/>
  <c r="S17" i="6"/>
  <c r="N17" i="6"/>
  <c r="J17" i="6"/>
  <c r="AD17" i="6"/>
  <c r="F18" i="6"/>
  <c r="R18" i="6"/>
  <c r="S18" i="6"/>
  <c r="N18" i="6"/>
  <c r="J18" i="6"/>
  <c r="AD18" i="6"/>
  <c r="F19" i="6"/>
  <c r="R19" i="6"/>
  <c r="S19" i="6"/>
  <c r="N19" i="6"/>
  <c r="J19" i="6"/>
  <c r="AD19" i="6"/>
  <c r="F20" i="6"/>
  <c r="R20" i="6"/>
  <c r="S20" i="6"/>
  <c r="N20" i="6"/>
  <c r="J20" i="6"/>
  <c r="AD20" i="6"/>
  <c r="F21" i="6"/>
  <c r="R21" i="6"/>
  <c r="S21" i="6"/>
  <c r="N21" i="6"/>
  <c r="J21" i="6"/>
  <c r="AD21" i="6"/>
  <c r="F22" i="6"/>
  <c r="R22" i="6"/>
  <c r="S22" i="6"/>
  <c r="N22" i="6"/>
  <c r="J22" i="6"/>
  <c r="AD22" i="6"/>
  <c r="F23" i="6"/>
  <c r="R23" i="6"/>
  <c r="S23" i="6"/>
  <c r="N23" i="6"/>
  <c r="J23" i="6"/>
  <c r="AD23" i="6"/>
  <c r="F24" i="6"/>
  <c r="R24" i="6"/>
  <c r="S24" i="6"/>
  <c r="N24" i="6"/>
  <c r="J24" i="6"/>
  <c r="AD24" i="6"/>
  <c r="F25" i="6"/>
  <c r="R25" i="6"/>
  <c r="S25" i="6"/>
  <c r="N25" i="6"/>
  <c r="J25" i="6"/>
  <c r="AD25" i="6"/>
  <c r="F26" i="6"/>
  <c r="R26" i="6"/>
  <c r="S26" i="6"/>
  <c r="N26" i="6"/>
  <c r="J26" i="6"/>
  <c r="AD26" i="6"/>
  <c r="F27" i="6"/>
  <c r="R27" i="6"/>
  <c r="S27" i="6"/>
  <c r="N27" i="6"/>
  <c r="J27" i="6"/>
  <c r="AD27" i="6"/>
  <c r="F28" i="6"/>
  <c r="R28" i="6"/>
  <c r="S28" i="6"/>
  <c r="N28" i="6"/>
  <c r="J28" i="6"/>
  <c r="AD28" i="6"/>
  <c r="F29" i="6"/>
  <c r="R29" i="6"/>
  <c r="S29" i="6"/>
  <c r="N29" i="6"/>
  <c r="J29" i="6"/>
  <c r="AD29" i="6"/>
  <c r="F30" i="6"/>
  <c r="R30" i="6"/>
  <c r="S30" i="6"/>
  <c r="N30" i="6"/>
  <c r="J30" i="6"/>
  <c r="AD30" i="6"/>
  <c r="F31" i="6"/>
  <c r="R31" i="6"/>
  <c r="S31" i="6"/>
  <c r="N31" i="6"/>
  <c r="J31" i="6"/>
  <c r="AD31" i="6"/>
  <c r="F32" i="6"/>
  <c r="R32" i="6"/>
  <c r="S32" i="6"/>
  <c r="N32" i="6"/>
  <c r="J32" i="6"/>
  <c r="AD32" i="6"/>
  <c r="F33" i="6"/>
  <c r="R33" i="6"/>
  <c r="S33" i="6"/>
  <c r="N33" i="6"/>
  <c r="J33" i="6"/>
  <c r="AD33" i="6"/>
  <c r="F34" i="6"/>
  <c r="R34" i="6"/>
  <c r="S34" i="6"/>
  <c r="N34" i="6"/>
  <c r="J34" i="6"/>
  <c r="AD34" i="6"/>
  <c r="F35" i="6"/>
  <c r="R35" i="6"/>
  <c r="S35" i="6"/>
  <c r="N35" i="6"/>
  <c r="J35" i="6"/>
  <c r="AD35" i="6"/>
  <c r="F36" i="6"/>
  <c r="R36" i="6"/>
  <c r="S36" i="6"/>
  <c r="N36" i="6"/>
  <c r="J36" i="6"/>
  <c r="AD36" i="6"/>
  <c r="F37" i="6"/>
  <c r="R37" i="6"/>
  <c r="S37" i="6"/>
  <c r="N37" i="6"/>
  <c r="J37" i="6"/>
  <c r="AD37" i="6"/>
  <c r="F39" i="6"/>
  <c r="R39" i="6"/>
  <c r="S39" i="6"/>
  <c r="N39" i="6"/>
  <c r="J39" i="6"/>
  <c r="AD39" i="6"/>
  <c r="F40" i="6"/>
  <c r="R40" i="6"/>
  <c r="S40" i="6"/>
  <c r="N40" i="6"/>
  <c r="J40" i="6"/>
  <c r="AD40" i="6"/>
  <c r="F41" i="6"/>
  <c r="R41" i="6"/>
  <c r="S41" i="6"/>
  <c r="N41" i="6"/>
  <c r="J41" i="6"/>
  <c r="AD41" i="6"/>
  <c r="F42" i="6"/>
  <c r="R42" i="6"/>
  <c r="S42" i="6"/>
  <c r="N42" i="6"/>
  <c r="J42" i="6"/>
  <c r="AD42" i="6"/>
  <c r="F43" i="6"/>
  <c r="R43" i="6"/>
  <c r="S43" i="6"/>
  <c r="N43" i="6"/>
  <c r="J43" i="6"/>
  <c r="AD43" i="6"/>
  <c r="F44" i="6"/>
  <c r="R44" i="6"/>
  <c r="S44" i="6"/>
  <c r="N44" i="6"/>
  <c r="J44" i="6"/>
  <c r="AD44" i="6"/>
  <c r="F45" i="6"/>
  <c r="R45" i="6"/>
  <c r="S45" i="6"/>
  <c r="N45" i="6"/>
  <c r="J45" i="6"/>
  <c r="AD45" i="6"/>
  <c r="F46" i="6"/>
  <c r="R46" i="6"/>
  <c r="S46" i="6"/>
  <c r="N46" i="6"/>
  <c r="J46" i="6"/>
  <c r="AD46" i="6"/>
  <c r="F47" i="6"/>
  <c r="R47" i="6"/>
  <c r="S47" i="6"/>
  <c r="N47" i="6"/>
  <c r="J47" i="6"/>
  <c r="AD47" i="6"/>
  <c r="F49" i="6"/>
  <c r="R49" i="6"/>
  <c r="S49" i="6"/>
  <c r="N49" i="6"/>
  <c r="J49" i="6"/>
  <c r="AD49" i="6"/>
  <c r="F50" i="6"/>
  <c r="R50" i="6"/>
  <c r="S50" i="6"/>
  <c r="N50" i="6"/>
  <c r="J50" i="6"/>
  <c r="AD50" i="6"/>
  <c r="F51" i="6"/>
  <c r="R51" i="6"/>
  <c r="S51" i="6"/>
  <c r="N51" i="6"/>
  <c r="J51" i="6"/>
  <c r="AD51" i="6"/>
  <c r="F52" i="6"/>
  <c r="R52" i="6"/>
  <c r="S52" i="6"/>
  <c r="N52" i="6"/>
  <c r="J52" i="6"/>
  <c r="AD52" i="6"/>
  <c r="F53" i="6"/>
  <c r="R53" i="6"/>
  <c r="S53" i="6"/>
  <c r="N53" i="6"/>
  <c r="J53" i="6"/>
  <c r="AD53" i="6"/>
  <c r="F54" i="6"/>
  <c r="R54" i="6"/>
  <c r="S54" i="6"/>
  <c r="N54" i="6"/>
  <c r="J54" i="6"/>
  <c r="AD54" i="6"/>
  <c r="F55" i="6"/>
  <c r="R55" i="6"/>
  <c r="S55" i="6"/>
  <c r="N55" i="6"/>
  <c r="J55" i="6"/>
  <c r="AD55" i="6"/>
  <c r="F56" i="6"/>
  <c r="R56" i="6"/>
  <c r="S56" i="6"/>
  <c r="N56" i="6"/>
  <c r="J56" i="6"/>
  <c r="AD56" i="6"/>
  <c r="F57" i="6"/>
  <c r="R57" i="6"/>
  <c r="S57" i="6"/>
  <c r="N57" i="6"/>
  <c r="J57" i="6"/>
  <c r="AD57" i="6"/>
  <c r="F58" i="6"/>
  <c r="R58" i="6"/>
  <c r="S58" i="6"/>
  <c r="N58" i="6"/>
  <c r="J58" i="6"/>
  <c r="AD58" i="6"/>
  <c r="F59" i="6"/>
  <c r="R59" i="6"/>
  <c r="S59" i="6"/>
  <c r="N59" i="6"/>
  <c r="J59" i="6"/>
  <c r="AD59" i="6"/>
  <c r="F60" i="6"/>
  <c r="R60" i="6"/>
  <c r="S60" i="6"/>
  <c r="N60" i="6"/>
  <c r="J60" i="6"/>
  <c r="AD60" i="6"/>
  <c r="F61" i="6"/>
  <c r="R61" i="6"/>
  <c r="S61" i="6"/>
  <c r="N61" i="6"/>
  <c r="J61" i="6"/>
  <c r="AD61" i="6"/>
  <c r="F62" i="6"/>
  <c r="R62" i="6"/>
  <c r="S62" i="6"/>
  <c r="N62" i="6"/>
  <c r="J62" i="6"/>
  <c r="AD62" i="6"/>
  <c r="F63" i="6"/>
  <c r="R63" i="6"/>
  <c r="S63" i="6"/>
  <c r="N63" i="6"/>
  <c r="J63" i="6"/>
  <c r="AD63" i="6"/>
  <c r="F64" i="6"/>
  <c r="R64" i="6"/>
  <c r="S64" i="6"/>
  <c r="N64" i="6"/>
  <c r="J64" i="6"/>
  <c r="AD64" i="6"/>
  <c r="U2" i="6"/>
  <c r="W2" i="6"/>
  <c r="T2" i="6"/>
  <c r="Y2" i="6"/>
  <c r="Z2" i="6"/>
  <c r="AB2" i="6"/>
  <c r="U3" i="6"/>
  <c r="W3" i="6"/>
  <c r="T3" i="6"/>
  <c r="Y3" i="6"/>
  <c r="Z3" i="6"/>
  <c r="AB3" i="6"/>
  <c r="U4" i="6"/>
  <c r="W4" i="6"/>
  <c r="T4" i="6"/>
  <c r="Y4" i="6"/>
  <c r="Z4" i="6"/>
  <c r="AB4" i="6"/>
  <c r="U6" i="6"/>
  <c r="W6" i="6"/>
  <c r="T6" i="6"/>
  <c r="Y6" i="6"/>
  <c r="Z6" i="6"/>
  <c r="AB6" i="6"/>
  <c r="U8" i="6"/>
  <c r="W8" i="6"/>
  <c r="T8" i="6"/>
  <c r="Y8" i="6"/>
  <c r="Z8" i="6"/>
  <c r="AB8" i="6"/>
  <c r="U9" i="6"/>
  <c r="W9" i="6"/>
  <c r="T9" i="6"/>
  <c r="Y9" i="6"/>
  <c r="Z9" i="6"/>
  <c r="AB9" i="6"/>
  <c r="U11" i="6"/>
  <c r="W11" i="6"/>
  <c r="T11" i="6"/>
  <c r="Y11" i="6"/>
  <c r="Z11" i="6"/>
  <c r="AB11" i="6"/>
  <c r="U12" i="6"/>
  <c r="W12" i="6"/>
  <c r="T12" i="6"/>
  <c r="Y12" i="6"/>
  <c r="Z12" i="6"/>
  <c r="AB12" i="6"/>
  <c r="U13" i="6"/>
  <c r="W13" i="6"/>
  <c r="T13" i="6"/>
  <c r="Y13" i="6"/>
  <c r="Z13" i="6"/>
  <c r="AB13" i="6"/>
  <c r="U14" i="6"/>
  <c r="W14" i="6"/>
  <c r="T14" i="6"/>
  <c r="Y14" i="6"/>
  <c r="Z14" i="6"/>
  <c r="AB14" i="6"/>
  <c r="U15" i="6"/>
  <c r="W15" i="6"/>
  <c r="T15" i="6"/>
  <c r="Y15" i="6"/>
  <c r="Z15" i="6"/>
  <c r="AB15" i="6"/>
  <c r="U16" i="6"/>
  <c r="W16" i="6"/>
  <c r="T16" i="6"/>
  <c r="Y16" i="6"/>
  <c r="Z16" i="6"/>
  <c r="AB16" i="6"/>
  <c r="U17" i="6"/>
  <c r="W17" i="6"/>
  <c r="T17" i="6"/>
  <c r="Y17" i="6"/>
  <c r="Z17" i="6"/>
  <c r="AB17" i="6"/>
  <c r="U18" i="6"/>
  <c r="W18" i="6"/>
  <c r="T18" i="6"/>
  <c r="Y18" i="6"/>
  <c r="Z18" i="6"/>
  <c r="AB18" i="6"/>
  <c r="U19" i="6"/>
  <c r="W19" i="6"/>
  <c r="T19" i="6"/>
  <c r="Y19" i="6"/>
  <c r="Z19" i="6"/>
  <c r="AB19" i="6"/>
  <c r="U20" i="6"/>
  <c r="W20" i="6"/>
  <c r="T20" i="6"/>
  <c r="Y20" i="6"/>
  <c r="Z20" i="6"/>
  <c r="AB20" i="6"/>
  <c r="U21" i="6"/>
  <c r="W21" i="6"/>
  <c r="T21" i="6"/>
  <c r="Y21" i="6"/>
  <c r="Z21" i="6"/>
  <c r="AB21" i="6"/>
  <c r="U22" i="6"/>
  <c r="W22" i="6"/>
  <c r="T22" i="6"/>
  <c r="Y22" i="6"/>
  <c r="Z22" i="6"/>
  <c r="AB22" i="6"/>
  <c r="U23" i="6"/>
  <c r="W23" i="6"/>
  <c r="T23" i="6"/>
  <c r="Y23" i="6"/>
  <c r="Z23" i="6"/>
  <c r="AB23" i="6"/>
  <c r="U24" i="6"/>
  <c r="W24" i="6"/>
  <c r="T24" i="6"/>
  <c r="Y24" i="6"/>
  <c r="Z24" i="6"/>
  <c r="AB24" i="6"/>
  <c r="U25" i="6"/>
  <c r="W25" i="6"/>
  <c r="T25" i="6"/>
  <c r="Y25" i="6"/>
  <c r="Z25" i="6"/>
  <c r="AB25" i="6"/>
  <c r="U26" i="6"/>
  <c r="W26" i="6"/>
  <c r="T26" i="6"/>
  <c r="Y26" i="6"/>
  <c r="Z26" i="6"/>
  <c r="AB26" i="6"/>
  <c r="U27" i="6"/>
  <c r="W27" i="6"/>
  <c r="T27" i="6"/>
  <c r="Y27" i="6"/>
  <c r="Z27" i="6"/>
  <c r="AB27" i="6"/>
  <c r="U28" i="6"/>
  <c r="W28" i="6"/>
  <c r="T28" i="6"/>
  <c r="Y28" i="6"/>
  <c r="Z28" i="6"/>
  <c r="AB28" i="6"/>
  <c r="U29" i="6"/>
  <c r="W29" i="6"/>
  <c r="T29" i="6"/>
  <c r="Y29" i="6"/>
  <c r="Z29" i="6"/>
  <c r="AB29" i="6"/>
  <c r="U30" i="6"/>
  <c r="W30" i="6"/>
  <c r="T30" i="6"/>
  <c r="Y30" i="6"/>
  <c r="Z30" i="6"/>
  <c r="AB30" i="6"/>
  <c r="U31" i="6"/>
  <c r="W31" i="6"/>
  <c r="T31" i="6"/>
  <c r="Y31" i="6"/>
  <c r="Z31" i="6"/>
  <c r="AB31" i="6"/>
  <c r="U32" i="6"/>
  <c r="W32" i="6"/>
  <c r="T32" i="6"/>
  <c r="Y32" i="6"/>
  <c r="Z32" i="6"/>
  <c r="AB32" i="6"/>
  <c r="U33" i="6"/>
  <c r="W33" i="6"/>
  <c r="T33" i="6"/>
  <c r="Y33" i="6"/>
  <c r="Z33" i="6"/>
  <c r="AB33" i="6"/>
  <c r="U34" i="6"/>
  <c r="W34" i="6"/>
  <c r="T34" i="6"/>
  <c r="Y34" i="6"/>
  <c r="Z34" i="6"/>
  <c r="AB34" i="6"/>
  <c r="U35" i="6"/>
  <c r="W35" i="6"/>
  <c r="T35" i="6"/>
  <c r="Y35" i="6"/>
  <c r="Z35" i="6"/>
  <c r="AB35" i="6"/>
  <c r="U36" i="6"/>
  <c r="W36" i="6"/>
  <c r="T36" i="6"/>
  <c r="Y36" i="6"/>
  <c r="Z36" i="6"/>
  <c r="AB36" i="6"/>
  <c r="U37" i="6"/>
  <c r="W37" i="6"/>
  <c r="T37" i="6"/>
  <c r="Y37" i="6"/>
  <c r="Z37" i="6"/>
  <c r="AB37" i="6"/>
  <c r="U39" i="6"/>
  <c r="W39" i="6"/>
  <c r="T39" i="6"/>
  <c r="Y39" i="6"/>
  <c r="Z39" i="6"/>
  <c r="AB39" i="6"/>
  <c r="U40" i="6"/>
  <c r="W40" i="6"/>
  <c r="T40" i="6"/>
  <c r="Y40" i="6"/>
  <c r="Z40" i="6"/>
  <c r="AB40" i="6"/>
  <c r="U41" i="6"/>
  <c r="W41" i="6"/>
  <c r="T41" i="6"/>
  <c r="Y41" i="6"/>
  <c r="Z41" i="6"/>
  <c r="AB41" i="6"/>
  <c r="U42" i="6"/>
  <c r="W42" i="6"/>
  <c r="T42" i="6"/>
  <c r="Y42" i="6"/>
  <c r="Z42" i="6"/>
  <c r="AB42" i="6"/>
  <c r="U43" i="6"/>
  <c r="W43" i="6"/>
  <c r="T43" i="6"/>
  <c r="Y43" i="6"/>
  <c r="Z43" i="6"/>
  <c r="AB43" i="6"/>
  <c r="U44" i="6"/>
  <c r="W44" i="6"/>
  <c r="T44" i="6"/>
  <c r="Y44" i="6"/>
  <c r="Z44" i="6"/>
  <c r="AB44" i="6"/>
  <c r="U45" i="6"/>
  <c r="W45" i="6"/>
  <c r="T45" i="6"/>
  <c r="Y45" i="6"/>
  <c r="Z45" i="6"/>
  <c r="AB45" i="6"/>
  <c r="U46" i="6"/>
  <c r="W46" i="6"/>
  <c r="T46" i="6"/>
  <c r="Y46" i="6"/>
  <c r="Z46" i="6"/>
  <c r="AB46" i="6"/>
  <c r="U47" i="6"/>
  <c r="W47" i="6"/>
  <c r="T47" i="6"/>
  <c r="Y47" i="6"/>
  <c r="Z47" i="6"/>
  <c r="AB47" i="6"/>
  <c r="U49" i="6"/>
  <c r="W49" i="6"/>
  <c r="T49" i="6"/>
  <c r="Y49" i="6"/>
  <c r="Z49" i="6"/>
  <c r="AB49" i="6"/>
  <c r="U50" i="6"/>
  <c r="W50" i="6"/>
  <c r="T50" i="6"/>
  <c r="Y50" i="6"/>
  <c r="Z50" i="6"/>
  <c r="AB50" i="6"/>
  <c r="U51" i="6"/>
  <c r="W51" i="6"/>
  <c r="T51" i="6"/>
  <c r="Y51" i="6"/>
  <c r="Z51" i="6"/>
  <c r="AB51" i="6"/>
  <c r="U52" i="6"/>
  <c r="W52" i="6"/>
  <c r="T52" i="6"/>
  <c r="Y52" i="6"/>
  <c r="Z52" i="6"/>
  <c r="AB52" i="6"/>
  <c r="U53" i="6"/>
  <c r="W53" i="6"/>
  <c r="T53" i="6"/>
  <c r="Y53" i="6"/>
  <c r="Z53" i="6"/>
  <c r="AB53" i="6"/>
  <c r="U54" i="6"/>
  <c r="W54" i="6"/>
  <c r="T54" i="6"/>
  <c r="Y54" i="6"/>
  <c r="Z54" i="6"/>
  <c r="AB54" i="6"/>
  <c r="U55" i="6"/>
  <c r="W55" i="6"/>
  <c r="T55" i="6"/>
  <c r="Y55" i="6"/>
  <c r="Z55" i="6"/>
  <c r="AB55" i="6"/>
  <c r="U56" i="6"/>
  <c r="W56" i="6"/>
  <c r="T56" i="6"/>
  <c r="Y56" i="6"/>
  <c r="Z56" i="6"/>
  <c r="AB56" i="6"/>
  <c r="U57" i="6"/>
  <c r="W57" i="6"/>
  <c r="T57" i="6"/>
  <c r="Y57" i="6"/>
  <c r="Z57" i="6"/>
  <c r="AB57" i="6"/>
  <c r="U58" i="6"/>
  <c r="W58" i="6"/>
  <c r="T58" i="6"/>
  <c r="Y58" i="6"/>
  <c r="Z58" i="6"/>
  <c r="AB58" i="6"/>
  <c r="U59" i="6"/>
  <c r="W59" i="6"/>
  <c r="T59" i="6"/>
  <c r="Y59" i="6"/>
  <c r="Z59" i="6"/>
  <c r="AB59" i="6"/>
  <c r="U60" i="6"/>
  <c r="W60" i="6"/>
  <c r="T60" i="6"/>
  <c r="Y60" i="6"/>
  <c r="Z60" i="6"/>
  <c r="AB60" i="6"/>
  <c r="U61" i="6"/>
  <c r="W61" i="6"/>
  <c r="T61" i="6"/>
  <c r="Y61" i="6"/>
  <c r="Z61" i="6"/>
  <c r="AB61" i="6"/>
  <c r="U62" i="6"/>
  <c r="W62" i="6"/>
  <c r="T62" i="6"/>
  <c r="Y62" i="6"/>
  <c r="Z62" i="6"/>
  <c r="AB62" i="6"/>
  <c r="U63" i="6"/>
  <c r="W63" i="6"/>
  <c r="T63" i="6"/>
  <c r="Y63" i="6"/>
  <c r="Z63" i="6"/>
  <c r="AB63" i="6"/>
  <c r="U64" i="6"/>
  <c r="W64" i="6"/>
  <c r="T64" i="6"/>
  <c r="Y64" i="6"/>
  <c r="Z64" i="6"/>
  <c r="AB64" i="6"/>
  <c r="AC3" i="6"/>
  <c r="AC4" i="6"/>
  <c r="AC6" i="6"/>
  <c r="AC8" i="6"/>
  <c r="AC9" i="6"/>
  <c r="AC11" i="6"/>
  <c r="AC12" i="6"/>
  <c r="AC13" i="6"/>
  <c r="AC14" i="6"/>
  <c r="AC15" i="6"/>
  <c r="AC16" i="6"/>
  <c r="AC17" i="6"/>
  <c r="AC18" i="6"/>
  <c r="AC19" i="6"/>
  <c r="AC20" i="6"/>
  <c r="AC21" i="6"/>
  <c r="AC22" i="6"/>
  <c r="AC23" i="6"/>
  <c r="AC24" i="6"/>
  <c r="AC25" i="6"/>
  <c r="AC26" i="6"/>
  <c r="AC27" i="6"/>
  <c r="AC28" i="6"/>
  <c r="AC29" i="6"/>
  <c r="AC30" i="6"/>
  <c r="AC31" i="6"/>
  <c r="AC32" i="6"/>
  <c r="AC33" i="6"/>
  <c r="AC34" i="6"/>
  <c r="AC35" i="6"/>
  <c r="AC36" i="6"/>
  <c r="AC37" i="6"/>
  <c r="AC39" i="6"/>
  <c r="AC40" i="6"/>
  <c r="AC41" i="6"/>
  <c r="AC42" i="6"/>
  <c r="AC43" i="6"/>
  <c r="AC44" i="6"/>
  <c r="AC45" i="6"/>
  <c r="AC46" i="6"/>
  <c r="AC47" i="6"/>
  <c r="AC49" i="6"/>
  <c r="AC50" i="6"/>
  <c r="AC51" i="6"/>
  <c r="AC52" i="6"/>
  <c r="AC53" i="6"/>
  <c r="AC54" i="6"/>
  <c r="AC55" i="6"/>
  <c r="AC56" i="6"/>
  <c r="AC57" i="6"/>
  <c r="AC58" i="6"/>
  <c r="AC59" i="6"/>
  <c r="AC60" i="6"/>
  <c r="AC61" i="6"/>
  <c r="AC62" i="6"/>
  <c r="AC63" i="6"/>
  <c r="AC64" i="6"/>
  <c r="AC2" i="6"/>
  <c r="V2" i="6"/>
  <c r="X2" i="6"/>
  <c r="V3" i="6"/>
  <c r="X3" i="6"/>
  <c r="AA3" i="6"/>
  <c r="V4" i="6"/>
  <c r="X4" i="6"/>
  <c r="V6" i="6"/>
  <c r="X6" i="6"/>
  <c r="V8" i="6"/>
  <c r="X8" i="6"/>
  <c r="V9" i="6"/>
  <c r="X9" i="6"/>
  <c r="V11" i="6"/>
  <c r="X11" i="6"/>
  <c r="V12" i="6"/>
  <c r="X12" i="6"/>
  <c r="V13" i="6"/>
  <c r="X13" i="6"/>
  <c r="V14" i="6"/>
  <c r="X14" i="6"/>
  <c r="V15" i="6"/>
  <c r="X15" i="6"/>
  <c r="V16" i="6"/>
  <c r="X16" i="6"/>
  <c r="V17" i="6"/>
  <c r="X17" i="6"/>
  <c r="V18" i="6"/>
  <c r="X18" i="6"/>
  <c r="V19" i="6"/>
  <c r="X19" i="6"/>
  <c r="V20" i="6"/>
  <c r="X20" i="6"/>
  <c r="V21" i="6"/>
  <c r="X21" i="6"/>
  <c r="V22" i="6"/>
  <c r="X22" i="6"/>
  <c r="V23" i="6"/>
  <c r="X23" i="6"/>
  <c r="V24" i="6"/>
  <c r="X24" i="6"/>
  <c r="V25" i="6"/>
  <c r="X25" i="6"/>
  <c r="V26" i="6"/>
  <c r="X26" i="6"/>
  <c r="V27" i="6"/>
  <c r="X27" i="6"/>
  <c r="V28" i="6"/>
  <c r="X28" i="6"/>
  <c r="V29" i="6"/>
  <c r="X29" i="6"/>
  <c r="V30" i="6"/>
  <c r="X30" i="6"/>
  <c r="V31" i="6"/>
  <c r="X31" i="6"/>
  <c r="V32" i="6"/>
  <c r="X32" i="6"/>
  <c r="V33" i="6"/>
  <c r="X33" i="6"/>
  <c r="V34" i="6"/>
  <c r="X34" i="6"/>
  <c r="V35" i="6"/>
  <c r="X35" i="6"/>
  <c r="V36" i="6"/>
  <c r="X36" i="6"/>
  <c r="V37" i="6"/>
  <c r="X37" i="6"/>
  <c r="V39" i="6"/>
  <c r="X39" i="6"/>
  <c r="V40" i="6"/>
  <c r="X40" i="6"/>
  <c r="V41" i="6"/>
  <c r="X41" i="6"/>
  <c r="V42" i="6"/>
  <c r="X42" i="6"/>
  <c r="V43" i="6"/>
  <c r="X43" i="6"/>
  <c r="V44" i="6"/>
  <c r="X44" i="6"/>
  <c r="V45" i="6"/>
  <c r="X45" i="6"/>
  <c r="V46" i="6"/>
  <c r="X46" i="6"/>
  <c r="V47" i="6"/>
  <c r="X47" i="6"/>
  <c r="V49" i="6"/>
  <c r="X49" i="6"/>
  <c r="V50" i="6"/>
  <c r="X50" i="6"/>
  <c r="V51" i="6"/>
  <c r="X51" i="6"/>
  <c r="V52" i="6"/>
  <c r="X52" i="6"/>
  <c r="V53" i="6"/>
  <c r="X53" i="6"/>
  <c r="V54" i="6"/>
  <c r="X54" i="6"/>
  <c r="V55" i="6"/>
  <c r="X55" i="6"/>
  <c r="V56" i="6"/>
  <c r="X56" i="6"/>
  <c r="V57" i="6"/>
  <c r="X57" i="6"/>
  <c r="V58" i="6"/>
  <c r="X58" i="6"/>
  <c r="V59" i="6"/>
  <c r="X59" i="6"/>
  <c r="V60" i="6"/>
  <c r="X60" i="6"/>
  <c r="V61" i="6"/>
  <c r="X61" i="6"/>
  <c r="V62" i="6"/>
  <c r="X62" i="6"/>
  <c r="V63" i="6"/>
  <c r="X63" i="6"/>
  <c r="V64" i="6"/>
  <c r="X64" i="6"/>
  <c r="Q3" i="6"/>
  <c r="Q4" i="6"/>
  <c r="Q6" i="6"/>
  <c r="Q8" i="6"/>
  <c r="Q9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26" i="6"/>
  <c r="Q27" i="6"/>
  <c r="Q28" i="6"/>
  <c r="Q29" i="6"/>
  <c r="Q30" i="6"/>
  <c r="Q31" i="6"/>
  <c r="Q32" i="6"/>
  <c r="Q33" i="6"/>
  <c r="Q34" i="6"/>
  <c r="Q35" i="6"/>
  <c r="Q36" i="6"/>
  <c r="Q37" i="6"/>
  <c r="Q39" i="6"/>
  <c r="Q40" i="6"/>
  <c r="Q41" i="6"/>
  <c r="Q42" i="6"/>
  <c r="Q43" i="6"/>
  <c r="Q44" i="6"/>
  <c r="Q45" i="6"/>
  <c r="Q46" i="6"/>
  <c r="Q47" i="6"/>
  <c r="Q49" i="6"/>
  <c r="Q50" i="6"/>
  <c r="Q51" i="6"/>
  <c r="Q52" i="6"/>
  <c r="Q53" i="6"/>
  <c r="Q54" i="6"/>
  <c r="Q55" i="6"/>
  <c r="Q56" i="6"/>
  <c r="Q57" i="6"/>
  <c r="Q58" i="6"/>
  <c r="Q59" i="6"/>
  <c r="Q60" i="6"/>
  <c r="Q61" i="6"/>
  <c r="Q62" i="6"/>
  <c r="Q63" i="6"/>
  <c r="Q64" i="6"/>
  <c r="Q2" i="6"/>
  <c r="M3" i="6"/>
  <c r="M4" i="6"/>
  <c r="M6" i="6"/>
  <c r="M8" i="6"/>
  <c r="M9" i="6"/>
  <c r="M11" i="6"/>
  <c r="M12" i="6"/>
  <c r="M13" i="6"/>
  <c r="M14" i="6"/>
  <c r="M15" i="6"/>
  <c r="M16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9" i="6"/>
  <c r="M40" i="6"/>
  <c r="M41" i="6"/>
  <c r="M42" i="6"/>
  <c r="M43" i="6"/>
  <c r="M44" i="6"/>
  <c r="M45" i="6"/>
  <c r="M46" i="6"/>
  <c r="M47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2" i="6"/>
  <c r="I3" i="6"/>
  <c r="I4" i="6"/>
  <c r="I6" i="6"/>
  <c r="I8" i="6"/>
  <c r="I9" i="6"/>
  <c r="I11" i="6"/>
  <c r="I12" i="6"/>
  <c r="I13" i="6"/>
  <c r="I14" i="6"/>
  <c r="I15" i="6"/>
  <c r="I16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9" i="6"/>
  <c r="I40" i="6"/>
  <c r="I41" i="6"/>
  <c r="I42" i="6"/>
  <c r="I43" i="6"/>
  <c r="I44" i="6"/>
  <c r="I45" i="6"/>
  <c r="I46" i="6"/>
  <c r="I47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2" i="6"/>
  <c r="F5" i="6"/>
  <c r="F7" i="6"/>
  <c r="F10" i="6"/>
  <c r="F38" i="6"/>
  <c r="F48" i="6"/>
  <c r="E3" i="6"/>
  <c r="E4" i="6"/>
  <c r="E6" i="6"/>
  <c r="E8" i="6"/>
  <c r="E9" i="6"/>
  <c r="E11" i="6"/>
  <c r="E12" i="6"/>
  <c r="E13" i="6"/>
  <c r="E14" i="6"/>
  <c r="E15" i="6"/>
  <c r="E16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9" i="6"/>
  <c r="E40" i="6"/>
  <c r="E41" i="6"/>
  <c r="E42" i="6"/>
  <c r="E43" i="6"/>
  <c r="E44" i="6"/>
  <c r="E45" i="6"/>
  <c r="E46" i="6"/>
  <c r="E47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2" i="6"/>
  <c r="E3" i="7"/>
  <c r="I3" i="7"/>
  <c r="F3" i="7"/>
  <c r="J3" i="7"/>
  <c r="E4" i="7"/>
  <c r="I4" i="7"/>
  <c r="F4" i="7"/>
  <c r="J4" i="7"/>
  <c r="E6" i="7"/>
  <c r="I6" i="7"/>
  <c r="F6" i="7"/>
  <c r="J6" i="7"/>
  <c r="E8" i="7"/>
  <c r="I8" i="7"/>
  <c r="F8" i="7"/>
  <c r="J8" i="7"/>
  <c r="E9" i="7"/>
  <c r="I9" i="7"/>
  <c r="F9" i="7"/>
  <c r="J9" i="7"/>
  <c r="E11" i="7"/>
  <c r="I11" i="7"/>
  <c r="F11" i="7"/>
  <c r="J11" i="7"/>
  <c r="E12" i="7"/>
  <c r="I12" i="7"/>
  <c r="F12" i="7"/>
  <c r="J12" i="7"/>
  <c r="E13" i="7"/>
  <c r="I13" i="7"/>
  <c r="F13" i="7"/>
  <c r="J13" i="7"/>
  <c r="E14" i="7"/>
  <c r="I14" i="7"/>
  <c r="F14" i="7"/>
  <c r="J14" i="7"/>
  <c r="E15" i="7"/>
  <c r="I15" i="7"/>
  <c r="F15" i="7"/>
  <c r="J15" i="7"/>
  <c r="E16" i="7"/>
  <c r="I16" i="7"/>
  <c r="F16" i="7"/>
  <c r="J16" i="7"/>
  <c r="E18" i="7"/>
  <c r="I18" i="7"/>
  <c r="F18" i="7"/>
  <c r="J18" i="7"/>
  <c r="E19" i="7"/>
  <c r="I19" i="7"/>
  <c r="F19" i="7"/>
  <c r="J19" i="7"/>
  <c r="E20" i="7"/>
  <c r="I20" i="7"/>
  <c r="F20" i="7"/>
  <c r="J20" i="7"/>
  <c r="E21" i="7"/>
  <c r="I21" i="7"/>
  <c r="F21" i="7"/>
  <c r="J21" i="7"/>
  <c r="E22" i="7"/>
  <c r="I22" i="7"/>
  <c r="F22" i="7"/>
  <c r="J22" i="7"/>
  <c r="E23" i="7"/>
  <c r="I23" i="7"/>
  <c r="F23" i="7"/>
  <c r="J23" i="7"/>
  <c r="E24" i="7"/>
  <c r="I24" i="7"/>
  <c r="F24" i="7"/>
  <c r="J24" i="7"/>
  <c r="E25" i="7"/>
  <c r="I25" i="7"/>
  <c r="F25" i="7"/>
  <c r="J25" i="7"/>
  <c r="E26" i="7"/>
  <c r="I26" i="7"/>
  <c r="F26" i="7"/>
  <c r="J26" i="7"/>
  <c r="E27" i="7"/>
  <c r="I27" i="7"/>
  <c r="F27" i="7"/>
  <c r="J27" i="7"/>
  <c r="E28" i="7"/>
  <c r="I28" i="7"/>
  <c r="F28" i="7"/>
  <c r="J28" i="7"/>
  <c r="E29" i="7"/>
  <c r="I29" i="7"/>
  <c r="F29" i="7"/>
  <c r="J29" i="7"/>
  <c r="E30" i="7"/>
  <c r="I30" i="7"/>
  <c r="F30" i="7"/>
  <c r="J30" i="7"/>
  <c r="E31" i="7"/>
  <c r="I31" i="7"/>
  <c r="F31" i="7"/>
  <c r="J31" i="7"/>
  <c r="E32" i="7"/>
  <c r="I32" i="7"/>
  <c r="F32" i="7"/>
  <c r="J32" i="7"/>
  <c r="E33" i="7"/>
  <c r="I33" i="7"/>
  <c r="F33" i="7"/>
  <c r="J33" i="7"/>
  <c r="E34" i="7"/>
  <c r="I34" i="7"/>
  <c r="F34" i="7"/>
  <c r="J34" i="7"/>
  <c r="E35" i="7"/>
  <c r="I35" i="7"/>
  <c r="F35" i="7"/>
  <c r="J35" i="7"/>
  <c r="E36" i="7"/>
  <c r="I36" i="7"/>
  <c r="F36" i="7"/>
  <c r="J36" i="7"/>
  <c r="E37" i="7"/>
  <c r="I37" i="7"/>
  <c r="F37" i="7"/>
  <c r="J37" i="7"/>
  <c r="E39" i="7"/>
  <c r="I39" i="7"/>
  <c r="F39" i="7"/>
  <c r="J39" i="7"/>
  <c r="E40" i="7"/>
  <c r="I40" i="7"/>
  <c r="F40" i="7"/>
  <c r="J40" i="7"/>
  <c r="E41" i="7"/>
  <c r="I41" i="7"/>
  <c r="F41" i="7"/>
  <c r="J41" i="7"/>
  <c r="E42" i="7"/>
  <c r="I42" i="7"/>
  <c r="F42" i="7"/>
  <c r="J42" i="7"/>
  <c r="E43" i="7"/>
  <c r="I43" i="7"/>
  <c r="F43" i="7"/>
  <c r="J43" i="7"/>
  <c r="E44" i="7"/>
  <c r="I44" i="7"/>
  <c r="F44" i="7"/>
  <c r="J44" i="7"/>
  <c r="E45" i="7"/>
  <c r="I45" i="7"/>
  <c r="F45" i="7"/>
  <c r="J45" i="7"/>
  <c r="E46" i="7"/>
  <c r="I46" i="7"/>
  <c r="F46" i="7"/>
  <c r="J46" i="7"/>
  <c r="E47" i="7"/>
  <c r="I47" i="7"/>
  <c r="F47" i="7"/>
  <c r="J47" i="7"/>
  <c r="E49" i="7"/>
  <c r="I49" i="7"/>
  <c r="F49" i="7"/>
  <c r="J49" i="7"/>
  <c r="E50" i="7"/>
  <c r="I50" i="7"/>
  <c r="F50" i="7"/>
  <c r="J50" i="7"/>
  <c r="E51" i="7"/>
  <c r="I51" i="7"/>
  <c r="F51" i="7"/>
  <c r="J51" i="7"/>
  <c r="E52" i="7"/>
  <c r="I52" i="7"/>
  <c r="F52" i="7"/>
  <c r="J52" i="7"/>
  <c r="E53" i="7"/>
  <c r="I53" i="7"/>
  <c r="F53" i="7"/>
  <c r="J53" i="7"/>
  <c r="E54" i="7"/>
  <c r="I54" i="7"/>
  <c r="F54" i="7"/>
  <c r="J54" i="7"/>
  <c r="E55" i="7"/>
  <c r="I55" i="7"/>
  <c r="F55" i="7"/>
  <c r="J55" i="7"/>
  <c r="E56" i="7"/>
  <c r="I56" i="7"/>
  <c r="F56" i="7"/>
  <c r="J56" i="7"/>
  <c r="E57" i="7"/>
  <c r="I57" i="7"/>
  <c r="F57" i="7"/>
  <c r="J57" i="7"/>
  <c r="E58" i="7"/>
  <c r="I58" i="7"/>
  <c r="F58" i="7"/>
  <c r="J58" i="7"/>
  <c r="E59" i="7"/>
  <c r="I59" i="7"/>
  <c r="F59" i="7"/>
  <c r="J59" i="7"/>
  <c r="E60" i="7"/>
  <c r="I60" i="7"/>
  <c r="F60" i="7"/>
  <c r="J60" i="7"/>
  <c r="E61" i="7"/>
  <c r="I61" i="7"/>
  <c r="F61" i="7"/>
  <c r="J61" i="7"/>
  <c r="E62" i="7"/>
  <c r="I62" i="7"/>
  <c r="F62" i="7"/>
  <c r="J62" i="7"/>
  <c r="E63" i="7"/>
  <c r="I63" i="7"/>
  <c r="F63" i="7"/>
  <c r="J63" i="7"/>
  <c r="F2" i="7"/>
  <c r="J2" i="7"/>
  <c r="E2" i="7"/>
  <c r="I2" i="7"/>
  <c r="F10" i="7"/>
  <c r="F17" i="7"/>
  <c r="F64" i="7"/>
  <c r="E10" i="7"/>
  <c r="E17" i="7"/>
  <c r="E64" i="7"/>
  <c r="M63" i="7"/>
  <c r="M3" i="7"/>
  <c r="M4" i="7"/>
  <c r="M5" i="7"/>
  <c r="M6" i="7"/>
  <c r="M7" i="7"/>
  <c r="M8" i="7"/>
  <c r="M9" i="7"/>
  <c r="M11" i="7"/>
  <c r="M12" i="7"/>
  <c r="M13" i="7"/>
  <c r="M14" i="7"/>
  <c r="M15" i="7"/>
  <c r="M16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6" i="7"/>
  <c r="Q3" i="7"/>
  <c r="O3" i="7"/>
  <c r="O2" i="7"/>
  <c r="O4" i="7"/>
  <c r="O6" i="7"/>
  <c r="O8" i="7"/>
  <c r="O9" i="7"/>
  <c r="T10" i="6"/>
  <c r="V10" i="6"/>
  <c r="U10" i="6"/>
  <c r="X10" i="6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34" i="7"/>
  <c r="O35" i="7"/>
  <c r="O36" i="7"/>
  <c r="O37" i="7"/>
  <c r="O39" i="7"/>
  <c r="O40" i="7"/>
  <c r="O41" i="7"/>
  <c r="O42" i="7"/>
  <c r="O43" i="7"/>
  <c r="O44" i="7"/>
  <c r="O45" i="7"/>
  <c r="O46" i="7"/>
  <c r="O47" i="7"/>
  <c r="O49" i="7"/>
  <c r="O50" i="7"/>
  <c r="O51" i="7"/>
  <c r="O52" i="7"/>
  <c r="O53" i="7"/>
  <c r="O54" i="7"/>
  <c r="O55" i="7"/>
  <c r="O56" i="7"/>
  <c r="O57" i="7"/>
  <c r="O58" i="7"/>
  <c r="O59" i="7"/>
  <c r="O60" i="7"/>
  <c r="O61" i="7"/>
  <c r="O62" i="7"/>
  <c r="O63" i="7"/>
  <c r="O64" i="7"/>
  <c r="O66" i="7"/>
  <c r="R3" i="7"/>
  <c r="S3" i="7"/>
  <c r="N63" i="7"/>
  <c r="N3" i="7"/>
  <c r="N4" i="7"/>
  <c r="N5" i="7"/>
  <c r="N6" i="7"/>
  <c r="N7" i="7"/>
  <c r="N8" i="7"/>
  <c r="N9" i="7"/>
  <c r="N11" i="7"/>
  <c r="N12" i="7"/>
  <c r="N13" i="7"/>
  <c r="N14" i="7"/>
  <c r="N15" i="7"/>
  <c r="N16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44" i="7"/>
  <c r="N45" i="7"/>
  <c r="N46" i="7"/>
  <c r="N47" i="7"/>
  <c r="N48" i="7"/>
  <c r="N49" i="7"/>
  <c r="N50" i="7"/>
  <c r="N51" i="7"/>
  <c r="N52" i="7"/>
  <c r="N53" i="7"/>
  <c r="N54" i="7"/>
  <c r="N55" i="7"/>
  <c r="N56" i="7"/>
  <c r="N57" i="7"/>
  <c r="N58" i="7"/>
  <c r="N59" i="7"/>
  <c r="N60" i="7"/>
  <c r="N61" i="7"/>
  <c r="N62" i="7"/>
  <c r="N66" i="7"/>
  <c r="T3" i="7"/>
  <c r="P3" i="7"/>
  <c r="P2" i="7"/>
  <c r="P4" i="7"/>
  <c r="P6" i="7"/>
  <c r="P8" i="7"/>
  <c r="P9" i="7"/>
  <c r="W10" i="6"/>
  <c r="Y10" i="6"/>
  <c r="P10" i="7"/>
  <c r="P11" i="7"/>
  <c r="P12" i="7"/>
  <c r="P13" i="7"/>
  <c r="P14" i="7"/>
  <c r="P15" i="7"/>
  <c r="P16" i="7"/>
  <c r="P17" i="7"/>
  <c r="P18" i="7"/>
  <c r="P19" i="7"/>
  <c r="P20" i="7"/>
  <c r="P21" i="7"/>
  <c r="P22" i="7"/>
  <c r="P23" i="7"/>
  <c r="P24" i="7"/>
  <c r="P25" i="7"/>
  <c r="P26" i="7"/>
  <c r="P27" i="7"/>
  <c r="P28" i="7"/>
  <c r="P29" i="7"/>
  <c r="P30" i="7"/>
  <c r="P31" i="7"/>
  <c r="P32" i="7"/>
  <c r="P33" i="7"/>
  <c r="P34" i="7"/>
  <c r="P35" i="7"/>
  <c r="P36" i="7"/>
  <c r="P37" i="7"/>
  <c r="P39" i="7"/>
  <c r="P40" i="7"/>
  <c r="P41" i="7"/>
  <c r="P42" i="7"/>
  <c r="P43" i="7"/>
  <c r="P44" i="7"/>
  <c r="P45" i="7"/>
  <c r="P46" i="7"/>
  <c r="P47" i="7"/>
  <c r="P49" i="7"/>
  <c r="P50" i="7"/>
  <c r="P51" i="7"/>
  <c r="P52" i="7"/>
  <c r="P53" i="7"/>
  <c r="P54" i="7"/>
  <c r="P55" i="7"/>
  <c r="P56" i="7"/>
  <c r="P57" i="7"/>
  <c r="P58" i="7"/>
  <c r="P59" i="7"/>
  <c r="P60" i="7"/>
  <c r="P61" i="7"/>
  <c r="P62" i="7"/>
  <c r="P63" i="7"/>
  <c r="P64" i="7"/>
  <c r="P66" i="7"/>
  <c r="U3" i="7"/>
  <c r="Q4" i="7"/>
  <c r="R4" i="7"/>
  <c r="S4" i="7"/>
  <c r="T4" i="7"/>
  <c r="U4" i="7"/>
  <c r="Q5" i="7"/>
  <c r="R5" i="7"/>
  <c r="T5" i="7"/>
  <c r="U5" i="7"/>
  <c r="Q6" i="7"/>
  <c r="R6" i="7"/>
  <c r="S6" i="7"/>
  <c r="T6" i="7"/>
  <c r="U6" i="7"/>
  <c r="Q7" i="7"/>
  <c r="R7" i="7"/>
  <c r="T7" i="7"/>
  <c r="U7" i="7"/>
  <c r="Q8" i="7"/>
  <c r="R8" i="7"/>
  <c r="S8" i="7"/>
  <c r="T8" i="7"/>
  <c r="U8" i="7"/>
  <c r="Q9" i="7"/>
  <c r="R9" i="7"/>
  <c r="S9" i="7"/>
  <c r="T9" i="7"/>
  <c r="U9" i="7"/>
  <c r="Q10" i="7"/>
  <c r="R10" i="7"/>
  <c r="T10" i="7"/>
  <c r="U10" i="7"/>
  <c r="Q11" i="7"/>
  <c r="R11" i="7"/>
  <c r="S11" i="7"/>
  <c r="T11" i="7"/>
  <c r="U11" i="7"/>
  <c r="Q12" i="7"/>
  <c r="R12" i="7"/>
  <c r="S12" i="7"/>
  <c r="T12" i="7"/>
  <c r="U12" i="7"/>
  <c r="Q13" i="7"/>
  <c r="R13" i="7"/>
  <c r="S13" i="7"/>
  <c r="T13" i="7"/>
  <c r="U13" i="7"/>
  <c r="Q14" i="7"/>
  <c r="R14" i="7"/>
  <c r="S14" i="7"/>
  <c r="T14" i="7"/>
  <c r="U14" i="7"/>
  <c r="Q15" i="7"/>
  <c r="R15" i="7"/>
  <c r="S15" i="7"/>
  <c r="T15" i="7"/>
  <c r="U15" i="7"/>
  <c r="Q16" i="7"/>
  <c r="R16" i="7"/>
  <c r="S16" i="7"/>
  <c r="T16" i="7"/>
  <c r="U16" i="7"/>
  <c r="Q17" i="7"/>
  <c r="R17" i="7"/>
  <c r="T17" i="7"/>
  <c r="U17" i="7"/>
  <c r="Q18" i="7"/>
  <c r="R18" i="7"/>
  <c r="S18" i="7"/>
  <c r="T18" i="7"/>
  <c r="U18" i="7"/>
  <c r="Q19" i="7"/>
  <c r="R19" i="7"/>
  <c r="S19" i="7"/>
  <c r="T19" i="7"/>
  <c r="U19" i="7"/>
  <c r="Q20" i="7"/>
  <c r="R20" i="7"/>
  <c r="S20" i="7"/>
  <c r="T20" i="7"/>
  <c r="U20" i="7"/>
  <c r="Q21" i="7"/>
  <c r="R21" i="7"/>
  <c r="S21" i="7"/>
  <c r="T21" i="7"/>
  <c r="U21" i="7"/>
  <c r="Q22" i="7"/>
  <c r="R22" i="7"/>
  <c r="S22" i="7"/>
  <c r="T22" i="7"/>
  <c r="U22" i="7"/>
  <c r="Q23" i="7"/>
  <c r="R23" i="7"/>
  <c r="S23" i="7"/>
  <c r="T23" i="7"/>
  <c r="U23" i="7"/>
  <c r="Q24" i="7"/>
  <c r="R24" i="7"/>
  <c r="S24" i="7"/>
  <c r="T24" i="7"/>
  <c r="U24" i="7"/>
  <c r="Q25" i="7"/>
  <c r="R25" i="7"/>
  <c r="S25" i="7"/>
  <c r="T25" i="7"/>
  <c r="U25" i="7"/>
  <c r="Q26" i="7"/>
  <c r="R26" i="7"/>
  <c r="S26" i="7"/>
  <c r="T26" i="7"/>
  <c r="U26" i="7"/>
  <c r="Q27" i="7"/>
  <c r="R27" i="7"/>
  <c r="S27" i="7"/>
  <c r="T27" i="7"/>
  <c r="U27" i="7"/>
  <c r="Q28" i="7"/>
  <c r="R28" i="7"/>
  <c r="S28" i="7"/>
  <c r="T28" i="7"/>
  <c r="U28" i="7"/>
  <c r="Q29" i="7"/>
  <c r="R29" i="7"/>
  <c r="S29" i="7"/>
  <c r="T29" i="7"/>
  <c r="U29" i="7"/>
  <c r="Q30" i="7"/>
  <c r="R30" i="7"/>
  <c r="S30" i="7"/>
  <c r="T30" i="7"/>
  <c r="U30" i="7"/>
  <c r="Q31" i="7"/>
  <c r="R31" i="7"/>
  <c r="S31" i="7"/>
  <c r="T31" i="7"/>
  <c r="U31" i="7"/>
  <c r="Q32" i="7"/>
  <c r="R32" i="7"/>
  <c r="S32" i="7"/>
  <c r="T32" i="7"/>
  <c r="U32" i="7"/>
  <c r="Q33" i="7"/>
  <c r="R33" i="7"/>
  <c r="S33" i="7"/>
  <c r="T33" i="7"/>
  <c r="U33" i="7"/>
  <c r="Q34" i="7"/>
  <c r="R34" i="7"/>
  <c r="S34" i="7"/>
  <c r="T34" i="7"/>
  <c r="U34" i="7"/>
  <c r="Q35" i="7"/>
  <c r="R35" i="7"/>
  <c r="S35" i="7"/>
  <c r="T35" i="7"/>
  <c r="U35" i="7"/>
  <c r="Q36" i="7"/>
  <c r="R36" i="7"/>
  <c r="S36" i="7"/>
  <c r="T36" i="7"/>
  <c r="U36" i="7"/>
  <c r="Q37" i="7"/>
  <c r="R37" i="7"/>
  <c r="S37" i="7"/>
  <c r="T37" i="7"/>
  <c r="U37" i="7"/>
  <c r="Q38" i="7"/>
  <c r="R38" i="7"/>
  <c r="T38" i="7"/>
  <c r="U38" i="7"/>
  <c r="Q39" i="7"/>
  <c r="R39" i="7"/>
  <c r="S39" i="7"/>
  <c r="T39" i="7"/>
  <c r="U39" i="7"/>
  <c r="Q40" i="7"/>
  <c r="R40" i="7"/>
  <c r="S40" i="7"/>
  <c r="T40" i="7"/>
  <c r="U40" i="7"/>
  <c r="Q41" i="7"/>
  <c r="R41" i="7"/>
  <c r="S41" i="7"/>
  <c r="T41" i="7"/>
  <c r="U41" i="7"/>
  <c r="Q42" i="7"/>
  <c r="R42" i="7"/>
  <c r="S42" i="7"/>
  <c r="T42" i="7"/>
  <c r="U42" i="7"/>
  <c r="Q43" i="7"/>
  <c r="R43" i="7"/>
  <c r="S43" i="7"/>
  <c r="T43" i="7"/>
  <c r="U43" i="7"/>
  <c r="Q44" i="7"/>
  <c r="R44" i="7"/>
  <c r="S44" i="7"/>
  <c r="T44" i="7"/>
  <c r="U44" i="7"/>
  <c r="Q45" i="7"/>
  <c r="R45" i="7"/>
  <c r="S45" i="7"/>
  <c r="T45" i="7"/>
  <c r="U45" i="7"/>
  <c r="Q46" i="7"/>
  <c r="R46" i="7"/>
  <c r="S46" i="7"/>
  <c r="T46" i="7"/>
  <c r="U46" i="7"/>
  <c r="Q47" i="7"/>
  <c r="R47" i="7"/>
  <c r="S47" i="7"/>
  <c r="T47" i="7"/>
  <c r="U47" i="7"/>
  <c r="Q48" i="7"/>
  <c r="R48" i="7"/>
  <c r="T48" i="7"/>
  <c r="U48" i="7"/>
  <c r="Q49" i="7"/>
  <c r="R49" i="7"/>
  <c r="S49" i="7"/>
  <c r="T49" i="7"/>
  <c r="U49" i="7"/>
  <c r="Q50" i="7"/>
  <c r="R50" i="7"/>
  <c r="S50" i="7"/>
  <c r="T50" i="7"/>
  <c r="U50" i="7"/>
  <c r="Q51" i="7"/>
  <c r="R51" i="7"/>
  <c r="S51" i="7"/>
  <c r="T51" i="7"/>
  <c r="U51" i="7"/>
  <c r="Q52" i="7"/>
  <c r="R52" i="7"/>
  <c r="S52" i="7"/>
  <c r="T52" i="7"/>
  <c r="U52" i="7"/>
  <c r="Q53" i="7"/>
  <c r="R53" i="7"/>
  <c r="S53" i="7"/>
  <c r="T53" i="7"/>
  <c r="U53" i="7"/>
  <c r="Q54" i="7"/>
  <c r="R54" i="7"/>
  <c r="S54" i="7"/>
  <c r="T54" i="7"/>
  <c r="U54" i="7"/>
  <c r="Q55" i="7"/>
  <c r="R55" i="7"/>
  <c r="S55" i="7"/>
  <c r="T55" i="7"/>
  <c r="U55" i="7"/>
  <c r="Q56" i="7"/>
  <c r="R56" i="7"/>
  <c r="S56" i="7"/>
  <c r="T56" i="7"/>
  <c r="U56" i="7"/>
  <c r="Q57" i="7"/>
  <c r="R57" i="7"/>
  <c r="S57" i="7"/>
  <c r="T57" i="7"/>
  <c r="U57" i="7"/>
  <c r="Q58" i="7"/>
  <c r="R58" i="7"/>
  <c r="S58" i="7"/>
  <c r="T58" i="7"/>
  <c r="U58" i="7"/>
  <c r="Q59" i="7"/>
  <c r="R59" i="7"/>
  <c r="S59" i="7"/>
  <c r="T59" i="7"/>
  <c r="U59" i="7"/>
  <c r="Q60" i="7"/>
  <c r="R60" i="7"/>
  <c r="S60" i="7"/>
  <c r="T60" i="7"/>
  <c r="U60" i="7"/>
  <c r="Q61" i="7"/>
  <c r="R61" i="7"/>
  <c r="S61" i="7"/>
  <c r="T61" i="7"/>
  <c r="U61" i="7"/>
  <c r="Q62" i="7"/>
  <c r="R62" i="7"/>
  <c r="S62" i="7"/>
  <c r="T62" i="7"/>
  <c r="U62" i="7"/>
  <c r="Q63" i="7"/>
  <c r="R63" i="7"/>
  <c r="S63" i="7"/>
  <c r="T63" i="7"/>
  <c r="U63" i="7"/>
  <c r="Q64" i="7"/>
  <c r="R64" i="7"/>
  <c r="T64" i="7"/>
  <c r="U64" i="7"/>
  <c r="T2" i="7"/>
  <c r="R2" i="7"/>
  <c r="Q2" i="7"/>
  <c r="N2" i="7"/>
  <c r="M2" i="7"/>
  <c r="V3" i="7"/>
  <c r="V4" i="7"/>
  <c r="V6" i="7"/>
  <c r="V8" i="7"/>
  <c r="V9" i="7"/>
  <c r="V11" i="7"/>
  <c r="V12" i="7"/>
  <c r="V13" i="7"/>
  <c r="V14" i="7"/>
  <c r="V15" i="7"/>
  <c r="V16" i="7"/>
  <c r="V18" i="7"/>
  <c r="V19" i="7"/>
  <c r="V20" i="7"/>
  <c r="V21" i="7"/>
  <c r="V22" i="7"/>
  <c r="V23" i="7"/>
  <c r="V24" i="7"/>
  <c r="V25" i="7"/>
  <c r="V26" i="7"/>
  <c r="V27" i="7"/>
  <c r="V28" i="7"/>
  <c r="V29" i="7"/>
  <c r="V30" i="7"/>
  <c r="V31" i="7"/>
  <c r="V32" i="7"/>
  <c r="V33" i="7"/>
  <c r="V34" i="7"/>
  <c r="V35" i="7"/>
  <c r="V36" i="7"/>
  <c r="V37" i="7"/>
  <c r="V39" i="7"/>
  <c r="V40" i="7"/>
  <c r="V41" i="7"/>
  <c r="V42" i="7"/>
  <c r="V43" i="7"/>
  <c r="V44" i="7"/>
  <c r="V45" i="7"/>
  <c r="V46" i="7"/>
  <c r="V47" i="7"/>
  <c r="V49" i="7"/>
  <c r="V50" i="7"/>
  <c r="V51" i="7"/>
  <c r="V52" i="7"/>
  <c r="V53" i="7"/>
  <c r="V54" i="7"/>
  <c r="V55" i="7"/>
  <c r="V56" i="7"/>
  <c r="V57" i="7"/>
  <c r="V58" i="7"/>
  <c r="V59" i="7"/>
  <c r="V60" i="7"/>
  <c r="V61" i="7"/>
  <c r="V62" i="7"/>
  <c r="V63" i="7"/>
  <c r="U2" i="7"/>
  <c r="V2" i="7"/>
  <c r="S2" i="7"/>
  <c r="K66" i="7"/>
  <c r="L66" i="7"/>
  <c r="A48" i="7"/>
  <c r="B48" i="7"/>
  <c r="A49" i="7"/>
  <c r="B49" i="7"/>
  <c r="C49" i="7"/>
  <c r="A50" i="7"/>
  <c r="B50" i="7"/>
  <c r="C50" i="7"/>
  <c r="A51" i="7"/>
  <c r="B51" i="7"/>
  <c r="C51" i="7"/>
  <c r="A52" i="7"/>
  <c r="B52" i="7"/>
  <c r="C52" i="7"/>
  <c r="A53" i="7"/>
  <c r="B53" i="7"/>
  <c r="C53" i="7"/>
  <c r="A54" i="7"/>
  <c r="B54" i="7"/>
  <c r="C54" i="7"/>
  <c r="A55" i="7"/>
  <c r="B55" i="7"/>
  <c r="C55" i="7"/>
  <c r="A56" i="7"/>
  <c r="B56" i="7"/>
  <c r="C56" i="7"/>
  <c r="A57" i="7"/>
  <c r="B57" i="7"/>
  <c r="C57" i="7"/>
  <c r="A58" i="7"/>
  <c r="B58" i="7"/>
  <c r="C58" i="7"/>
  <c r="A59" i="7"/>
  <c r="B59" i="7"/>
  <c r="C59" i="7"/>
  <c r="A60" i="7"/>
  <c r="B60" i="7"/>
  <c r="C60" i="7"/>
  <c r="A61" i="7"/>
  <c r="B61" i="7"/>
  <c r="C61" i="7"/>
  <c r="A62" i="7"/>
  <c r="B62" i="7"/>
  <c r="C62" i="7"/>
  <c r="A63" i="7"/>
  <c r="B63" i="7"/>
  <c r="C63" i="7"/>
  <c r="A64" i="7"/>
  <c r="B64" i="7"/>
  <c r="C64" i="7"/>
  <c r="A38" i="7"/>
  <c r="B38" i="7"/>
  <c r="A39" i="7"/>
  <c r="B39" i="7"/>
  <c r="C39" i="7"/>
  <c r="A40" i="7"/>
  <c r="B40" i="7"/>
  <c r="C40" i="7"/>
  <c r="A41" i="7"/>
  <c r="B41" i="7"/>
  <c r="C41" i="7"/>
  <c r="A42" i="7"/>
  <c r="B42" i="7"/>
  <c r="C42" i="7"/>
  <c r="A43" i="7"/>
  <c r="B43" i="7"/>
  <c r="C43" i="7"/>
  <c r="A44" i="7"/>
  <c r="B44" i="7"/>
  <c r="C44" i="7"/>
  <c r="A45" i="7"/>
  <c r="B45" i="7"/>
  <c r="C45" i="7"/>
  <c r="A46" i="7"/>
  <c r="B46" i="7"/>
  <c r="C46" i="7"/>
  <c r="A47" i="7"/>
  <c r="B47" i="7"/>
  <c r="C47" i="7"/>
  <c r="A3" i="7"/>
  <c r="B3" i="7"/>
  <c r="A4" i="7"/>
  <c r="B4" i="7"/>
  <c r="A5" i="7"/>
  <c r="B5" i="7"/>
  <c r="A6" i="7"/>
  <c r="B6" i="7"/>
  <c r="A7" i="7"/>
  <c r="B7" i="7"/>
  <c r="A8" i="7"/>
  <c r="B8" i="7"/>
  <c r="A9" i="7"/>
  <c r="B9" i="7"/>
  <c r="A10" i="7"/>
  <c r="B10" i="7"/>
  <c r="A11" i="7"/>
  <c r="B11" i="7"/>
  <c r="A12" i="7"/>
  <c r="B12" i="7"/>
  <c r="A13" i="7"/>
  <c r="B13" i="7"/>
  <c r="A14" i="7"/>
  <c r="B14" i="7"/>
  <c r="A15" i="7"/>
  <c r="B15" i="7"/>
  <c r="A16" i="7"/>
  <c r="B16" i="7"/>
  <c r="A17" i="7"/>
  <c r="B17" i="7"/>
  <c r="A18" i="7"/>
  <c r="B18" i="7"/>
  <c r="A19" i="7"/>
  <c r="B19" i="7"/>
  <c r="A20" i="7"/>
  <c r="B20" i="7"/>
  <c r="A21" i="7"/>
  <c r="B21" i="7"/>
  <c r="A22" i="7"/>
  <c r="B22" i="7"/>
  <c r="A23" i="7"/>
  <c r="B23" i="7"/>
  <c r="A24" i="7"/>
  <c r="B24" i="7"/>
  <c r="A25" i="7"/>
  <c r="B25" i="7"/>
  <c r="A26" i="7"/>
  <c r="B26" i="7"/>
  <c r="A27" i="7"/>
  <c r="B27" i="7"/>
  <c r="A28" i="7"/>
  <c r="B28" i="7"/>
  <c r="A29" i="7"/>
  <c r="B29" i="7"/>
  <c r="A30" i="7"/>
  <c r="B30" i="7"/>
  <c r="A31" i="7"/>
  <c r="B31" i="7"/>
  <c r="A32" i="7"/>
  <c r="B32" i="7"/>
  <c r="A33" i="7"/>
  <c r="B33" i="7"/>
  <c r="A34" i="7"/>
  <c r="B34" i="7"/>
  <c r="A35" i="7"/>
  <c r="B35" i="7"/>
  <c r="A36" i="7"/>
  <c r="B36" i="7"/>
  <c r="A37" i="7"/>
  <c r="B37" i="7"/>
  <c r="C3" i="7"/>
  <c r="C4" i="7"/>
  <c r="C6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2" i="7"/>
  <c r="B2" i="7"/>
  <c r="A2" i="7"/>
  <c r="L3" i="3"/>
  <c r="L2" i="3"/>
  <c r="J3" i="3"/>
  <c r="J2" i="3"/>
  <c r="H3" i="3"/>
  <c r="H2" i="3"/>
  <c r="M2" i="3"/>
  <c r="K2" i="3"/>
  <c r="I2" i="3"/>
  <c r="F3" i="3"/>
  <c r="F2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3" i="3"/>
  <c r="G2" i="3"/>
  <c r="D57" i="3"/>
  <c r="E57" i="3"/>
  <c r="D58" i="3"/>
  <c r="E58" i="3"/>
  <c r="D59" i="3"/>
  <c r="E59" i="3"/>
  <c r="D60" i="3"/>
  <c r="E60" i="3"/>
  <c r="D61" i="3"/>
  <c r="E61" i="3"/>
  <c r="D62" i="3"/>
  <c r="E62" i="3"/>
  <c r="D63" i="3"/>
  <c r="E63" i="3"/>
  <c r="D64" i="3"/>
  <c r="E64" i="3"/>
  <c r="D65" i="3"/>
  <c r="E65" i="3"/>
  <c r="D66" i="3"/>
  <c r="E66" i="3"/>
  <c r="D67" i="3"/>
  <c r="E67" i="3"/>
  <c r="D68" i="3"/>
  <c r="E68" i="3"/>
  <c r="D69" i="3"/>
  <c r="E69" i="3"/>
  <c r="D70" i="3"/>
  <c r="E70" i="3"/>
  <c r="D71" i="3"/>
  <c r="E71" i="3"/>
  <c r="D72" i="3"/>
  <c r="E72" i="3"/>
  <c r="D73" i="3"/>
  <c r="E73" i="3"/>
  <c r="D74" i="3"/>
  <c r="E74" i="3"/>
  <c r="D75" i="3"/>
  <c r="E75" i="3"/>
  <c r="D76" i="3"/>
  <c r="E76" i="3"/>
  <c r="D77" i="3"/>
  <c r="E77" i="3"/>
  <c r="D78" i="3"/>
  <c r="E78" i="3"/>
  <c r="D79" i="3"/>
  <c r="E79" i="3"/>
  <c r="D80" i="3"/>
  <c r="E80" i="3"/>
  <c r="D81" i="3"/>
  <c r="E81" i="3"/>
  <c r="D82" i="3"/>
  <c r="E82" i="3"/>
  <c r="D83" i="3"/>
  <c r="E83" i="3"/>
  <c r="D84" i="3"/>
  <c r="E84" i="3"/>
  <c r="D85" i="3"/>
  <c r="E85" i="3"/>
  <c r="D86" i="3"/>
  <c r="E86" i="3"/>
  <c r="D87" i="3"/>
  <c r="E87" i="3"/>
  <c r="D88" i="3"/>
  <c r="E88" i="3"/>
  <c r="D89" i="3"/>
  <c r="E89" i="3"/>
  <c r="D90" i="3"/>
  <c r="E90" i="3"/>
  <c r="D91" i="3"/>
  <c r="E91" i="3"/>
  <c r="D92" i="3"/>
  <c r="E92" i="3"/>
  <c r="D93" i="3"/>
  <c r="E93" i="3"/>
  <c r="D94" i="3"/>
  <c r="E94" i="3"/>
  <c r="D95" i="3"/>
  <c r="E95" i="3"/>
  <c r="D96" i="3"/>
  <c r="E96" i="3"/>
  <c r="D97" i="3"/>
  <c r="E97" i="3"/>
  <c r="D98" i="3"/>
  <c r="E98" i="3"/>
  <c r="D99" i="3"/>
  <c r="E99" i="3"/>
  <c r="D100" i="3"/>
  <c r="E100" i="3"/>
  <c r="D101" i="3"/>
  <c r="E101" i="3"/>
  <c r="D102" i="3"/>
  <c r="E102" i="3"/>
  <c r="D103" i="3"/>
  <c r="E103" i="3"/>
  <c r="D104" i="3"/>
  <c r="E104" i="3"/>
  <c r="D105" i="3"/>
  <c r="E105" i="3"/>
  <c r="D106" i="3"/>
  <c r="E106" i="3"/>
  <c r="D107" i="3"/>
  <c r="E107" i="3"/>
  <c r="D108" i="3"/>
  <c r="E108" i="3"/>
  <c r="D50" i="3"/>
  <c r="E50" i="3"/>
  <c r="D51" i="3"/>
  <c r="E51" i="3"/>
  <c r="D52" i="3"/>
  <c r="E52" i="3"/>
  <c r="D53" i="3"/>
  <c r="E53" i="3"/>
  <c r="D54" i="3"/>
  <c r="E54" i="3"/>
  <c r="D55" i="3"/>
  <c r="E55" i="3"/>
  <c r="D56" i="3"/>
  <c r="E56" i="3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D46" i="3"/>
  <c r="D47" i="3"/>
  <c r="D48" i="3"/>
  <c r="D49" i="3"/>
  <c r="E49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2" i="3"/>
  <c r="B27" i="1"/>
</calcChain>
</file>

<file path=xl/sharedStrings.xml><?xml version="1.0" encoding="utf-8"?>
<sst xmlns="http://schemas.openxmlformats.org/spreadsheetml/2006/main" count="259" uniqueCount="91">
  <si>
    <t>Ullevålseter</t>
  </si>
  <si>
    <t>Skjennungstua</t>
  </si>
  <si>
    <t>Mellomkollen</t>
  </si>
  <si>
    <t>Liggeren</t>
  </si>
  <si>
    <t>Fagervann (Nord stikryss)</t>
  </si>
  <si>
    <t>Studenterhytta</t>
  </si>
  <si>
    <t>Bjørnholt</t>
  </si>
  <si>
    <t>Kikutstua</t>
  </si>
  <si>
    <t>Gørja (hytta)</t>
  </si>
  <si>
    <t>Kobberhaughytta</t>
  </si>
  <si>
    <t>Tømtehyttene (Familiecamp)</t>
  </si>
  <si>
    <t>Brunkollen</t>
  </si>
  <si>
    <t>Smedmyrkoia</t>
  </si>
  <si>
    <t>Sæteren Gård</t>
  </si>
  <si>
    <t>Vensåsseter</t>
  </si>
  <si>
    <t>Mustadkroken</t>
  </si>
  <si>
    <t>Myrseter</t>
  </si>
  <si>
    <t>Oppkuven</t>
  </si>
  <si>
    <t>Presthytta</t>
  </si>
  <si>
    <t>Gyrihaugen</t>
  </si>
  <si>
    <t>Jørgenhytta</t>
  </si>
  <si>
    <t>Sinnerdammen</t>
  </si>
  <si>
    <t>Pershusfjellet</t>
  </si>
  <si>
    <t>Katnosdammen</t>
  </si>
  <si>
    <t>Poeng</t>
  </si>
  <si>
    <t>Post</t>
  </si>
  <si>
    <t>Vei hjem</t>
  </si>
  <si>
    <t>Distanse</t>
  </si>
  <si>
    <t>Rekort2011</t>
  </si>
  <si>
    <t>Merke</t>
  </si>
  <si>
    <t>Rekord Hardhaus 2011</t>
  </si>
  <si>
    <t>Rekord tur 2011</t>
  </si>
  <si>
    <t>Rekord hund 2011</t>
  </si>
  <si>
    <t>Tur2011</t>
  </si>
  <si>
    <t>Hund2011</t>
  </si>
  <si>
    <t>Merknad</t>
  </si>
  <si>
    <t>Kvikk-lunsj camp</t>
  </si>
  <si>
    <t>Scandic camp</t>
  </si>
  <si>
    <t>Sæteren</t>
  </si>
  <si>
    <t>Fagervann</t>
  </si>
  <si>
    <t>Tømtehyttene</t>
  </si>
  <si>
    <t>Gørja</t>
  </si>
  <si>
    <t>Sognsvann</t>
  </si>
  <si>
    <t>A</t>
  </si>
  <si>
    <t>B</t>
  </si>
  <si>
    <t>Vei</t>
  </si>
  <si>
    <t>Sti</t>
  </si>
  <si>
    <t>Oppfaktor</t>
  </si>
  <si>
    <t>Nedfaktor</t>
  </si>
  <si>
    <t>Opprosent</t>
  </si>
  <si>
    <t>Nedprosent</t>
  </si>
  <si>
    <t>Stifaktor</t>
  </si>
  <si>
    <t>AB Oppfaktor</t>
  </si>
  <si>
    <t>BA Oppfaktor</t>
  </si>
  <si>
    <t>AB Nedfaktor</t>
  </si>
  <si>
    <t>BA Nedfaktor</t>
  </si>
  <si>
    <t>z</t>
  </si>
  <si>
    <t>pershusfjellet - katnosdammen - oppkuven - smedmyrkoia - studenterhytta - kobberhaug - bjornholdt - kikut - gorja - tomte - liggeren - fagervann - ullevalseter - skjennungstua - sognsvann</t>
  </si>
  <si>
    <t>Fra</t>
  </si>
  <si>
    <t>Til</t>
  </si>
  <si>
    <t>KrisDistanse</t>
  </si>
  <si>
    <t>LarsDistanse</t>
  </si>
  <si>
    <t>LarsVektTur</t>
  </si>
  <si>
    <t>LarsVektRetur</t>
  </si>
  <si>
    <t>Sæteren gård</t>
  </si>
  <si>
    <t>KrisVektTur</t>
  </si>
  <si>
    <t>KrisVektRetur</t>
  </si>
  <si>
    <t>LarsTurNormal</t>
  </si>
  <si>
    <t>KrisReturNormal</t>
  </si>
  <si>
    <t>LarsReturNormal</t>
  </si>
  <si>
    <t>Snitt</t>
  </si>
  <si>
    <t>LrisTurNormal</t>
  </si>
  <si>
    <t>Avvik</t>
  </si>
  <si>
    <t>LarsKmfTur</t>
  </si>
  <si>
    <t>LarsKmfRetur</t>
  </si>
  <si>
    <t>KrisOpp</t>
  </si>
  <si>
    <t>KrisNed</t>
  </si>
  <si>
    <t>LarsOpp</t>
  </si>
  <si>
    <t>LarsNed</t>
  </si>
  <si>
    <t>Diff opp</t>
  </si>
  <si>
    <t>Diff ned</t>
  </si>
  <si>
    <t>Nedtur</t>
  </si>
  <si>
    <t>Stigning</t>
  </si>
  <si>
    <t>Kris</t>
  </si>
  <si>
    <t>TurFaktor</t>
  </si>
  <si>
    <t>ReturFaktor</t>
  </si>
  <si>
    <t>Per høydemeter</t>
  </si>
  <si>
    <t>Per fallmeter</t>
  </si>
  <si>
    <t>Lars</t>
  </si>
  <si>
    <t>TurNormalisert</t>
  </si>
  <si>
    <t>ReturNormalisert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</si>
</sst>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-* #,##0.00_-;\-* #,##0.00_-;_-* &quot;-&quot;??_-;_-@_-"/>
    <numFmt numFmtId="164" formatCode="0.0"/>
    <numFmt numFmtId="165" formatCode="0.0\ %"/>
    <numFmt numFmtId="166" formatCode="_-* #,##0.000_-;\-* #,##0.000_-;_-* &quot;-&quot;??_-;_-@_-"/>
    <numFmt numFmtId="167" formatCode="0.000"/>
  </numFmts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 tint="0.499984740745262"/>
      <name val="Calibri"/>
      <scheme val="minor"/>
    </font>
    <font>
      <sz val="12"/>
      <color rgb="FF9C0006"/>
      <name val="Calibri"/>
      <family val="2"/>
      <scheme val="minor"/>
    </font>
    <font>
      <sz val="12"/>
      <color theme="0" tint="-0.34998626667073579"/>
      <name val="Calibri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6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3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9" fillId="7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79">
    <xf numFmtId="0" fontId="0" fillId="0" borderId="0" xfId="0"/>
    <xf numFmtId="2" fontId="0" fillId="0" borderId="0" xfId="0" applyNumberFormat="1"/>
    <xf numFmtId="2" fontId="0" fillId="2" borderId="0" xfId="0" applyNumberFormat="1" applyFill="1"/>
    <xf numFmtId="164" fontId="0" fillId="0" borderId="0" xfId="0" applyNumberFormat="1"/>
    <xf numFmtId="1" fontId="0" fillId="0" borderId="0" xfId="0" applyNumberFormat="1"/>
    <xf numFmtId="0" fontId="6" fillId="3" borderId="0" xfId="23"/>
    <xf numFmtId="0" fontId="0" fillId="0" borderId="0" xfId="0" applyFont="1"/>
    <xf numFmtId="2" fontId="0" fillId="0" borderId="0" xfId="0" applyNumberFormat="1" applyFont="1"/>
    <xf numFmtId="43" fontId="0" fillId="0" borderId="0" xfId="41" applyFont="1"/>
    <xf numFmtId="43" fontId="0" fillId="0" borderId="0" xfId="0" applyNumberFormat="1"/>
    <xf numFmtId="43" fontId="0" fillId="4" borderId="0" xfId="0" applyNumberFormat="1" applyFill="1"/>
    <xf numFmtId="0" fontId="5" fillId="0" borderId="0" xfId="0" applyFont="1"/>
    <xf numFmtId="166" fontId="0" fillId="0" borderId="0" xfId="41" applyNumberFormat="1" applyFont="1"/>
    <xf numFmtId="43" fontId="0" fillId="5" borderId="0" xfId="41" applyFont="1" applyFill="1"/>
    <xf numFmtId="43" fontId="0" fillId="6" borderId="0" xfId="41" applyFont="1" applyFill="1"/>
    <xf numFmtId="0" fontId="0" fillId="6" borderId="0" xfId="0" applyFill="1"/>
    <xf numFmtId="9" fontId="0" fillId="6" borderId="0" xfId="36" applyFont="1" applyFill="1"/>
    <xf numFmtId="166" fontId="6" fillId="3" borderId="0" xfId="41" applyNumberFormat="1" applyFont="1" applyFill="1"/>
    <xf numFmtId="0" fontId="10" fillId="0" borderId="0" xfId="0" applyFont="1"/>
    <xf numFmtId="166" fontId="10" fillId="3" borderId="0" xfId="41" applyNumberFormat="1" applyFont="1" applyFill="1"/>
    <xf numFmtId="166" fontId="10" fillId="0" borderId="0" xfId="41" applyNumberFormat="1" applyFont="1"/>
    <xf numFmtId="43" fontId="10" fillId="5" borderId="0" xfId="41" applyFont="1" applyFill="1"/>
    <xf numFmtId="9" fontId="10" fillId="6" borderId="0" xfId="36" applyFont="1" applyFill="1"/>
    <xf numFmtId="0" fontId="9" fillId="7" borderId="0" xfId="146"/>
    <xf numFmtId="1" fontId="0" fillId="0" borderId="0" xfId="41" applyNumberFormat="1" applyFont="1"/>
    <xf numFmtId="0" fontId="0" fillId="8" borderId="0" xfId="0" applyFill="1"/>
    <xf numFmtId="9" fontId="0" fillId="8" borderId="0" xfId="36" applyFont="1" applyFill="1"/>
    <xf numFmtId="165" fontId="8" fillId="8" borderId="0" xfId="36" applyNumberFormat="1" applyFont="1" applyFill="1"/>
    <xf numFmtId="43" fontId="8" fillId="8" borderId="0" xfId="41" applyFont="1" applyFill="1"/>
    <xf numFmtId="43" fontId="8" fillId="8" borderId="0" xfId="41" applyNumberFormat="1" applyFont="1" applyFill="1"/>
    <xf numFmtId="43" fontId="7" fillId="8" borderId="0" xfId="41" applyFont="1" applyFill="1"/>
    <xf numFmtId="9" fontId="7" fillId="8" borderId="0" xfId="36" applyFont="1" applyFill="1"/>
    <xf numFmtId="43" fontId="0" fillId="8" borderId="0" xfId="41" applyFont="1" applyFill="1"/>
    <xf numFmtId="43" fontId="0" fillId="8" borderId="0" xfId="0" applyNumberFormat="1" applyFill="1"/>
    <xf numFmtId="0" fontId="6" fillId="8" borderId="0" xfId="23" applyFill="1"/>
    <xf numFmtId="0" fontId="0" fillId="8" borderId="0" xfId="0" applyFont="1" applyFill="1"/>
    <xf numFmtId="2" fontId="0" fillId="8" borderId="0" xfId="0" applyNumberFormat="1" applyFill="1"/>
    <xf numFmtId="0" fontId="0" fillId="9" borderId="0" xfId="0" applyFill="1"/>
    <xf numFmtId="0" fontId="0" fillId="10" borderId="0" xfId="0" applyFill="1"/>
    <xf numFmtId="0" fontId="0" fillId="10" borderId="0" xfId="0" applyFont="1" applyFill="1"/>
    <xf numFmtId="2" fontId="0" fillId="10" borderId="0" xfId="0" applyNumberFormat="1" applyFill="1"/>
    <xf numFmtId="9" fontId="0" fillId="10" borderId="0" xfId="36" applyFont="1" applyFill="1"/>
    <xf numFmtId="9" fontId="0" fillId="10" borderId="0" xfId="0" applyNumberFormat="1" applyFill="1"/>
    <xf numFmtId="0" fontId="0" fillId="5" borderId="0" xfId="0" applyFill="1"/>
    <xf numFmtId="2" fontId="0" fillId="9" borderId="0" xfId="0" applyNumberFormat="1" applyFill="1"/>
    <xf numFmtId="1" fontId="0" fillId="9" borderId="0" xfId="0" applyNumberFormat="1" applyFill="1"/>
    <xf numFmtId="2" fontId="0" fillId="5" borderId="0" xfId="0" applyNumberFormat="1" applyFill="1"/>
    <xf numFmtId="9" fontId="0" fillId="5" borderId="0" xfId="36" applyFont="1" applyFill="1"/>
    <xf numFmtId="9" fontId="0" fillId="5" borderId="0" xfId="0" applyNumberFormat="1" applyFill="1"/>
    <xf numFmtId="9" fontId="0" fillId="9" borderId="0" xfId="36" applyFont="1" applyFill="1"/>
    <xf numFmtId="9" fontId="0" fillId="9" borderId="0" xfId="0" applyNumberFormat="1" applyFill="1"/>
    <xf numFmtId="9" fontId="9" fillId="7" borderId="0" xfId="146" applyNumberFormat="1"/>
    <xf numFmtId="9" fontId="8" fillId="9" borderId="0" xfId="36" applyFont="1" applyFill="1"/>
    <xf numFmtId="0" fontId="0" fillId="2" borderId="0" xfId="0" applyFill="1"/>
    <xf numFmtId="0" fontId="5" fillId="2" borderId="0" xfId="0" applyFont="1" applyFill="1"/>
    <xf numFmtId="1" fontId="0" fillId="2" borderId="0" xfId="0" applyNumberFormat="1" applyFill="1"/>
    <xf numFmtId="9" fontId="0" fillId="2" borderId="0" xfId="36" applyFont="1" applyFill="1"/>
    <xf numFmtId="9" fontId="0" fillId="2" borderId="0" xfId="0" applyNumberFormat="1" applyFill="1"/>
    <xf numFmtId="165" fontId="8" fillId="2" borderId="0" xfId="36" applyNumberFormat="1" applyFont="1" applyFill="1"/>
    <xf numFmtId="43" fontId="8" fillId="2" borderId="0" xfId="41" applyFont="1" applyFill="1"/>
    <xf numFmtId="43" fontId="8" fillId="2" borderId="0" xfId="41" applyNumberFormat="1" applyFont="1" applyFill="1"/>
    <xf numFmtId="43" fontId="0" fillId="2" borderId="0" xfId="41" applyFont="1" applyFill="1"/>
    <xf numFmtId="43" fontId="0" fillId="2" borderId="0" xfId="0" applyNumberFormat="1" applyFill="1"/>
    <xf numFmtId="0" fontId="0" fillId="2" borderId="0" xfId="0" applyFont="1" applyFill="1"/>
    <xf numFmtId="9" fontId="7" fillId="10" borderId="0" xfId="36" applyFont="1" applyFill="1"/>
    <xf numFmtId="43" fontId="0" fillId="10" borderId="0" xfId="0" applyNumberFormat="1" applyFill="1"/>
    <xf numFmtId="167" fontId="0" fillId="8" borderId="0" xfId="0" applyNumberFormat="1" applyFill="1"/>
    <xf numFmtId="167" fontId="0" fillId="2" borderId="0" xfId="0" applyNumberFormat="1" applyFill="1"/>
    <xf numFmtId="167" fontId="0" fillId="0" borderId="0" xfId="0" applyNumberFormat="1"/>
    <xf numFmtId="164" fontId="0" fillId="8" borderId="0" xfId="0" applyNumberFormat="1" applyFill="1"/>
    <xf numFmtId="1" fontId="0" fillId="8" borderId="0" xfId="0" applyNumberFormat="1" applyFill="1"/>
    <xf numFmtId="167" fontId="0" fillId="10" borderId="0" xfId="0" applyNumberFormat="1" applyFill="1"/>
    <xf numFmtId="164" fontId="0" fillId="10" borderId="0" xfId="0" applyNumberFormat="1" applyFill="1"/>
    <xf numFmtId="43" fontId="0" fillId="8" borderId="0" xfId="41" applyNumberFormat="1" applyFont="1" applyFill="1"/>
    <xf numFmtId="0" fontId="7" fillId="9" borderId="0" xfId="0" applyFont="1" applyFill="1"/>
    <xf numFmtId="43" fontId="0" fillId="9" borderId="0" xfId="36" applyNumberFormat="1" applyFont="1" applyFill="1"/>
    <xf numFmtId="43" fontId="0" fillId="9" borderId="0" xfId="0" applyNumberFormat="1" applyFill="1"/>
    <xf numFmtId="0" fontId="7" fillId="8" borderId="0" xfId="0" applyFont="1" applyFill="1"/>
    <xf numFmtId="0" fontId="7" fillId="10" borderId="0" xfId="0" applyFont="1" applyFill="1"/>
  </cellXfs>
  <cellStyles count="165">
    <cellStyle name="Dårlig" xfId="146" builtinId="27"/>
    <cellStyle name="Fulgt hyperkobling" xfId="2" builtinId="9" hidden="1"/>
    <cellStyle name="Fulgt hyperkobling" xfId="4" builtinId="9" hidden="1"/>
    <cellStyle name="Fulgt hyperkobling" xfId="6" builtinId="9" hidden="1"/>
    <cellStyle name="Fulgt hyperkobling" xfId="8" builtinId="9" hidden="1"/>
    <cellStyle name="Fulgt hyperkobling" xfId="10" builtinId="9" hidden="1"/>
    <cellStyle name="Fulgt hyperkobling" xfId="12" builtinId="9" hidden="1"/>
    <cellStyle name="Fulgt hyperkobling" xfId="14" builtinId="9" hidden="1"/>
    <cellStyle name="Fulgt hyperkobling" xfId="16" builtinId="9" hidden="1"/>
    <cellStyle name="Fulgt hyperkobling" xfId="18" builtinId="9" hidden="1"/>
    <cellStyle name="Fulgt hyperkobling" xfId="20" builtinId="9" hidden="1"/>
    <cellStyle name="Fulgt hyperkobling" xfId="22" builtinId="9" hidden="1"/>
    <cellStyle name="Fulgt hyperkobling" xfId="25" builtinId="9" hidden="1"/>
    <cellStyle name="Fulgt hyperkobling" xfId="27" builtinId="9" hidden="1"/>
    <cellStyle name="Fulgt hyperkobling" xfId="29" builtinId="9" hidden="1"/>
    <cellStyle name="Fulgt hyperkobling" xfId="31" builtinId="9" hidden="1"/>
    <cellStyle name="Fulgt hyperkobling" xfId="33" builtinId="9" hidden="1"/>
    <cellStyle name="Fulgt hyperkobling" xfId="35" builtinId="9" hidden="1"/>
    <cellStyle name="Fulgt hyperkobling" xfId="38" builtinId="9" hidden="1"/>
    <cellStyle name="Fulgt hyperkobling" xfId="40" builtinId="9" hidden="1"/>
    <cellStyle name="Fulgt hyperkobling" xfId="43" builtinId="9" hidden="1"/>
    <cellStyle name="Fulgt hyperkobling" xfId="45" builtinId="9" hidden="1"/>
    <cellStyle name="Fulgt hyperkobling" xfId="47" builtinId="9" hidden="1"/>
    <cellStyle name="Fulgt hyperkobling" xfId="49" builtinId="9" hidden="1"/>
    <cellStyle name="Fulgt hyperkobling" xfId="51" builtinId="9" hidden="1"/>
    <cellStyle name="Fulgt hyperkobling" xfId="53" builtinId="9" hidden="1"/>
    <cellStyle name="Fulgt hyperkobling" xfId="55" builtinId="9" hidden="1"/>
    <cellStyle name="Fulgt hyperkobling" xfId="57" builtinId="9" hidden="1"/>
    <cellStyle name="Fulgt hyperkobling" xfId="59" builtinId="9" hidden="1"/>
    <cellStyle name="Fulgt hyperkobling" xfId="61" builtinId="9" hidden="1"/>
    <cellStyle name="Fulgt hyperkobling" xfId="63" builtinId="9" hidden="1"/>
    <cellStyle name="Fulgt hyperkobling" xfId="65" builtinId="9" hidden="1"/>
    <cellStyle name="Fulgt hyperkobling" xfId="67" builtinId="9" hidden="1"/>
    <cellStyle name="Fulgt hyperkobling" xfId="69" builtinId="9" hidden="1"/>
    <cellStyle name="Fulgt hyperkobling" xfId="71" builtinId="9" hidden="1"/>
    <cellStyle name="Fulgt hyperkobling" xfId="73" builtinId="9" hidden="1"/>
    <cellStyle name="Fulgt hyperkobling" xfId="75" builtinId="9" hidden="1"/>
    <cellStyle name="Fulgt hyperkobling" xfId="77" builtinId="9" hidden="1"/>
    <cellStyle name="Fulgt hyperkobling" xfId="79" builtinId="9" hidden="1"/>
    <cellStyle name="Fulgt hyperkobling" xfId="81" builtinId="9" hidden="1"/>
    <cellStyle name="Fulgt hyperkobling" xfId="83" builtinId="9" hidden="1"/>
    <cellStyle name="Fulgt hyperkobling" xfId="85" builtinId="9" hidden="1"/>
    <cellStyle name="Fulgt hyperkobling" xfId="87" builtinId="9" hidden="1"/>
    <cellStyle name="Fulgt hyperkobling" xfId="89" builtinId="9" hidden="1"/>
    <cellStyle name="Fulgt hyperkobling" xfId="91" builtinId="9" hidden="1"/>
    <cellStyle name="Fulgt hyperkobling" xfId="93" builtinId="9" hidden="1"/>
    <cellStyle name="Fulgt hyperkobling" xfId="95" builtinId="9" hidden="1"/>
    <cellStyle name="Fulgt hyperkobling" xfId="97" builtinId="9" hidden="1"/>
    <cellStyle name="Fulgt hyperkobling" xfId="99" builtinId="9" hidden="1"/>
    <cellStyle name="Fulgt hyperkobling" xfId="101" builtinId="9" hidden="1"/>
    <cellStyle name="Fulgt hyperkobling" xfId="103" builtinId="9" hidden="1"/>
    <cellStyle name="Fulgt hyperkobling" xfId="105" builtinId="9" hidden="1"/>
    <cellStyle name="Fulgt hyperkobling" xfId="107" builtinId="9" hidden="1"/>
    <cellStyle name="Fulgt hyperkobling" xfId="109" builtinId="9" hidden="1"/>
    <cellStyle name="Fulgt hyperkobling" xfId="111" builtinId="9" hidden="1"/>
    <cellStyle name="Fulgt hyperkobling" xfId="113" builtinId="9" hidden="1"/>
    <cellStyle name="Fulgt hyperkobling" xfId="115" builtinId="9" hidden="1"/>
    <cellStyle name="Fulgt hyperkobling" xfId="117" builtinId="9" hidden="1"/>
    <cellStyle name="Fulgt hyperkobling" xfId="119" builtinId="9" hidden="1"/>
    <cellStyle name="Fulgt hyperkobling" xfId="121" builtinId="9" hidden="1"/>
    <cellStyle name="Fulgt hyperkobling" xfId="123" builtinId="9" hidden="1"/>
    <cellStyle name="Fulgt hyperkobling" xfId="125" builtinId="9" hidden="1"/>
    <cellStyle name="Fulgt hyperkobling" xfId="127" builtinId="9" hidden="1"/>
    <cellStyle name="Fulgt hyperkobling" xfId="129" builtinId="9" hidden="1"/>
    <cellStyle name="Fulgt hyperkobling" xfId="131" builtinId="9" hidden="1"/>
    <cellStyle name="Fulgt hyperkobling" xfId="133" builtinId="9" hidden="1"/>
    <cellStyle name="Fulgt hyperkobling" xfId="135" builtinId="9" hidden="1"/>
    <cellStyle name="Fulgt hyperkobling" xfId="137" builtinId="9" hidden="1"/>
    <cellStyle name="Fulgt hyperkobling" xfId="139" builtinId="9" hidden="1"/>
    <cellStyle name="Fulgt hyperkobling" xfId="141" builtinId="9" hidden="1"/>
    <cellStyle name="Fulgt hyperkobling" xfId="143" builtinId="9" hidden="1"/>
    <cellStyle name="Fulgt hyperkobling" xfId="145" builtinId="9" hidden="1"/>
    <cellStyle name="Fulgt hyperkobling" xfId="148" builtinId="9" hidden="1"/>
    <cellStyle name="Fulgt hyperkobling" xfId="150" builtinId="9" hidden="1"/>
    <cellStyle name="Fulgt hyperkobling" xfId="152" builtinId="9" hidden="1"/>
    <cellStyle name="Fulgt hyperkobling" xfId="154" builtinId="9" hidden="1"/>
    <cellStyle name="Fulgt hyperkobling" xfId="156" builtinId="9" hidden="1"/>
    <cellStyle name="Fulgt hyperkobling" xfId="158" builtinId="9" hidden="1"/>
    <cellStyle name="Fulgt hyperkobling" xfId="160" builtinId="9" hidden="1"/>
    <cellStyle name="Fulgt hyperkobling" xfId="162" builtinId="9" hidden="1"/>
    <cellStyle name="Fulgt hyperkobling" xfId="164" builtinId="9" hidden="1"/>
    <cellStyle name="God" xfId="23" builtinId="26"/>
    <cellStyle name="Hyperkobling" xfId="1" builtinId="8" hidden="1"/>
    <cellStyle name="Hyperkobling" xfId="3" builtinId="8" hidden="1"/>
    <cellStyle name="Hyperkobling" xfId="5" builtinId="8" hidden="1"/>
    <cellStyle name="Hyperkobling" xfId="7" builtinId="8" hidden="1"/>
    <cellStyle name="Hyperkobling" xfId="9" builtinId="8" hidden="1"/>
    <cellStyle name="Hyperkobling" xfId="11" builtinId="8" hidden="1"/>
    <cellStyle name="Hyperkobling" xfId="13" builtinId="8" hidden="1"/>
    <cellStyle name="Hyperkobling" xfId="15" builtinId="8" hidden="1"/>
    <cellStyle name="Hyperkobling" xfId="17" builtinId="8" hidden="1"/>
    <cellStyle name="Hyperkobling" xfId="19" builtinId="8" hidden="1"/>
    <cellStyle name="Hyperkobling" xfId="21" builtinId="8" hidden="1"/>
    <cellStyle name="Hyperkobling" xfId="24" builtinId="8" hidden="1"/>
    <cellStyle name="Hyperkobling" xfId="26" builtinId="8" hidden="1"/>
    <cellStyle name="Hyperkobling" xfId="28" builtinId="8" hidden="1"/>
    <cellStyle name="Hyperkobling" xfId="30" builtinId="8" hidden="1"/>
    <cellStyle name="Hyperkobling" xfId="32" builtinId="8" hidden="1"/>
    <cellStyle name="Hyperkobling" xfId="34" builtinId="8" hidden="1"/>
    <cellStyle name="Hyperkobling" xfId="37" builtinId="8" hidden="1"/>
    <cellStyle name="Hyperkobling" xfId="39" builtinId="8" hidden="1"/>
    <cellStyle name="Hyperkobling" xfId="42" builtinId="8" hidden="1"/>
    <cellStyle name="Hyperkobling" xfId="44" builtinId="8" hidden="1"/>
    <cellStyle name="Hyperkobling" xfId="46" builtinId="8" hidden="1"/>
    <cellStyle name="Hyperkobling" xfId="48" builtinId="8" hidden="1"/>
    <cellStyle name="Hyperkobling" xfId="50" builtinId="8" hidden="1"/>
    <cellStyle name="Hyperkobling" xfId="52" builtinId="8" hidden="1"/>
    <cellStyle name="Hyperkobling" xfId="54" builtinId="8" hidden="1"/>
    <cellStyle name="Hyperkobling" xfId="56" builtinId="8" hidden="1"/>
    <cellStyle name="Hyperkobling" xfId="58" builtinId="8" hidden="1"/>
    <cellStyle name="Hyperkobling" xfId="60" builtinId="8" hidden="1"/>
    <cellStyle name="Hyperkobling" xfId="62" builtinId="8" hidden="1"/>
    <cellStyle name="Hyperkobling" xfId="64" builtinId="8" hidden="1"/>
    <cellStyle name="Hyperkobling" xfId="66" builtinId="8" hidden="1"/>
    <cellStyle name="Hyperkobling" xfId="68" builtinId="8" hidden="1"/>
    <cellStyle name="Hyperkobling" xfId="70" builtinId="8" hidden="1"/>
    <cellStyle name="Hyperkobling" xfId="72" builtinId="8" hidden="1"/>
    <cellStyle name="Hyperkobling" xfId="74" builtinId="8" hidden="1"/>
    <cellStyle name="Hyperkobling" xfId="76" builtinId="8" hidden="1"/>
    <cellStyle name="Hyperkobling" xfId="78" builtinId="8" hidden="1"/>
    <cellStyle name="Hyperkobling" xfId="80" builtinId="8" hidden="1"/>
    <cellStyle name="Hyperkobling" xfId="82" builtinId="8" hidden="1"/>
    <cellStyle name="Hyperkobling" xfId="84" builtinId="8" hidden="1"/>
    <cellStyle name="Hyperkobling" xfId="86" builtinId="8" hidden="1"/>
    <cellStyle name="Hyperkobling" xfId="88" builtinId="8" hidden="1"/>
    <cellStyle name="Hyperkobling" xfId="90" builtinId="8" hidden="1"/>
    <cellStyle name="Hyperkobling" xfId="92" builtinId="8" hidden="1"/>
    <cellStyle name="Hyperkobling" xfId="94" builtinId="8" hidden="1"/>
    <cellStyle name="Hyperkobling" xfId="96" builtinId="8" hidden="1"/>
    <cellStyle name="Hyperkobling" xfId="98" builtinId="8" hidden="1"/>
    <cellStyle name="Hyperkobling" xfId="100" builtinId="8" hidden="1"/>
    <cellStyle name="Hyperkobling" xfId="102" builtinId="8" hidden="1"/>
    <cellStyle name="Hyperkobling" xfId="104" builtinId="8" hidden="1"/>
    <cellStyle name="Hyperkobling" xfId="106" builtinId="8" hidden="1"/>
    <cellStyle name="Hyperkobling" xfId="108" builtinId="8" hidden="1"/>
    <cellStyle name="Hyperkobling" xfId="110" builtinId="8" hidden="1"/>
    <cellStyle name="Hyperkobling" xfId="112" builtinId="8" hidden="1"/>
    <cellStyle name="Hyperkobling" xfId="114" builtinId="8" hidden="1"/>
    <cellStyle name="Hyperkobling" xfId="116" builtinId="8" hidden="1"/>
    <cellStyle name="Hyperkobling" xfId="118" builtinId="8" hidden="1"/>
    <cellStyle name="Hyperkobling" xfId="120" builtinId="8" hidden="1"/>
    <cellStyle name="Hyperkobling" xfId="122" builtinId="8" hidden="1"/>
    <cellStyle name="Hyperkobling" xfId="124" builtinId="8" hidden="1"/>
    <cellStyle name="Hyperkobling" xfId="126" builtinId="8" hidden="1"/>
    <cellStyle name="Hyperkobling" xfId="128" builtinId="8" hidden="1"/>
    <cellStyle name="Hyperkobling" xfId="130" builtinId="8" hidden="1"/>
    <cellStyle name="Hyperkobling" xfId="132" builtinId="8" hidden="1"/>
    <cellStyle name="Hyperkobling" xfId="134" builtinId="8" hidden="1"/>
    <cellStyle name="Hyperkobling" xfId="136" builtinId="8" hidden="1"/>
    <cellStyle name="Hyperkobling" xfId="138" builtinId="8" hidden="1"/>
    <cellStyle name="Hyperkobling" xfId="140" builtinId="8" hidden="1"/>
    <cellStyle name="Hyperkobling" xfId="142" builtinId="8" hidden="1"/>
    <cellStyle name="Hyperkobling" xfId="144" builtinId="8" hidden="1"/>
    <cellStyle name="Hyperkobling" xfId="147" builtinId="8" hidden="1"/>
    <cellStyle name="Hyperkobling" xfId="149" builtinId="8" hidden="1"/>
    <cellStyle name="Hyperkobling" xfId="151" builtinId="8" hidden="1"/>
    <cellStyle name="Hyperkobling" xfId="153" builtinId="8" hidden="1"/>
    <cellStyle name="Hyperkobling" xfId="155" builtinId="8" hidden="1"/>
    <cellStyle name="Hyperkobling" xfId="157" builtinId="8" hidden="1"/>
    <cellStyle name="Hyperkobling" xfId="159" builtinId="8" hidden="1"/>
    <cellStyle name="Hyperkobling" xfId="161" builtinId="8" hidden="1"/>
    <cellStyle name="Hyperkobling" xfId="163" builtinId="8" hidden="1"/>
    <cellStyle name="Komma" xfId="41" builtinId="3"/>
    <cellStyle name="Normal" xfId="0" builtinId="0"/>
    <cellStyle name="Prosent" xfId="36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Ruteanalyse!$E$1</c:f>
              <c:strCache>
                <c:ptCount val="1"/>
                <c:pt idx="0">
                  <c:v>Poeng</c:v>
                </c:pt>
              </c:strCache>
            </c:strRef>
          </c:tx>
          <c:marker>
            <c:symbol val="none"/>
          </c:marker>
          <c:xVal>
            <c:numRef>
              <c:f>Ruteanalyse!$D$2:$D$160</c:f>
              <c:numCache>
                <c:formatCode>0.0</c:formatCode>
                <c:ptCount val="159"/>
                <c:pt idx="0">
                  <c:v>10.2</c:v>
                </c:pt>
                <c:pt idx="1">
                  <c:v>12.7</c:v>
                </c:pt>
                <c:pt idx="2">
                  <c:v>17.8</c:v>
                </c:pt>
                <c:pt idx="3">
                  <c:v>18.5</c:v>
                </c:pt>
                <c:pt idx="4">
                  <c:v>20.8</c:v>
                </c:pt>
                <c:pt idx="5">
                  <c:v>21.5</c:v>
                </c:pt>
                <c:pt idx="6">
                  <c:v>26.6</c:v>
                </c:pt>
                <c:pt idx="7">
                  <c:v>27.3</c:v>
                </c:pt>
                <c:pt idx="8">
                  <c:v>28.1</c:v>
                </c:pt>
                <c:pt idx="9">
                  <c:v>31.7</c:v>
                </c:pt>
                <c:pt idx="10">
                  <c:v>34.0</c:v>
                </c:pt>
                <c:pt idx="11">
                  <c:v>34.2</c:v>
                </c:pt>
                <c:pt idx="12">
                  <c:v>36.8</c:v>
                </c:pt>
                <c:pt idx="13">
                  <c:v>38.2</c:v>
                </c:pt>
                <c:pt idx="14">
                  <c:v>39.2</c:v>
                </c:pt>
                <c:pt idx="15">
                  <c:v>41.8</c:v>
                </c:pt>
                <c:pt idx="16">
                  <c:v>43.4</c:v>
                </c:pt>
                <c:pt idx="17">
                  <c:v>44.3</c:v>
                </c:pt>
                <c:pt idx="18">
                  <c:v>45.3</c:v>
                </c:pt>
                <c:pt idx="19">
                  <c:v>47.9</c:v>
                </c:pt>
                <c:pt idx="20">
                  <c:v>59.0</c:v>
                </c:pt>
                <c:pt idx="21">
                  <c:v>60.7</c:v>
                </c:pt>
                <c:pt idx="22">
                  <c:v>61.8</c:v>
                </c:pt>
                <c:pt idx="23">
                  <c:v>62.0</c:v>
                </c:pt>
                <c:pt idx="24">
                  <c:v>64.1</c:v>
                </c:pt>
                <c:pt idx="25">
                  <c:v>64.4</c:v>
                </c:pt>
                <c:pt idx="26">
                  <c:v>65.1</c:v>
                </c:pt>
                <c:pt idx="27">
                  <c:v>65.4</c:v>
                </c:pt>
                <c:pt idx="28">
                  <c:v>67.7</c:v>
                </c:pt>
                <c:pt idx="29">
                  <c:v>68.0</c:v>
                </c:pt>
                <c:pt idx="30">
                  <c:v>70.1</c:v>
                </c:pt>
                <c:pt idx="31">
                  <c:v>70.7</c:v>
                </c:pt>
                <c:pt idx="32">
                  <c:v>72.7</c:v>
                </c:pt>
                <c:pt idx="33">
                  <c:v>73.2</c:v>
                </c:pt>
                <c:pt idx="34">
                  <c:v>73.3</c:v>
                </c:pt>
                <c:pt idx="35">
                  <c:v>73.4</c:v>
                </c:pt>
                <c:pt idx="36">
                  <c:v>74.9</c:v>
                </c:pt>
                <c:pt idx="37">
                  <c:v>75.0</c:v>
                </c:pt>
                <c:pt idx="38">
                  <c:v>76.0</c:v>
                </c:pt>
                <c:pt idx="39">
                  <c:v>77.0</c:v>
                </c:pt>
                <c:pt idx="40">
                  <c:v>77.1</c:v>
                </c:pt>
                <c:pt idx="41">
                  <c:v>79.6</c:v>
                </c:pt>
                <c:pt idx="42">
                  <c:v>79.8</c:v>
                </c:pt>
                <c:pt idx="43">
                  <c:v>82.3</c:v>
                </c:pt>
                <c:pt idx="44">
                  <c:v>82.4</c:v>
                </c:pt>
                <c:pt idx="45">
                  <c:v>84.5</c:v>
                </c:pt>
                <c:pt idx="46">
                  <c:v>85.2</c:v>
                </c:pt>
                <c:pt idx="47">
                  <c:v>85.4</c:v>
                </c:pt>
                <c:pt idx="48">
                  <c:v>87.6</c:v>
                </c:pt>
                <c:pt idx="49">
                  <c:v>87.8</c:v>
                </c:pt>
                <c:pt idx="50">
                  <c:v>88.5</c:v>
                </c:pt>
                <c:pt idx="51">
                  <c:v>88.8</c:v>
                </c:pt>
                <c:pt idx="52">
                  <c:v>91.1</c:v>
                </c:pt>
                <c:pt idx="53">
                  <c:v>91.4</c:v>
                </c:pt>
                <c:pt idx="54">
                  <c:v>93.5</c:v>
                </c:pt>
                <c:pt idx="55">
                  <c:v>94.4</c:v>
                </c:pt>
                <c:pt idx="56">
                  <c:v>94.5</c:v>
                </c:pt>
                <c:pt idx="57">
                  <c:v>96.0</c:v>
                </c:pt>
                <c:pt idx="58">
                  <c:v>96.2</c:v>
                </c:pt>
                <c:pt idx="59">
                  <c:v>97.2</c:v>
                </c:pt>
                <c:pt idx="60">
                  <c:v>98.7</c:v>
                </c:pt>
                <c:pt idx="61">
                  <c:v>99.1</c:v>
                </c:pt>
                <c:pt idx="62">
                  <c:v>101.6</c:v>
                </c:pt>
                <c:pt idx="63">
                  <c:v>103.2</c:v>
                </c:pt>
                <c:pt idx="64">
                  <c:v>103.3</c:v>
                </c:pt>
                <c:pt idx="65">
                  <c:v>105.1</c:v>
                </c:pt>
                <c:pt idx="66">
                  <c:v>105.2</c:v>
                </c:pt>
                <c:pt idx="67">
                  <c:v>106.0</c:v>
                </c:pt>
                <c:pt idx="68">
                  <c:v>107.9</c:v>
                </c:pt>
                <c:pt idx="69">
                  <c:v>110.4</c:v>
                </c:pt>
                <c:pt idx="70">
                  <c:v>110.9</c:v>
                </c:pt>
                <c:pt idx="71">
                  <c:v>112.8</c:v>
                </c:pt>
                <c:pt idx="72">
                  <c:v>113.6</c:v>
                </c:pt>
                <c:pt idx="73">
                  <c:v>115.5</c:v>
                </c:pt>
                <c:pt idx="74">
                  <c:v>118.0</c:v>
                </c:pt>
                <c:pt idx="75">
                  <c:v>119.7</c:v>
                </c:pt>
                <c:pt idx="76">
                  <c:v>120.1</c:v>
                </c:pt>
                <c:pt idx="77">
                  <c:v>121.6</c:v>
                </c:pt>
                <c:pt idx="78">
                  <c:v>122.4</c:v>
                </c:pt>
                <c:pt idx="79">
                  <c:v>124.3</c:v>
                </c:pt>
                <c:pt idx="80">
                  <c:v>126.8</c:v>
                </c:pt>
                <c:pt idx="81">
                  <c:v>128.9</c:v>
                </c:pt>
                <c:pt idx="82">
                  <c:v>131.4</c:v>
                </c:pt>
                <c:pt idx="83">
                  <c:v>133.8</c:v>
                </c:pt>
                <c:pt idx="84">
                  <c:v>135.3</c:v>
                </c:pt>
                <c:pt idx="85">
                  <c:v>137.3</c:v>
                </c:pt>
                <c:pt idx="86">
                  <c:v>137.7</c:v>
                </c:pt>
                <c:pt idx="87">
                  <c:v>137.8</c:v>
                </c:pt>
                <c:pt idx="88">
                  <c:v>138.0</c:v>
                </c:pt>
                <c:pt idx="89">
                  <c:v>140.5</c:v>
                </c:pt>
                <c:pt idx="90">
                  <c:v>141.9</c:v>
                </c:pt>
                <c:pt idx="91">
                  <c:v>142.6</c:v>
                </c:pt>
                <c:pt idx="92">
                  <c:v>144.5</c:v>
                </c:pt>
                <c:pt idx="93">
                  <c:v>145.1</c:v>
                </c:pt>
                <c:pt idx="94">
                  <c:v>146.5</c:v>
                </c:pt>
                <c:pt idx="95">
                  <c:v>149.0</c:v>
                </c:pt>
                <c:pt idx="96">
                  <c:v>149.1</c:v>
                </c:pt>
                <c:pt idx="97">
                  <c:v>151.6</c:v>
                </c:pt>
                <c:pt idx="98">
                  <c:v>155.2</c:v>
                </c:pt>
                <c:pt idx="99">
                  <c:v>156.5</c:v>
                </c:pt>
                <c:pt idx="100">
                  <c:v>157.7</c:v>
                </c:pt>
                <c:pt idx="101">
                  <c:v>157.9</c:v>
                </c:pt>
                <c:pt idx="102">
                  <c:v>159.1</c:v>
                </c:pt>
                <c:pt idx="103">
                  <c:v>160.0</c:v>
                </c:pt>
                <c:pt idx="104">
                  <c:v>160.5</c:v>
                </c:pt>
                <c:pt idx="105">
                  <c:v>161.7</c:v>
                </c:pt>
                <c:pt idx="106">
                  <c:v>162.6</c:v>
                </c:pt>
              </c:numCache>
            </c:numRef>
          </c:xVal>
          <c:yVal>
            <c:numRef>
              <c:f>Ruteanalyse!$E$2:$E$160</c:f>
              <c:numCache>
                <c:formatCode>General</c:formatCode>
                <c:ptCount val="159"/>
                <c:pt idx="0">
                  <c:v>23.0</c:v>
                </c:pt>
                <c:pt idx="1">
                  <c:v>44.0</c:v>
                </c:pt>
                <c:pt idx="2">
                  <c:v>58.0</c:v>
                </c:pt>
                <c:pt idx="3">
                  <c:v>79.0</c:v>
                </c:pt>
                <c:pt idx="4">
                  <c:v>138.0</c:v>
                </c:pt>
                <c:pt idx="5">
                  <c:v>159.0</c:v>
                </c:pt>
                <c:pt idx="6">
                  <c:v>183.0</c:v>
                </c:pt>
                <c:pt idx="7">
                  <c:v>204.0</c:v>
                </c:pt>
                <c:pt idx="8">
                  <c:v>237.0</c:v>
                </c:pt>
                <c:pt idx="9">
                  <c:v>268.0</c:v>
                </c:pt>
                <c:pt idx="10">
                  <c:v>315.0</c:v>
                </c:pt>
                <c:pt idx="11">
                  <c:v>348.0</c:v>
                </c:pt>
                <c:pt idx="12">
                  <c:v>376.0</c:v>
                </c:pt>
                <c:pt idx="13">
                  <c:v>382.0</c:v>
                </c:pt>
                <c:pt idx="14">
                  <c:v>413.0</c:v>
                </c:pt>
                <c:pt idx="15">
                  <c:v>441.0</c:v>
                </c:pt>
                <c:pt idx="16">
                  <c:v>443.0</c:v>
                </c:pt>
                <c:pt idx="17">
                  <c:v>457.0</c:v>
                </c:pt>
                <c:pt idx="18">
                  <c:v>488.0</c:v>
                </c:pt>
                <c:pt idx="19">
                  <c:v>516.0</c:v>
                </c:pt>
                <c:pt idx="20">
                  <c:v>546.0</c:v>
                </c:pt>
                <c:pt idx="21">
                  <c:v>554.0</c:v>
                </c:pt>
                <c:pt idx="22">
                  <c:v>579.0</c:v>
                </c:pt>
                <c:pt idx="23">
                  <c:v>612.0</c:v>
                </c:pt>
                <c:pt idx="24">
                  <c:v>619.0</c:v>
                </c:pt>
                <c:pt idx="25">
                  <c:v>646.0</c:v>
                </c:pt>
                <c:pt idx="26">
                  <c:v>657.0</c:v>
                </c:pt>
                <c:pt idx="27">
                  <c:v>677.0</c:v>
                </c:pt>
                <c:pt idx="28">
                  <c:v>685.0</c:v>
                </c:pt>
                <c:pt idx="29">
                  <c:v>705.0</c:v>
                </c:pt>
                <c:pt idx="30">
                  <c:v>722.0</c:v>
                </c:pt>
                <c:pt idx="31">
                  <c:v>734.0</c:v>
                </c:pt>
                <c:pt idx="32">
                  <c:v>750.0</c:v>
                </c:pt>
                <c:pt idx="33">
                  <c:v>784.0</c:v>
                </c:pt>
                <c:pt idx="34">
                  <c:v>797.0</c:v>
                </c:pt>
                <c:pt idx="35">
                  <c:v>800.0</c:v>
                </c:pt>
                <c:pt idx="36">
                  <c:v>842.0</c:v>
                </c:pt>
                <c:pt idx="37">
                  <c:v>855.0</c:v>
                </c:pt>
                <c:pt idx="38">
                  <c:v>863.0</c:v>
                </c:pt>
                <c:pt idx="39">
                  <c:v>922.0</c:v>
                </c:pt>
                <c:pt idx="40">
                  <c:v>935.0</c:v>
                </c:pt>
                <c:pt idx="41">
                  <c:v>956.0</c:v>
                </c:pt>
                <c:pt idx="42">
                  <c:v>1001.0</c:v>
                </c:pt>
                <c:pt idx="43">
                  <c:v>1022.0</c:v>
                </c:pt>
                <c:pt idx="44">
                  <c:v>1028.0</c:v>
                </c:pt>
                <c:pt idx="45">
                  <c:v>1038.0</c:v>
                </c:pt>
                <c:pt idx="46">
                  <c:v>1061.0</c:v>
                </c:pt>
                <c:pt idx="47">
                  <c:v>1094.0</c:v>
                </c:pt>
                <c:pt idx="48">
                  <c:v>1095.0</c:v>
                </c:pt>
                <c:pt idx="49">
                  <c:v>1128.0</c:v>
                </c:pt>
                <c:pt idx="50">
                  <c:v>1139.0</c:v>
                </c:pt>
                <c:pt idx="51">
                  <c:v>1159.0</c:v>
                </c:pt>
                <c:pt idx="52">
                  <c:v>1167.0</c:v>
                </c:pt>
                <c:pt idx="53">
                  <c:v>1187.0</c:v>
                </c:pt>
                <c:pt idx="54">
                  <c:v>1242.0</c:v>
                </c:pt>
                <c:pt idx="55">
                  <c:v>1245.0</c:v>
                </c:pt>
                <c:pt idx="56">
                  <c:v>1258.0</c:v>
                </c:pt>
                <c:pt idx="57">
                  <c:v>1263.0</c:v>
                </c:pt>
                <c:pt idx="58">
                  <c:v>1308.0</c:v>
                </c:pt>
                <c:pt idx="59">
                  <c:v>1324.0</c:v>
                </c:pt>
                <c:pt idx="60">
                  <c:v>1329.0</c:v>
                </c:pt>
                <c:pt idx="61">
                  <c:v>1369.0</c:v>
                </c:pt>
                <c:pt idx="62">
                  <c:v>1390.0</c:v>
                </c:pt>
                <c:pt idx="63">
                  <c:v>1396.0</c:v>
                </c:pt>
                <c:pt idx="64">
                  <c:v>1409.0</c:v>
                </c:pt>
                <c:pt idx="65">
                  <c:v>1441.0</c:v>
                </c:pt>
                <c:pt idx="66">
                  <c:v>1454.0</c:v>
                </c:pt>
                <c:pt idx="67">
                  <c:v>1475.0</c:v>
                </c:pt>
                <c:pt idx="68">
                  <c:v>1520.0</c:v>
                </c:pt>
                <c:pt idx="69">
                  <c:v>1541.0</c:v>
                </c:pt>
                <c:pt idx="70">
                  <c:v>1565.0</c:v>
                </c:pt>
                <c:pt idx="71">
                  <c:v>1610.0</c:v>
                </c:pt>
                <c:pt idx="72">
                  <c:v>1631.0</c:v>
                </c:pt>
                <c:pt idx="73">
                  <c:v>1676.0</c:v>
                </c:pt>
                <c:pt idx="74">
                  <c:v>1697.0</c:v>
                </c:pt>
                <c:pt idx="75">
                  <c:v>1716.0</c:v>
                </c:pt>
                <c:pt idx="76">
                  <c:v>1735.0</c:v>
                </c:pt>
                <c:pt idx="77">
                  <c:v>1761.0</c:v>
                </c:pt>
                <c:pt idx="78">
                  <c:v>1782.0</c:v>
                </c:pt>
                <c:pt idx="79">
                  <c:v>1827.0</c:v>
                </c:pt>
                <c:pt idx="80">
                  <c:v>1848.0</c:v>
                </c:pt>
                <c:pt idx="81">
                  <c:v>1886.0</c:v>
                </c:pt>
                <c:pt idx="82">
                  <c:v>1907.0</c:v>
                </c:pt>
                <c:pt idx="83">
                  <c:v>1911.0</c:v>
                </c:pt>
                <c:pt idx="84">
                  <c:v>1937.0</c:v>
                </c:pt>
                <c:pt idx="85">
                  <c:v>1940.0</c:v>
                </c:pt>
                <c:pt idx="86">
                  <c:v>1944.0</c:v>
                </c:pt>
                <c:pt idx="87">
                  <c:v>1958.0</c:v>
                </c:pt>
                <c:pt idx="88">
                  <c:v>2003.0</c:v>
                </c:pt>
                <c:pt idx="89">
                  <c:v>2024.0</c:v>
                </c:pt>
                <c:pt idx="90">
                  <c:v>2036.0</c:v>
                </c:pt>
                <c:pt idx="91">
                  <c:v>2062.0</c:v>
                </c:pt>
                <c:pt idx="92">
                  <c:v>2064.0</c:v>
                </c:pt>
                <c:pt idx="93">
                  <c:v>2083.0</c:v>
                </c:pt>
                <c:pt idx="94">
                  <c:v>2095.0</c:v>
                </c:pt>
                <c:pt idx="95">
                  <c:v>2116.0</c:v>
                </c:pt>
                <c:pt idx="96">
                  <c:v>2123.0</c:v>
                </c:pt>
                <c:pt idx="97">
                  <c:v>2144.0</c:v>
                </c:pt>
                <c:pt idx="98">
                  <c:v>2145.0</c:v>
                </c:pt>
                <c:pt idx="99">
                  <c:v>2152.0</c:v>
                </c:pt>
                <c:pt idx="100">
                  <c:v>2166.0</c:v>
                </c:pt>
                <c:pt idx="101">
                  <c:v>2176.0</c:v>
                </c:pt>
                <c:pt idx="102">
                  <c:v>2178.0</c:v>
                </c:pt>
                <c:pt idx="103">
                  <c:v>2199.0</c:v>
                </c:pt>
                <c:pt idx="104">
                  <c:v>2204.0</c:v>
                </c:pt>
                <c:pt idx="105">
                  <c:v>2206.0</c:v>
                </c:pt>
                <c:pt idx="106">
                  <c:v>2227.0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Ruteanalyse!$G$1</c:f>
              <c:strCache>
                <c:ptCount val="1"/>
                <c:pt idx="0">
                  <c:v>Rekort2011</c:v>
                </c:pt>
              </c:strCache>
            </c:strRef>
          </c:tx>
          <c:spPr>
            <a:ln w="25400"/>
          </c:spPr>
          <c:marker>
            <c:symbol val="none"/>
          </c:marker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Ruteanalyse!$F$2:$F$3</c:f>
              <c:numCache>
                <c:formatCode>General</c:formatCode>
                <c:ptCount val="2"/>
                <c:pt idx="0">
                  <c:v>110.4</c:v>
                </c:pt>
                <c:pt idx="1">
                  <c:v>110.4</c:v>
                </c:pt>
              </c:numCache>
            </c:numRef>
          </c:xVal>
          <c:yVal>
            <c:numRef>
              <c:f>Ruteanalyse!$G$2:$G$3</c:f>
              <c:numCache>
                <c:formatCode>General</c:formatCode>
                <c:ptCount val="2"/>
                <c:pt idx="0">
                  <c:v>1541.0</c:v>
                </c:pt>
                <c:pt idx="1">
                  <c:v>0.0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Ruteanalyse!$I$1</c:f>
              <c:strCache>
                <c:ptCount val="1"/>
                <c:pt idx="0">
                  <c:v>Tur2011</c:v>
                </c:pt>
              </c:strCache>
            </c:strRef>
          </c:tx>
          <c:spPr>
            <a:ln w="25400"/>
          </c:spPr>
          <c:marker>
            <c:symbol val="none"/>
          </c:marker>
          <c:xVal>
            <c:numRef>
              <c:f>Ruteanalyse!$H$2:$H$3</c:f>
              <c:numCache>
                <c:formatCode>General</c:formatCode>
                <c:ptCount val="2"/>
                <c:pt idx="0">
                  <c:v>107.9</c:v>
                </c:pt>
                <c:pt idx="1">
                  <c:v>107.9</c:v>
                </c:pt>
              </c:numCache>
            </c:numRef>
          </c:xVal>
          <c:yVal>
            <c:numRef>
              <c:f>Ruteanalyse!$I$2:$I$3</c:f>
              <c:numCache>
                <c:formatCode>General</c:formatCode>
                <c:ptCount val="2"/>
                <c:pt idx="0">
                  <c:v>1520.0</c:v>
                </c:pt>
                <c:pt idx="1">
                  <c:v>0.0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Ruteanalyse!$K$1</c:f>
              <c:strCache>
                <c:ptCount val="1"/>
                <c:pt idx="0">
                  <c:v>Hund2011</c:v>
                </c:pt>
              </c:strCache>
            </c:strRef>
          </c:tx>
          <c:spPr>
            <a:ln w="25400"/>
          </c:spPr>
          <c:marker>
            <c:symbol val="none"/>
          </c:marker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Ruteanalyse!$J$2:$J$3</c:f>
              <c:numCache>
                <c:formatCode>General</c:formatCode>
                <c:ptCount val="2"/>
                <c:pt idx="0">
                  <c:v>93.5</c:v>
                </c:pt>
                <c:pt idx="1">
                  <c:v>93.5</c:v>
                </c:pt>
              </c:numCache>
            </c:numRef>
          </c:xVal>
          <c:yVal>
            <c:numRef>
              <c:f>Ruteanalyse!$K$2:$K$3</c:f>
              <c:numCache>
                <c:formatCode>General</c:formatCode>
                <c:ptCount val="2"/>
                <c:pt idx="0">
                  <c:v>1242.0</c:v>
                </c:pt>
                <c:pt idx="1">
                  <c:v>0.0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Ruteanalyse!$M$1</c:f>
              <c:strCache>
                <c:ptCount val="1"/>
                <c:pt idx="0">
                  <c:v>Merke</c:v>
                </c:pt>
              </c:strCache>
            </c:strRef>
          </c:tx>
          <c:spPr>
            <a:ln w="25400"/>
          </c:spPr>
          <c:marker>
            <c:symbol val="none"/>
          </c:marker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Ruteanalyse!$L$2:$L$3</c:f>
              <c:numCache>
                <c:formatCode>General</c:formatCode>
                <c:ptCount val="2"/>
                <c:pt idx="0">
                  <c:v>73.3</c:v>
                </c:pt>
                <c:pt idx="1">
                  <c:v>73.3</c:v>
                </c:pt>
              </c:numCache>
            </c:numRef>
          </c:xVal>
          <c:yVal>
            <c:numRef>
              <c:f>Ruteanalyse!$M$2:$M$3</c:f>
              <c:numCache>
                <c:formatCode>General</c:formatCode>
                <c:ptCount val="2"/>
                <c:pt idx="0">
                  <c:v>797.0</c:v>
                </c:pt>
                <c:pt idx="1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3552248"/>
        <c:axId val="-2133549192"/>
      </c:scatterChart>
      <c:valAx>
        <c:axId val="-2133552248"/>
        <c:scaling>
          <c:orientation val="minMax"/>
        </c:scaling>
        <c:delete val="0"/>
        <c:axPos val="b"/>
        <c:numFmt formatCode="0.0" sourceLinked="1"/>
        <c:majorTickMark val="out"/>
        <c:minorTickMark val="none"/>
        <c:tickLblPos val="nextTo"/>
        <c:crossAx val="-2133549192"/>
        <c:crosses val="autoZero"/>
        <c:crossBetween val="midCat"/>
      </c:valAx>
      <c:valAx>
        <c:axId val="-2133549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355224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87401575" r="0.7874015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127000</xdr:colOff>
      <xdr:row>12</xdr:row>
      <xdr:rowOff>133350</xdr:rowOff>
    </xdr:from>
    <xdr:to>
      <xdr:col>18</xdr:col>
      <xdr:colOff>469900</xdr:colOff>
      <xdr:row>38</xdr:row>
      <xdr:rowOff>50800</xdr:rowOff>
    </xdr:to>
    <xdr:graphicFrame macro="">
      <xdr:nvGraphicFramePr>
        <xdr:cNvPr id="3" name="Diagra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workbookViewId="0">
      <selection activeCell="F4" sqref="F4"/>
    </sheetView>
  </sheetViews>
  <sheetFormatPr baseColWidth="10" defaultRowHeight="15" x14ac:dyDescent="0"/>
  <cols>
    <col min="1" max="1" width="27" customWidth="1"/>
    <col min="3" max="3" width="10.83203125" style="1"/>
    <col min="4" max="4" width="15.1640625" customWidth="1"/>
  </cols>
  <sheetData>
    <row r="1" spans="1:6">
      <c r="A1" t="s">
        <v>25</v>
      </c>
      <c r="B1" t="s">
        <v>24</v>
      </c>
      <c r="C1" s="1" t="s">
        <v>26</v>
      </c>
      <c r="D1" t="s">
        <v>35</v>
      </c>
      <c r="F1" t="s">
        <v>57</v>
      </c>
    </row>
    <row r="2" spans="1:6">
      <c r="A2" t="s">
        <v>0</v>
      </c>
      <c r="B2">
        <v>21</v>
      </c>
      <c r="C2" s="1">
        <v>5.3</v>
      </c>
      <c r="F2" t="s">
        <v>56</v>
      </c>
    </row>
    <row r="3" spans="1:6">
      <c r="A3" t="s">
        <v>1</v>
      </c>
      <c r="B3">
        <v>23</v>
      </c>
      <c r="C3" s="1">
        <v>5.0999999999999996</v>
      </c>
      <c r="F3" t="s">
        <v>56</v>
      </c>
    </row>
    <row r="4" spans="1:6">
      <c r="A4" t="s">
        <v>2</v>
      </c>
      <c r="B4">
        <v>28</v>
      </c>
      <c r="C4" s="1">
        <v>13.5</v>
      </c>
    </row>
    <row r="5" spans="1:6">
      <c r="A5" t="s">
        <v>3</v>
      </c>
      <c r="B5">
        <v>31</v>
      </c>
      <c r="C5" s="1">
        <v>12</v>
      </c>
      <c r="F5" t="s">
        <v>56</v>
      </c>
    </row>
    <row r="6" spans="1:6">
      <c r="A6" t="s">
        <v>4</v>
      </c>
      <c r="B6">
        <v>33</v>
      </c>
      <c r="C6" s="1">
        <v>8.1999999999999993</v>
      </c>
      <c r="F6" t="s">
        <v>56</v>
      </c>
    </row>
    <row r="7" spans="1:6">
      <c r="A7" t="s">
        <v>5</v>
      </c>
      <c r="B7">
        <v>35</v>
      </c>
      <c r="C7" s="1">
        <v>8.8000000000000007</v>
      </c>
      <c r="F7" t="s">
        <v>56</v>
      </c>
    </row>
    <row r="8" spans="1:6">
      <c r="A8" t="s">
        <v>6</v>
      </c>
      <c r="B8">
        <v>45</v>
      </c>
      <c r="C8" s="1">
        <v>10.8</v>
      </c>
      <c r="F8" t="s">
        <v>56</v>
      </c>
    </row>
    <row r="9" spans="1:6">
      <c r="A9" t="s">
        <v>7</v>
      </c>
      <c r="B9">
        <v>75</v>
      </c>
      <c r="C9" s="1">
        <v>16.100000000000001</v>
      </c>
      <c r="F9" t="s">
        <v>56</v>
      </c>
    </row>
    <row r="10" spans="1:6">
      <c r="A10" t="s">
        <v>8</v>
      </c>
      <c r="B10">
        <v>65</v>
      </c>
      <c r="C10" s="1">
        <v>15.2</v>
      </c>
      <c r="F10" t="s">
        <v>56</v>
      </c>
    </row>
    <row r="11" spans="1:6">
      <c r="A11" t="s">
        <v>9</v>
      </c>
      <c r="B11">
        <v>80</v>
      </c>
      <c r="C11" s="1">
        <v>9.6999999999999993</v>
      </c>
      <c r="D11" t="s">
        <v>37</v>
      </c>
      <c r="F11" t="s">
        <v>56</v>
      </c>
    </row>
    <row r="12" spans="1:6">
      <c r="A12" t="s">
        <v>10</v>
      </c>
      <c r="B12">
        <v>80</v>
      </c>
      <c r="C12" s="1">
        <v>12.7</v>
      </c>
      <c r="D12" t="s">
        <v>36</v>
      </c>
      <c r="F12" t="s">
        <v>56</v>
      </c>
    </row>
    <row r="13" spans="1:6">
      <c r="A13" t="s">
        <v>11</v>
      </c>
      <c r="B13">
        <v>34</v>
      </c>
      <c r="C13" s="1">
        <v>14.1</v>
      </c>
      <c r="F13" t="s">
        <v>56</v>
      </c>
    </row>
    <row r="14" spans="1:6">
      <c r="A14" t="s">
        <v>12</v>
      </c>
      <c r="B14">
        <v>83</v>
      </c>
      <c r="C14" s="1">
        <v>17.399999999999999</v>
      </c>
      <c r="F14" t="s">
        <v>56</v>
      </c>
    </row>
    <row r="15" spans="1:6">
      <c r="A15" t="s">
        <v>13</v>
      </c>
      <c r="B15">
        <v>66</v>
      </c>
      <c r="C15" s="1">
        <v>13.4</v>
      </c>
      <c r="F15" t="s">
        <v>56</v>
      </c>
    </row>
    <row r="16" spans="1:6">
      <c r="A16" t="s">
        <v>14</v>
      </c>
      <c r="B16">
        <v>59</v>
      </c>
      <c r="C16" s="1">
        <v>18.600000000000001</v>
      </c>
      <c r="F16" t="s">
        <v>56</v>
      </c>
    </row>
    <row r="17" spans="1:6">
      <c r="A17" t="s">
        <v>15</v>
      </c>
      <c r="B17">
        <v>190</v>
      </c>
      <c r="C17" s="1">
        <v>29.1</v>
      </c>
      <c r="F17" t="s">
        <v>56</v>
      </c>
    </row>
    <row r="18" spans="1:6">
      <c r="A18" t="s">
        <v>16</v>
      </c>
      <c r="B18">
        <v>138</v>
      </c>
      <c r="C18" s="1">
        <v>28.4</v>
      </c>
      <c r="F18" t="s">
        <v>56</v>
      </c>
    </row>
    <row r="19" spans="1:6">
      <c r="A19" t="s">
        <v>17</v>
      </c>
      <c r="B19">
        <v>151</v>
      </c>
      <c r="C19" s="1">
        <v>22.2</v>
      </c>
      <c r="F19" t="s">
        <v>56</v>
      </c>
    </row>
    <row r="20" spans="1:6">
      <c r="A20" t="s">
        <v>18</v>
      </c>
      <c r="B20">
        <v>131</v>
      </c>
      <c r="C20" s="1">
        <v>27.8</v>
      </c>
      <c r="F20" t="s">
        <v>56</v>
      </c>
    </row>
    <row r="21" spans="1:6">
      <c r="A21" t="s">
        <v>19</v>
      </c>
      <c r="B21">
        <v>201</v>
      </c>
      <c r="C21" s="1">
        <v>34</v>
      </c>
      <c r="F21" t="s">
        <v>56</v>
      </c>
    </row>
    <row r="22" spans="1:6">
      <c r="A22" t="s">
        <v>20</v>
      </c>
      <c r="B22">
        <v>176</v>
      </c>
      <c r="C22" s="1">
        <v>36.299999999999997</v>
      </c>
      <c r="F22" t="s">
        <v>56</v>
      </c>
    </row>
    <row r="23" spans="1:6">
      <c r="A23" t="s">
        <v>21</v>
      </c>
      <c r="B23">
        <v>169</v>
      </c>
      <c r="C23" s="1">
        <v>33</v>
      </c>
      <c r="F23" t="s">
        <v>56</v>
      </c>
    </row>
    <row r="24" spans="1:6">
      <c r="A24" t="s">
        <v>22</v>
      </c>
      <c r="B24">
        <v>182</v>
      </c>
      <c r="C24" s="1">
        <v>36.4</v>
      </c>
      <c r="F24" t="s">
        <v>56</v>
      </c>
    </row>
    <row r="25" spans="1:6">
      <c r="A25" t="s">
        <v>23</v>
      </c>
      <c r="B25">
        <v>131</v>
      </c>
      <c r="C25" s="1">
        <v>25.5</v>
      </c>
      <c r="F25" t="s">
        <v>56</v>
      </c>
    </row>
    <row r="27" spans="1:6">
      <c r="B27">
        <f>SUM(B2:B25)</f>
        <v>2227</v>
      </c>
    </row>
  </sheetData>
  <pageMargins left="0.78740157499999996" right="0.78740157499999996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80"/>
  <sheetViews>
    <sheetView tabSelected="1" topLeftCell="Q1" workbookViewId="0">
      <selection activeCell="AF11" sqref="AF11"/>
    </sheetView>
  </sheetViews>
  <sheetFormatPr baseColWidth="10" defaultRowHeight="15" x14ac:dyDescent="0"/>
  <cols>
    <col min="1" max="2" width="24.6640625" customWidth="1"/>
    <col min="3" max="3" width="7.83203125" style="25" customWidth="1"/>
    <col min="4" max="4" width="7.83203125" style="38" customWidth="1"/>
    <col min="5" max="5" width="7.83203125" style="43" customWidth="1"/>
    <col min="6" max="6" width="7.83203125" style="37" customWidth="1"/>
    <col min="7" max="7" width="7.83203125" style="25" customWidth="1"/>
    <col min="8" max="8" width="7.83203125" style="38" customWidth="1"/>
    <col min="9" max="9" width="7.83203125" style="43" customWidth="1"/>
    <col min="10" max="10" width="7.83203125" style="37" customWidth="1"/>
    <col min="11" max="11" width="7.83203125" style="25" customWidth="1"/>
    <col min="12" max="12" width="7.83203125" style="38" customWidth="1"/>
    <col min="13" max="13" width="7.83203125" style="43" customWidth="1"/>
    <col min="14" max="14" width="7.83203125" style="45" customWidth="1"/>
    <col min="15" max="15" width="7" style="26" customWidth="1"/>
    <col min="16" max="16" width="7" style="41" customWidth="1"/>
    <col min="17" max="17" width="7" style="47" customWidth="1"/>
    <col min="18" max="18" width="7" style="49" customWidth="1"/>
    <col min="19" max="19" width="7" style="52" customWidth="1"/>
    <col min="20" max="21" width="7" style="27" customWidth="1"/>
    <col min="22" max="25" width="7" style="28" customWidth="1"/>
    <col min="26" max="26" width="9.1640625" style="29" customWidth="1"/>
    <col min="27" max="27" width="11" style="32" customWidth="1"/>
    <col min="28" max="28" width="11" style="25" customWidth="1"/>
    <col min="29" max="30" width="11" style="38" customWidth="1"/>
    <col min="31" max="31" width="15.1640625" style="38" customWidth="1"/>
    <col min="32" max="32" width="6.5" style="43" customWidth="1"/>
    <col min="33" max="33" width="11" style="37" customWidth="1"/>
    <col min="34" max="34" width="15.1640625" style="38" customWidth="1"/>
    <col min="35" max="35" width="6.5" style="43" customWidth="1"/>
    <col min="36" max="36" width="11" style="37" customWidth="1"/>
    <col min="37" max="37" width="10" customWidth="1"/>
    <col min="38" max="38" width="12.1640625" customWidth="1"/>
    <col min="39" max="39" width="8.5" style="68" customWidth="1"/>
    <col min="40" max="42" width="6.6640625" customWidth="1"/>
    <col min="43" max="44" width="17.6640625" customWidth="1"/>
    <col min="45" max="45" width="13.33203125" customWidth="1"/>
    <col min="46" max="46" width="12.33203125" customWidth="1"/>
    <col min="47" max="47" width="12.33203125" style="8" customWidth="1"/>
    <col min="48" max="48" width="6.6640625" customWidth="1"/>
    <col min="49" max="49" width="15.33203125" customWidth="1"/>
    <col min="50" max="50" width="6.6640625" customWidth="1"/>
  </cols>
  <sheetData>
    <row r="1" spans="1:55">
      <c r="A1" t="s">
        <v>43</v>
      </c>
      <c r="B1" t="s">
        <v>44</v>
      </c>
      <c r="C1" s="25" t="s">
        <v>27</v>
      </c>
      <c r="D1" s="38" t="s">
        <v>27</v>
      </c>
      <c r="E1" s="43" t="s">
        <v>72</v>
      </c>
      <c r="F1" s="37" t="s">
        <v>27</v>
      </c>
      <c r="G1" s="25" t="s">
        <v>82</v>
      </c>
      <c r="H1" s="38" t="s">
        <v>82</v>
      </c>
      <c r="I1" s="43" t="s">
        <v>72</v>
      </c>
      <c r="J1" s="37" t="s">
        <v>82</v>
      </c>
      <c r="K1" s="25" t="s">
        <v>81</v>
      </c>
      <c r="L1" s="38" t="s">
        <v>81</v>
      </c>
      <c r="M1" s="43" t="s">
        <v>72</v>
      </c>
      <c r="N1" s="45" t="s">
        <v>81</v>
      </c>
      <c r="O1" s="26" t="s">
        <v>45</v>
      </c>
      <c r="P1" s="41" t="s">
        <v>45</v>
      </c>
      <c r="Q1" s="47" t="s">
        <v>72</v>
      </c>
      <c r="R1" s="49" t="s">
        <v>45</v>
      </c>
      <c r="S1" s="52" t="s">
        <v>46</v>
      </c>
      <c r="T1" s="27" t="s">
        <v>49</v>
      </c>
      <c r="U1" s="27" t="s">
        <v>50</v>
      </c>
      <c r="V1" s="28" t="s">
        <v>52</v>
      </c>
      <c r="W1" s="28" t="s">
        <v>53</v>
      </c>
      <c r="X1" s="28" t="s">
        <v>54</v>
      </c>
      <c r="Y1" s="28" t="s">
        <v>55</v>
      </c>
      <c r="Z1" s="29" t="s">
        <v>51</v>
      </c>
      <c r="AA1" s="30" t="s">
        <v>84</v>
      </c>
      <c r="AB1" s="31" t="s">
        <v>85</v>
      </c>
      <c r="AC1" s="64" t="s">
        <v>84</v>
      </c>
      <c r="AD1" s="64" t="s">
        <v>85</v>
      </c>
      <c r="AE1" s="38" t="s">
        <v>89</v>
      </c>
      <c r="AF1" s="43" t="s">
        <v>72</v>
      </c>
      <c r="AG1" s="74" t="s">
        <v>84</v>
      </c>
      <c r="AH1" s="38" t="s">
        <v>90</v>
      </c>
      <c r="AI1" s="43" t="s">
        <v>72</v>
      </c>
      <c r="AJ1" s="74" t="s">
        <v>85</v>
      </c>
      <c r="AL1" s="77" t="s">
        <v>83</v>
      </c>
      <c r="AM1" s="66"/>
      <c r="AT1" s="9"/>
    </row>
    <row r="2" spans="1:55">
      <c r="A2" t="s">
        <v>42</v>
      </c>
      <c r="B2" t="s">
        <v>0</v>
      </c>
      <c r="C2" s="25">
        <v>5.2</v>
      </c>
      <c r="D2" s="38">
        <v>5.0999999999999996</v>
      </c>
      <c r="E2" s="43">
        <f>ABS(D2-C2)</f>
        <v>0.10000000000000053</v>
      </c>
      <c r="F2" s="37">
        <f>AVERAGE(C2:D2)</f>
        <v>5.15</v>
      </c>
      <c r="G2" s="25">
        <v>177</v>
      </c>
      <c r="H2" s="38">
        <v>170</v>
      </c>
      <c r="I2" s="43">
        <f>ABS(H2-G2)</f>
        <v>7</v>
      </c>
      <c r="J2" s="45">
        <f>AVERAGE(G2:H2)</f>
        <v>173.5</v>
      </c>
      <c r="K2" s="25">
        <v>21</v>
      </c>
      <c r="L2" s="38">
        <v>21</v>
      </c>
      <c r="M2" s="43">
        <f>ABS(L2-K2)</f>
        <v>0</v>
      </c>
      <c r="N2" s="45">
        <f>AVERAGE(K2:L2)</f>
        <v>21</v>
      </c>
      <c r="O2" s="26">
        <v>1</v>
      </c>
      <c r="P2" s="42">
        <v>1</v>
      </c>
      <c r="Q2" s="48">
        <f>ABS(P2-O2)</f>
        <v>0</v>
      </c>
      <c r="R2" s="50">
        <f>AVERAGE(O2:P2)</f>
        <v>1</v>
      </c>
      <c r="S2" s="50">
        <f>100%-R2</f>
        <v>0</v>
      </c>
      <c r="T2" s="27">
        <f>G2/(C2*1000)</f>
        <v>3.4038461538461538E-2</v>
      </c>
      <c r="U2" s="27">
        <f>K2/C2/1000</f>
        <v>4.0384615384615385E-3</v>
      </c>
      <c r="V2" s="28">
        <f>1+T2*AM$2</f>
        <v>1.6807692307692308</v>
      </c>
      <c r="W2" s="28">
        <f>1+U2*AM$2</f>
        <v>1.0807692307692307</v>
      </c>
      <c r="X2" s="28">
        <f>1-U2*AM$3</f>
        <v>0.97980769230769227</v>
      </c>
      <c r="Y2" s="28">
        <f>1-T2*AM$3</f>
        <v>0.82980769230769225</v>
      </c>
      <c r="Z2" s="29">
        <f>O2+AM$4*S2</f>
        <v>1</v>
      </c>
      <c r="AA2" s="32">
        <f t="shared" ref="AA2:AA4" si="0">V2*X2*Z2</f>
        <v>1.6468306213017752</v>
      </c>
      <c r="AB2" s="33">
        <f>W2*Y2*Z2</f>
        <v>0.89683062130177504</v>
      </c>
      <c r="AC2" s="65">
        <f>(F2*R2*AM$8+F2*S2*AM$7+J2*AM$9+N2*AM$10)/F2</f>
        <v>2.33126213592233</v>
      </c>
      <c r="AD2" s="65">
        <f>(F2*R2*AM$8+F2*S2*AM$7+N2*AM$9+J2*AM$10)/F2</f>
        <v>1.0283495145631067</v>
      </c>
      <c r="AE2" s="65">
        <f>AC2/AC$66*AA$66</f>
        <v>1.8536951074865262</v>
      </c>
      <c r="AF2" s="47">
        <f>IF(AE2&gt;AA2,AE2/AA2,AA2/AE2)-1</f>
        <v>0.12561369913150533</v>
      </c>
      <c r="AG2" s="75">
        <f>AVERAGE(AE2,AA2)</f>
        <v>1.7502628643941507</v>
      </c>
      <c r="AH2" s="65">
        <f>AD2/AC$66*AA$66</f>
        <v>0.81768859647248415</v>
      </c>
      <c r="AI2" s="47">
        <f>IF(AH2&gt;AB2,AH2/AB2,AB2/AH2)-1</f>
        <v>9.678748752362476E-2</v>
      </c>
      <c r="AJ2" s="76">
        <f>AVERAGE(AB2,AH2)</f>
        <v>0.8572596088871296</v>
      </c>
      <c r="AL2" s="25" t="s">
        <v>47</v>
      </c>
      <c r="AM2" s="70">
        <v>20</v>
      </c>
      <c r="AT2" s="9"/>
      <c r="AZ2" s="1"/>
      <c r="BA2" s="1"/>
      <c r="BB2" s="1"/>
      <c r="BC2" s="1"/>
    </row>
    <row r="3" spans="1:55">
      <c r="A3" t="s">
        <v>42</v>
      </c>
      <c r="B3" t="s">
        <v>38</v>
      </c>
      <c r="C3" s="25">
        <v>13.2</v>
      </c>
      <c r="D3" s="38">
        <v>13.5</v>
      </c>
      <c r="E3" s="43">
        <f t="shared" ref="E3:E63" si="1">ABS(D3-C3)</f>
        <v>0.30000000000000071</v>
      </c>
      <c r="F3" s="37">
        <f t="shared" ref="F3:F64" si="2">AVERAGE(C3:D3)</f>
        <v>13.35</v>
      </c>
      <c r="G3" s="25">
        <v>192</v>
      </c>
      <c r="H3" s="38">
        <v>208</v>
      </c>
      <c r="I3" s="43">
        <f t="shared" ref="I3:I63" si="3">ABS(H3-G3)</f>
        <v>16</v>
      </c>
      <c r="J3" s="45">
        <f t="shared" ref="J3:J64" si="4">AVERAGE(G3:H3)</f>
        <v>200</v>
      </c>
      <c r="K3" s="25">
        <v>217</v>
      </c>
      <c r="L3" s="38">
        <v>238</v>
      </c>
      <c r="M3" s="43">
        <f t="shared" ref="M3:M63" si="5">ABS(L3-K3)</f>
        <v>21</v>
      </c>
      <c r="N3" s="45">
        <f t="shared" ref="N3:N64" si="6">AVERAGE(K3:L3)</f>
        <v>227.5</v>
      </c>
      <c r="O3" s="26">
        <v>1</v>
      </c>
      <c r="P3" s="42">
        <v>1</v>
      </c>
      <c r="Q3" s="48">
        <f t="shared" ref="Q3:Q64" si="7">ABS(P3-O3)</f>
        <v>0</v>
      </c>
      <c r="R3" s="50">
        <f t="shared" ref="R3:R64" si="8">AVERAGE(O3:P3)</f>
        <v>1</v>
      </c>
      <c r="S3" s="50">
        <f t="shared" ref="S3:S64" si="9">100%-R3</f>
        <v>0</v>
      </c>
      <c r="T3" s="27">
        <f>G3/C3/1000</f>
        <v>1.4545454545454547E-2</v>
      </c>
      <c r="U3" s="27">
        <f>K3/C3/1000</f>
        <v>1.6439393939393941E-2</v>
      </c>
      <c r="V3" s="28">
        <f>1+T3*AM$2</f>
        <v>1.290909090909091</v>
      </c>
      <c r="W3" s="28">
        <f>1+U3*AM$2</f>
        <v>1.3287878787878789</v>
      </c>
      <c r="X3" s="28">
        <f>1-U3*AM$3</f>
        <v>0.91780303030303023</v>
      </c>
      <c r="Y3" s="28">
        <f>1-T3*AM$3</f>
        <v>0.92727272727272725</v>
      </c>
      <c r="Z3" s="29">
        <f>O3+AM$4*S3</f>
        <v>1</v>
      </c>
      <c r="AA3" s="32">
        <f>V3*X3*Z3</f>
        <v>1.1848002754820937</v>
      </c>
      <c r="AB3" s="33">
        <f>W3*Y3*Z3</f>
        <v>1.2321487603305785</v>
      </c>
      <c r="AC3" s="65">
        <f>(F3*R3*AM$8+F3*S3*AM$7+J3*AM$9+N3*AM$10)/F3</f>
        <v>1.5310861423220976</v>
      </c>
      <c r="AD3" s="65">
        <f>(F3*R3*AM$8+F3*S3*AM$7+N3*AM$9+J3*AM$10)/F3</f>
        <v>1.6217228464419475</v>
      </c>
      <c r="AE3" s="65">
        <f t="shared" ref="AE3:AE64" si="10">AC3/AC$66*AA$66</f>
        <v>1.2174379051714885</v>
      </c>
      <c r="AF3" s="47">
        <f t="shared" ref="AF3:AF64" si="11">IF(AE3&gt;AA3,AE3/AA3,AA3/AE3)-1</f>
        <v>2.7546946405051065E-2</v>
      </c>
      <c r="AG3" s="75">
        <f t="shared" ref="AG3:AG64" si="12">AVERAGE(AE3,AA3)</f>
        <v>1.2011190903267912</v>
      </c>
      <c r="AH3" s="65">
        <f t="shared" ref="AH3:AH64" si="13">AD3/AC$66*AA$66</f>
        <v>1.2895073702036559</v>
      </c>
      <c r="AI3" s="47">
        <f t="shared" ref="AI3:AI64" si="14">IF(AH3&gt;AB3,AH3/AB3,AB3/AH3)-1</f>
        <v>4.6551692230480723E-2</v>
      </c>
      <c r="AJ3" s="76">
        <f t="shared" ref="AJ3:AJ64" si="15">AVERAGE(AB3,AH3)</f>
        <v>1.2608280652671171</v>
      </c>
      <c r="AL3" s="25" t="s">
        <v>48</v>
      </c>
      <c r="AM3" s="70">
        <v>5</v>
      </c>
      <c r="AT3" s="9"/>
      <c r="AW3" s="10"/>
      <c r="AZ3" s="1"/>
      <c r="BA3" s="1"/>
      <c r="BB3" s="1"/>
      <c r="BC3" s="1"/>
    </row>
    <row r="4" spans="1:55">
      <c r="A4" t="s">
        <v>42</v>
      </c>
      <c r="B4" t="s">
        <v>1</v>
      </c>
      <c r="C4" s="25">
        <v>4.9000000000000004</v>
      </c>
      <c r="D4" s="38">
        <v>4.9000000000000004</v>
      </c>
      <c r="E4" s="43">
        <f t="shared" si="1"/>
        <v>0</v>
      </c>
      <c r="F4" s="37">
        <f t="shared" si="2"/>
        <v>4.9000000000000004</v>
      </c>
      <c r="G4" s="25">
        <v>265</v>
      </c>
      <c r="H4" s="38">
        <v>263</v>
      </c>
      <c r="I4" s="43">
        <f t="shared" si="3"/>
        <v>2</v>
      </c>
      <c r="J4" s="45">
        <f t="shared" si="4"/>
        <v>264</v>
      </c>
      <c r="K4" s="25">
        <v>0</v>
      </c>
      <c r="L4" s="38">
        <v>0</v>
      </c>
      <c r="M4" s="43">
        <f t="shared" si="5"/>
        <v>0</v>
      </c>
      <c r="N4" s="45">
        <f t="shared" si="6"/>
        <v>0</v>
      </c>
      <c r="O4" s="26">
        <v>0.7</v>
      </c>
      <c r="P4" s="42">
        <v>0.7</v>
      </c>
      <c r="Q4" s="48">
        <f t="shared" si="7"/>
        <v>0</v>
      </c>
      <c r="R4" s="50">
        <f t="shared" si="8"/>
        <v>0.7</v>
      </c>
      <c r="S4" s="50">
        <f t="shared" si="9"/>
        <v>0.30000000000000004</v>
      </c>
      <c r="T4" s="27">
        <f>G4/C4/1000</f>
        <v>5.4081632653061221E-2</v>
      </c>
      <c r="U4" s="27">
        <f>K4/C4/1000</f>
        <v>0</v>
      </c>
      <c r="V4" s="28">
        <f>1+T4*AM$2</f>
        <v>2.0816326530612246</v>
      </c>
      <c r="W4" s="28">
        <f>1+U4*AM$2</f>
        <v>1</v>
      </c>
      <c r="X4" s="28">
        <f>1-U4*AM$3</f>
        <v>1</v>
      </c>
      <c r="Y4" s="28">
        <f>1-T4*AM$3</f>
        <v>0.72959183673469385</v>
      </c>
      <c r="Z4" s="29">
        <f>O4+AM$4*S4</f>
        <v>1.1499999999999999</v>
      </c>
      <c r="AA4" s="32">
        <f t="shared" si="0"/>
        <v>2.3938775510204082</v>
      </c>
      <c r="AB4" s="33">
        <f t="shared" ref="AB4" si="16">W4*Y4*Z4</f>
        <v>0.83903061224489783</v>
      </c>
      <c r="AC4" s="65">
        <f>(F4*R4*AM$8+F4*S4*AM$7+J4*AM$9+N4*AM$10)/F4</f>
        <v>3.3051020408163265</v>
      </c>
      <c r="AD4" s="65">
        <f>(F4*R4*AM$8+F4*S4*AM$7+N4*AM$9+J4*AM$10)/F4</f>
        <v>0.93448979591836745</v>
      </c>
      <c r="AE4" s="65">
        <f t="shared" si="10"/>
        <v>2.6280405744165862</v>
      </c>
      <c r="AF4" s="47">
        <f t="shared" si="11"/>
        <v>9.7817460753731655E-2</v>
      </c>
      <c r="AG4" s="75">
        <f t="shared" si="12"/>
        <v>2.5109590627184972</v>
      </c>
      <c r="AH4" s="65">
        <f t="shared" si="13"/>
        <v>0.74305636247320472</v>
      </c>
      <c r="AI4" s="47">
        <f t="shared" si="14"/>
        <v>0.12916146690710018</v>
      </c>
      <c r="AJ4" s="76">
        <f t="shared" si="15"/>
        <v>0.79104348735905128</v>
      </c>
      <c r="AL4" s="25" t="s">
        <v>51</v>
      </c>
      <c r="AM4" s="69">
        <v>1.5</v>
      </c>
      <c r="AT4" s="9"/>
      <c r="AW4" s="9"/>
      <c r="AZ4" s="1"/>
      <c r="BA4" s="1"/>
      <c r="BB4" s="1"/>
      <c r="BC4" s="1"/>
    </row>
    <row r="5" spans="1:55" s="53" customFormat="1">
      <c r="A5" s="53" t="s">
        <v>42</v>
      </c>
      <c r="B5" s="53" t="s">
        <v>11</v>
      </c>
      <c r="D5" s="53">
        <v>13.6</v>
      </c>
      <c r="F5" s="53">
        <f t="shared" si="2"/>
        <v>13.6</v>
      </c>
      <c r="H5" s="53">
        <v>378</v>
      </c>
      <c r="J5" s="55"/>
      <c r="L5" s="53">
        <v>204</v>
      </c>
      <c r="N5" s="55"/>
      <c r="O5" s="56"/>
      <c r="P5" s="57">
        <v>0.8</v>
      </c>
      <c r="Q5" s="57"/>
      <c r="R5" s="57"/>
      <c r="S5" s="57"/>
      <c r="T5" s="58"/>
      <c r="U5" s="58"/>
      <c r="V5" s="59"/>
      <c r="W5" s="59"/>
      <c r="X5" s="59"/>
      <c r="Y5" s="59"/>
      <c r="Z5" s="60"/>
      <c r="AA5" s="32"/>
      <c r="AB5" s="33"/>
      <c r="AC5" s="65"/>
      <c r="AD5" s="65"/>
      <c r="AE5" s="65"/>
      <c r="AF5" s="47"/>
      <c r="AG5" s="75"/>
      <c r="AH5" s="65"/>
      <c r="AI5" s="47"/>
      <c r="AJ5" s="76"/>
      <c r="AM5" s="67"/>
      <c r="AT5" s="62"/>
      <c r="AU5" s="61"/>
      <c r="AW5" s="62"/>
      <c r="AZ5" s="2"/>
      <c r="BA5" s="2"/>
      <c r="BB5" s="2"/>
      <c r="BC5" s="2"/>
    </row>
    <row r="6" spans="1:55">
      <c r="A6" t="s">
        <v>0</v>
      </c>
      <c r="B6" t="s">
        <v>1</v>
      </c>
      <c r="C6" s="25">
        <v>2.2999999999999998</v>
      </c>
      <c r="D6" s="38">
        <v>2.1</v>
      </c>
      <c r="E6" s="43">
        <f t="shared" si="1"/>
        <v>0.19999999999999973</v>
      </c>
      <c r="F6" s="37">
        <f t="shared" si="2"/>
        <v>2.2000000000000002</v>
      </c>
      <c r="G6" s="25">
        <v>132</v>
      </c>
      <c r="H6" s="38">
        <v>136</v>
      </c>
      <c r="I6" s="43">
        <f t="shared" si="3"/>
        <v>4</v>
      </c>
      <c r="J6" s="45">
        <f t="shared" si="4"/>
        <v>134</v>
      </c>
      <c r="K6" s="25">
        <v>0</v>
      </c>
      <c r="L6" s="38">
        <v>6</v>
      </c>
      <c r="M6" s="43">
        <f t="shared" si="5"/>
        <v>6</v>
      </c>
      <c r="N6" s="45">
        <f t="shared" si="6"/>
        <v>3</v>
      </c>
      <c r="O6" s="26">
        <v>1</v>
      </c>
      <c r="P6" s="42">
        <v>1</v>
      </c>
      <c r="Q6" s="48">
        <f t="shared" si="7"/>
        <v>0</v>
      </c>
      <c r="R6" s="50">
        <f t="shared" si="8"/>
        <v>1</v>
      </c>
      <c r="S6" s="50">
        <f t="shared" si="9"/>
        <v>0</v>
      </c>
      <c r="T6" s="27">
        <f>G6/C6/1000</f>
        <v>5.7391304347826091E-2</v>
      </c>
      <c r="U6" s="27">
        <f>K6/C6/1000</f>
        <v>0</v>
      </c>
      <c r="V6" s="28">
        <f>1+T6*AM$2</f>
        <v>2.1478260869565218</v>
      </c>
      <c r="W6" s="28">
        <f>1+U6*AM$2</f>
        <v>1</v>
      </c>
      <c r="X6" s="28">
        <f>1-U6*AM$3</f>
        <v>1</v>
      </c>
      <c r="Y6" s="28">
        <f>1-T6*AM$3</f>
        <v>0.71304347826086956</v>
      </c>
      <c r="Z6" s="29">
        <f>O6+AM$4*S6</f>
        <v>1</v>
      </c>
      <c r="AA6" s="32">
        <f t="shared" ref="AA6:AA64" si="17">V6*X6*Z6</f>
        <v>2.1478260869565218</v>
      </c>
      <c r="AB6" s="33">
        <f t="shared" ref="AB6:AB64" si="18">W6*Y6*Z6</f>
        <v>0.71304347826086956</v>
      </c>
      <c r="AC6" s="65">
        <f>(F6*R6*AM$8+F6*S6*AM$7+J6*AM$9+N6*AM$10)/F6</f>
        <v>3.4309090909090911</v>
      </c>
      <c r="AD6" s="65">
        <f>(F6*R6*AM$8+F6*S6*AM$7+N6*AM$9+J6*AM$10)/F6</f>
        <v>0.81090909090909091</v>
      </c>
      <c r="AE6" s="65">
        <f t="shared" si="10"/>
        <v>2.7280756196612965</v>
      </c>
      <c r="AF6" s="47">
        <f t="shared" si="11"/>
        <v>0.27015666502449021</v>
      </c>
      <c r="AG6" s="75">
        <f t="shared" si="12"/>
        <v>2.4379508533089091</v>
      </c>
      <c r="AH6" s="65">
        <f t="shared" si="13"/>
        <v>0.6447915879008681</v>
      </c>
      <c r="AI6" s="47">
        <f t="shared" si="14"/>
        <v>0.10585108683287392</v>
      </c>
      <c r="AJ6" s="76">
        <f t="shared" si="15"/>
        <v>0.67891753308086877</v>
      </c>
      <c r="AL6" s="78" t="s">
        <v>88</v>
      </c>
      <c r="AM6" s="71"/>
      <c r="AT6" s="9"/>
      <c r="AW6" s="9"/>
      <c r="AZ6" s="1"/>
      <c r="BA6" s="1"/>
      <c r="BB6" s="1"/>
      <c r="BC6" s="1"/>
    </row>
    <row r="7" spans="1:55" s="53" customFormat="1">
      <c r="A7" s="53" t="s">
        <v>0</v>
      </c>
      <c r="B7" s="53" t="s">
        <v>3</v>
      </c>
      <c r="D7" s="53">
        <v>8.4</v>
      </c>
      <c r="F7" s="53">
        <f t="shared" si="2"/>
        <v>8.4</v>
      </c>
      <c r="H7" s="53">
        <v>148</v>
      </c>
      <c r="J7" s="55"/>
      <c r="L7" s="53">
        <v>152</v>
      </c>
      <c r="N7" s="55"/>
      <c r="O7" s="56"/>
      <c r="P7" s="57">
        <v>0.9</v>
      </c>
      <c r="Q7" s="57"/>
      <c r="R7" s="57"/>
      <c r="S7" s="57"/>
      <c r="T7" s="58"/>
      <c r="U7" s="58"/>
      <c r="V7" s="59"/>
      <c r="W7" s="59"/>
      <c r="X7" s="59"/>
      <c r="Y7" s="59"/>
      <c r="Z7" s="60"/>
      <c r="AA7" s="32"/>
      <c r="AB7" s="33"/>
      <c r="AC7" s="65"/>
      <c r="AD7" s="65"/>
      <c r="AE7" s="65"/>
      <c r="AF7" s="47"/>
      <c r="AG7" s="75"/>
      <c r="AH7" s="65"/>
      <c r="AI7" s="47"/>
      <c r="AJ7" s="76"/>
      <c r="AL7" s="38" t="s">
        <v>46</v>
      </c>
      <c r="AM7" s="72">
        <v>1.5</v>
      </c>
      <c r="AT7" s="62"/>
      <c r="AU7" s="61"/>
      <c r="AW7" s="62"/>
      <c r="AZ7" s="2"/>
      <c r="BA7" s="2"/>
      <c r="BB7" s="2"/>
      <c r="BC7" s="2"/>
    </row>
    <row r="8" spans="1:55">
      <c r="A8" t="s">
        <v>0</v>
      </c>
      <c r="B8" t="s">
        <v>39</v>
      </c>
      <c r="C8" s="25">
        <v>3.9</v>
      </c>
      <c r="D8" s="38">
        <v>3.8</v>
      </c>
      <c r="E8" s="43">
        <f t="shared" si="1"/>
        <v>0.10000000000000009</v>
      </c>
      <c r="F8" s="37">
        <f t="shared" si="2"/>
        <v>3.8499999999999996</v>
      </c>
      <c r="G8" s="25">
        <v>170</v>
      </c>
      <c r="H8" s="38">
        <v>167</v>
      </c>
      <c r="I8" s="43">
        <f t="shared" si="3"/>
        <v>3</v>
      </c>
      <c r="J8" s="45">
        <f t="shared" si="4"/>
        <v>168.5</v>
      </c>
      <c r="K8" s="25">
        <v>83</v>
      </c>
      <c r="L8" s="23">
        <v>57</v>
      </c>
      <c r="M8" s="43">
        <f t="shared" si="5"/>
        <v>26</v>
      </c>
      <c r="N8" s="45">
        <f>K8</f>
        <v>83</v>
      </c>
      <c r="O8" s="26">
        <v>0.25</v>
      </c>
      <c r="P8" s="42">
        <v>0.2</v>
      </c>
      <c r="Q8" s="48">
        <f t="shared" si="7"/>
        <v>4.9999999999999989E-2</v>
      </c>
      <c r="R8" s="50">
        <f t="shared" si="8"/>
        <v>0.22500000000000001</v>
      </c>
      <c r="S8" s="50">
        <f t="shared" si="9"/>
        <v>0.77500000000000002</v>
      </c>
      <c r="T8" s="27">
        <f t="shared" ref="T8:T37" si="19">G8/C8/1000</f>
        <v>4.3589743589743594E-2</v>
      </c>
      <c r="U8" s="27">
        <f t="shared" ref="U8:U37" si="20">K8/C8/1000</f>
        <v>2.1282051282051281E-2</v>
      </c>
      <c r="V8" s="28">
        <f t="shared" ref="V8:V37" si="21">1+T8*AM$2</f>
        <v>1.8717948717948718</v>
      </c>
      <c r="W8" s="28">
        <f t="shared" ref="W8:W37" si="22">1+U8*AM$2</f>
        <v>1.4256410256410257</v>
      </c>
      <c r="X8" s="28">
        <f t="shared" ref="X8:X37" si="23">1-U8*AM$3</f>
        <v>0.89358974358974363</v>
      </c>
      <c r="Y8" s="28">
        <f t="shared" ref="Y8:Y37" si="24">1-T8*AM$3</f>
        <v>0.78205128205128205</v>
      </c>
      <c r="Z8" s="29">
        <f>O8+AM$4*S8</f>
        <v>1.4125000000000001</v>
      </c>
      <c r="AA8" s="32">
        <f t="shared" si="17"/>
        <v>2.3625710880999349</v>
      </c>
      <c r="AB8" s="33">
        <f t="shared" si="18"/>
        <v>1.5748307034845497</v>
      </c>
      <c r="AC8" s="65">
        <f>(F8*R8*AM$8+F8*S8*AM$7+J8*AM$9+N8*AM$10)/F8</f>
        <v>3.0519155844155845</v>
      </c>
      <c r="AD8" s="65">
        <f>(F8*R8*AM$8+F8*S8*AM$7+N8*AM$9+J8*AM$10)/F8</f>
        <v>2.0747727272727268</v>
      </c>
      <c r="AE8" s="65">
        <f t="shared" si="10"/>
        <v>2.4267202302648028</v>
      </c>
      <c r="AF8" s="47">
        <f t="shared" si="11"/>
        <v>2.7152259031688608E-2</v>
      </c>
      <c r="AG8" s="75">
        <f t="shared" si="12"/>
        <v>2.3946456591823688</v>
      </c>
      <c r="AH8" s="65">
        <f t="shared" si="13"/>
        <v>1.6497484321600402</v>
      </c>
      <c r="AI8" s="47">
        <f t="shared" si="14"/>
        <v>4.7571925356626465E-2</v>
      </c>
      <c r="AJ8" s="76">
        <f t="shared" si="15"/>
        <v>1.612289567822295</v>
      </c>
      <c r="AL8" s="38" t="s">
        <v>45</v>
      </c>
      <c r="AM8" s="72">
        <v>1</v>
      </c>
      <c r="AT8" s="9"/>
      <c r="AW8" s="9"/>
      <c r="AZ8" s="1"/>
      <c r="BA8" s="1"/>
      <c r="BB8" s="1"/>
      <c r="BC8" s="1"/>
    </row>
    <row r="9" spans="1:55">
      <c r="A9" t="s">
        <v>0</v>
      </c>
      <c r="B9" t="s">
        <v>5</v>
      </c>
      <c r="C9" s="25">
        <v>4.3</v>
      </c>
      <c r="D9" s="38">
        <v>4.4000000000000004</v>
      </c>
      <c r="E9" s="43">
        <f t="shared" si="1"/>
        <v>0.10000000000000053</v>
      </c>
      <c r="F9" s="37">
        <f t="shared" si="2"/>
        <v>4.3499999999999996</v>
      </c>
      <c r="G9" s="25">
        <v>87</v>
      </c>
      <c r="H9" s="38">
        <v>87</v>
      </c>
      <c r="I9" s="43">
        <f t="shared" si="3"/>
        <v>0</v>
      </c>
      <c r="J9" s="45">
        <f t="shared" si="4"/>
        <v>87</v>
      </c>
      <c r="K9" s="25">
        <v>41</v>
      </c>
      <c r="L9" s="38">
        <v>44</v>
      </c>
      <c r="M9" s="43">
        <f t="shared" si="5"/>
        <v>3</v>
      </c>
      <c r="N9" s="45">
        <f t="shared" si="6"/>
        <v>42.5</v>
      </c>
      <c r="O9" s="26">
        <v>0.7</v>
      </c>
      <c r="P9" s="42">
        <v>0.85</v>
      </c>
      <c r="Q9" s="48">
        <f t="shared" si="7"/>
        <v>0.15000000000000002</v>
      </c>
      <c r="R9" s="50">
        <f t="shared" si="8"/>
        <v>0.77499999999999991</v>
      </c>
      <c r="S9" s="50">
        <f t="shared" si="9"/>
        <v>0.22500000000000009</v>
      </c>
      <c r="T9" s="27">
        <f t="shared" si="19"/>
        <v>2.0232558139534885E-2</v>
      </c>
      <c r="U9" s="27">
        <f t="shared" si="20"/>
        <v>9.5348837209302331E-3</v>
      </c>
      <c r="V9" s="28">
        <f t="shared" si="21"/>
        <v>1.4046511627906977</v>
      </c>
      <c r="W9" s="28">
        <f t="shared" si="22"/>
        <v>1.1906976744186046</v>
      </c>
      <c r="X9" s="28">
        <f t="shared" si="23"/>
        <v>0.95232558139534884</v>
      </c>
      <c r="Y9" s="28">
        <f t="shared" si="24"/>
        <v>0.89883720930232558</v>
      </c>
      <c r="Z9" s="29">
        <f>O9+AM$4*S9</f>
        <v>1.0375000000000001</v>
      </c>
      <c r="AA9" s="32">
        <f t="shared" si="17"/>
        <v>1.3878484315846404</v>
      </c>
      <c r="AB9" s="33">
        <f t="shared" si="18"/>
        <v>1.1103775013520822</v>
      </c>
      <c r="AC9" s="65">
        <f>(F9*R9*AM$8+F9*S9*AM$7+J9*AM$9+N9*AM$10)/F9</f>
        <v>1.8734195402298854</v>
      </c>
      <c r="AD9" s="65">
        <f>(F9*R9*AM$8+F9*S9*AM$7+N9*AM$9+J9*AM$10)/F9</f>
        <v>1.4233045977011498</v>
      </c>
      <c r="AE9" s="65">
        <f t="shared" si="10"/>
        <v>1.4896431347133143</v>
      </c>
      <c r="AF9" s="47">
        <f t="shared" si="11"/>
        <v>7.3347132735845699E-2</v>
      </c>
      <c r="AG9" s="75">
        <f t="shared" si="12"/>
        <v>1.4387457831489774</v>
      </c>
      <c r="AH9" s="65">
        <f t="shared" si="13"/>
        <v>1.1317357789015288</v>
      </c>
      <c r="AI9" s="47">
        <f t="shared" si="14"/>
        <v>1.9235149778736638E-2</v>
      </c>
      <c r="AJ9" s="76">
        <f t="shared" si="15"/>
        <v>1.1210566401268056</v>
      </c>
      <c r="AL9" s="38" t="s">
        <v>86</v>
      </c>
      <c r="AM9" s="71">
        <f>1/25</f>
        <v>0.04</v>
      </c>
      <c r="AT9" s="9"/>
      <c r="AZ9" s="1"/>
      <c r="BA9" s="1"/>
      <c r="BB9" s="1"/>
      <c r="BC9" s="1"/>
    </row>
    <row r="10" spans="1:55" s="53" customFormat="1">
      <c r="A10" s="53" t="s">
        <v>0</v>
      </c>
      <c r="B10" s="53" t="s">
        <v>40</v>
      </c>
      <c r="C10" s="53">
        <v>8.1999999999999993</v>
      </c>
      <c r="D10" s="54"/>
      <c r="F10" s="53">
        <f t="shared" si="2"/>
        <v>8.1999999999999993</v>
      </c>
      <c r="G10" s="53">
        <v>349</v>
      </c>
      <c r="H10" s="54"/>
      <c r="J10" s="55"/>
      <c r="K10" s="53">
        <v>218</v>
      </c>
      <c r="L10" s="54"/>
      <c r="N10" s="55"/>
      <c r="O10" s="56">
        <v>0.1</v>
      </c>
      <c r="P10" s="54"/>
      <c r="Q10" s="57"/>
      <c r="R10" s="57"/>
      <c r="S10" s="57"/>
      <c r="T10" s="58">
        <f t="shared" si="19"/>
        <v>4.2560975609756101E-2</v>
      </c>
      <c r="U10" s="58">
        <f t="shared" si="20"/>
        <v>2.6585365853658539E-2</v>
      </c>
      <c r="V10" s="59">
        <f t="shared" si="21"/>
        <v>1.851219512195122</v>
      </c>
      <c r="W10" s="59">
        <f t="shared" si="22"/>
        <v>1.5317073170731708</v>
      </c>
      <c r="X10" s="59">
        <f t="shared" si="23"/>
        <v>0.86707317073170731</v>
      </c>
      <c r="Y10" s="59">
        <f t="shared" si="24"/>
        <v>0.78719512195121943</v>
      </c>
      <c r="Z10" s="60"/>
      <c r="AA10" s="32"/>
      <c r="AB10" s="33"/>
      <c r="AC10" s="65"/>
      <c r="AD10" s="65"/>
      <c r="AE10" s="65"/>
      <c r="AF10" s="47"/>
      <c r="AG10" s="75"/>
      <c r="AH10" s="65"/>
      <c r="AI10" s="47"/>
      <c r="AJ10" s="76"/>
      <c r="AL10" s="38" t="s">
        <v>87</v>
      </c>
      <c r="AM10" s="71">
        <f>-(0.04)/10</f>
        <v>-4.0000000000000001E-3</v>
      </c>
      <c r="AT10" s="62"/>
      <c r="AU10" s="61"/>
      <c r="AZ10" s="2"/>
      <c r="BA10" s="2"/>
      <c r="BB10" s="2"/>
      <c r="BC10" s="2"/>
    </row>
    <row r="11" spans="1:55">
      <c r="A11" t="s">
        <v>1</v>
      </c>
      <c r="B11" t="s">
        <v>5</v>
      </c>
      <c r="C11" s="25">
        <v>3.8</v>
      </c>
      <c r="D11" s="23">
        <v>0.9</v>
      </c>
      <c r="E11" s="43">
        <f t="shared" si="1"/>
        <v>2.9</v>
      </c>
      <c r="F11" s="37">
        <f>C11</f>
        <v>3.8</v>
      </c>
      <c r="G11" s="25">
        <v>36</v>
      </c>
      <c r="H11" s="38">
        <v>40</v>
      </c>
      <c r="I11" s="43">
        <f t="shared" si="3"/>
        <v>4</v>
      </c>
      <c r="J11" s="45">
        <f t="shared" si="4"/>
        <v>38</v>
      </c>
      <c r="K11" s="25">
        <v>117</v>
      </c>
      <c r="L11" s="38">
        <v>117</v>
      </c>
      <c r="M11" s="43">
        <f t="shared" si="5"/>
        <v>0</v>
      </c>
      <c r="N11" s="45">
        <f t="shared" si="6"/>
        <v>117</v>
      </c>
      <c r="O11" s="26">
        <v>0.8</v>
      </c>
      <c r="P11" s="51">
        <v>0</v>
      </c>
      <c r="Q11" s="48">
        <f t="shared" si="7"/>
        <v>0.8</v>
      </c>
      <c r="R11" s="50">
        <f>O11</f>
        <v>0.8</v>
      </c>
      <c r="S11" s="50">
        <f t="shared" si="9"/>
        <v>0.19999999999999996</v>
      </c>
      <c r="T11" s="27">
        <f t="shared" si="19"/>
        <v>9.4736842105263164E-3</v>
      </c>
      <c r="U11" s="27">
        <f t="shared" si="20"/>
        <v>3.0789473684210526E-2</v>
      </c>
      <c r="V11" s="28">
        <f t="shared" si="21"/>
        <v>1.1894736842105262</v>
      </c>
      <c r="W11" s="28">
        <f t="shared" si="22"/>
        <v>1.6157894736842104</v>
      </c>
      <c r="X11" s="28">
        <f t="shared" si="23"/>
        <v>0.84605263157894739</v>
      </c>
      <c r="Y11" s="28">
        <f t="shared" si="24"/>
        <v>0.95263157894736838</v>
      </c>
      <c r="Z11" s="29">
        <f t="shared" ref="Z11:Z37" si="25">O11+AM$4*S11</f>
        <v>1.1000000000000001</v>
      </c>
      <c r="AA11" s="32">
        <f t="shared" si="17"/>
        <v>1.1069930747922438</v>
      </c>
      <c r="AB11" s="33">
        <f t="shared" si="18"/>
        <v>1.6931772853185594</v>
      </c>
      <c r="AC11" s="65">
        <f t="shared" ref="AC11:AC37" si="26">(F11*R11*AM$8+F11*S11*AM$7+J11*AM$9+N11*AM$10)/F11</f>
        <v>1.3768421052631579</v>
      </c>
      <c r="AD11" s="65">
        <f t="shared" ref="AD11:AD37" si="27">(F11*R11*AM$8+F11*S11*AM$7+N11*AM$9+J11*AM$10)/F11</f>
        <v>2.2915789473684214</v>
      </c>
      <c r="AE11" s="65">
        <f t="shared" si="10"/>
        <v>1.094791287080209</v>
      </c>
      <c r="AF11" s="47">
        <f t="shared" si="11"/>
        <v>1.1145309481386922E-2</v>
      </c>
      <c r="AG11" s="75">
        <f t="shared" si="12"/>
        <v>1.1008921809362264</v>
      </c>
      <c r="AH11" s="65">
        <f t="shared" si="13"/>
        <v>1.8221411559431309</v>
      </c>
      <c r="AI11" s="47">
        <f t="shared" si="14"/>
        <v>7.6166785216651434E-2</v>
      </c>
      <c r="AJ11" s="76">
        <f t="shared" si="15"/>
        <v>1.757659220630845</v>
      </c>
      <c r="AT11" s="9"/>
      <c r="AZ11" s="1"/>
      <c r="BA11" s="1"/>
      <c r="BB11" s="1"/>
      <c r="BC11" s="1"/>
    </row>
    <row r="12" spans="1:55">
      <c r="A12" t="s">
        <v>1</v>
      </c>
      <c r="B12" t="s">
        <v>11</v>
      </c>
      <c r="C12" s="25">
        <v>13.7</v>
      </c>
      <c r="D12" s="38">
        <v>13.7</v>
      </c>
      <c r="E12" s="43">
        <f t="shared" si="1"/>
        <v>0</v>
      </c>
      <c r="F12" s="37">
        <f t="shared" si="2"/>
        <v>13.7</v>
      </c>
      <c r="G12" s="25">
        <v>275</v>
      </c>
      <c r="H12" s="38">
        <v>275</v>
      </c>
      <c r="I12" s="43">
        <f t="shared" si="3"/>
        <v>0</v>
      </c>
      <c r="J12" s="45">
        <f t="shared" si="4"/>
        <v>275</v>
      </c>
      <c r="K12" s="25">
        <v>363</v>
      </c>
      <c r="L12" s="38">
        <v>362</v>
      </c>
      <c r="M12" s="43">
        <f t="shared" si="5"/>
        <v>1</v>
      </c>
      <c r="N12" s="45">
        <f t="shared" si="6"/>
        <v>362.5</v>
      </c>
      <c r="O12" s="26">
        <v>0.7</v>
      </c>
      <c r="P12" s="42">
        <v>0.7</v>
      </c>
      <c r="Q12" s="48">
        <f t="shared" si="7"/>
        <v>0</v>
      </c>
      <c r="R12" s="50">
        <f t="shared" si="8"/>
        <v>0.7</v>
      </c>
      <c r="S12" s="50">
        <f t="shared" si="9"/>
        <v>0.30000000000000004</v>
      </c>
      <c r="T12" s="27">
        <f t="shared" si="19"/>
        <v>2.0072992700729927E-2</v>
      </c>
      <c r="U12" s="27">
        <f t="shared" si="20"/>
        <v>2.6496350364963506E-2</v>
      </c>
      <c r="V12" s="28">
        <f t="shared" si="21"/>
        <v>1.4014598540145986</v>
      </c>
      <c r="W12" s="28">
        <f t="shared" si="22"/>
        <v>1.5299270072992701</v>
      </c>
      <c r="X12" s="28">
        <f t="shared" si="23"/>
        <v>0.86751824817518242</v>
      </c>
      <c r="Y12" s="28">
        <f t="shared" si="24"/>
        <v>0.89963503649635035</v>
      </c>
      <c r="Z12" s="29">
        <f t="shared" si="25"/>
        <v>1.1499999999999999</v>
      </c>
      <c r="AA12" s="32">
        <f t="shared" si="17"/>
        <v>1.39816079705898</v>
      </c>
      <c r="AB12" s="33">
        <f t="shared" si="18"/>
        <v>1.5828323299056954</v>
      </c>
      <c r="AC12" s="65">
        <f t="shared" si="26"/>
        <v>1.8470802919708029</v>
      </c>
      <c r="AD12" s="65">
        <f t="shared" si="27"/>
        <v>2.1281021897810217</v>
      </c>
      <c r="AE12" s="65">
        <f t="shared" si="10"/>
        <v>1.4686995716191462</v>
      </c>
      <c r="AF12" s="47">
        <f t="shared" si="11"/>
        <v>5.0451117431230985E-2</v>
      </c>
      <c r="AG12" s="75">
        <f t="shared" si="12"/>
        <v>1.4334301843390631</v>
      </c>
      <c r="AH12" s="65">
        <f t="shared" si="13"/>
        <v>1.6921531717271765</v>
      </c>
      <c r="AI12" s="47">
        <f t="shared" si="14"/>
        <v>6.9066596477716846E-2</v>
      </c>
      <c r="AJ12" s="76">
        <f t="shared" si="15"/>
        <v>1.6374927508164361</v>
      </c>
      <c r="AT12" s="9"/>
      <c r="AZ12" s="1"/>
      <c r="BA12" s="1"/>
      <c r="BB12" s="1"/>
      <c r="BC12" s="1"/>
    </row>
    <row r="13" spans="1:55">
      <c r="A13" t="s">
        <v>1</v>
      </c>
      <c r="B13" t="s">
        <v>38</v>
      </c>
      <c r="C13" s="25">
        <v>14.1</v>
      </c>
      <c r="D13" s="38">
        <v>14.1</v>
      </c>
      <c r="E13" s="43">
        <f t="shared" si="1"/>
        <v>0</v>
      </c>
      <c r="F13" s="37">
        <f t="shared" si="2"/>
        <v>14.1</v>
      </c>
      <c r="G13" s="25">
        <v>159</v>
      </c>
      <c r="H13" s="38">
        <v>159</v>
      </c>
      <c r="I13" s="43">
        <f t="shared" si="3"/>
        <v>0</v>
      </c>
      <c r="J13" s="45">
        <f t="shared" si="4"/>
        <v>159</v>
      </c>
      <c r="K13" s="25">
        <v>456</v>
      </c>
      <c r="L13" s="38">
        <v>456</v>
      </c>
      <c r="M13" s="43">
        <f t="shared" si="5"/>
        <v>0</v>
      </c>
      <c r="N13" s="45">
        <f t="shared" si="6"/>
        <v>456</v>
      </c>
      <c r="O13" s="26">
        <v>0.7</v>
      </c>
      <c r="P13" s="42">
        <v>0.7</v>
      </c>
      <c r="Q13" s="48">
        <f t="shared" si="7"/>
        <v>0</v>
      </c>
      <c r="R13" s="50">
        <f t="shared" si="8"/>
        <v>0.7</v>
      </c>
      <c r="S13" s="50">
        <f t="shared" si="9"/>
        <v>0.30000000000000004</v>
      </c>
      <c r="T13" s="27">
        <f t="shared" si="19"/>
        <v>1.127659574468085E-2</v>
      </c>
      <c r="U13" s="27">
        <f t="shared" si="20"/>
        <v>3.2340425531914893E-2</v>
      </c>
      <c r="V13" s="28">
        <f t="shared" si="21"/>
        <v>1.225531914893617</v>
      </c>
      <c r="W13" s="28">
        <f t="shared" si="22"/>
        <v>1.6468085106382979</v>
      </c>
      <c r="X13" s="28">
        <f t="shared" si="23"/>
        <v>0.83829787234042552</v>
      </c>
      <c r="Y13" s="28">
        <f t="shared" si="24"/>
        <v>0.94361702127659575</v>
      </c>
      <c r="Z13" s="29">
        <f t="shared" si="25"/>
        <v>1.1499999999999999</v>
      </c>
      <c r="AA13" s="32">
        <f t="shared" si="17"/>
        <v>1.1814649162516975</v>
      </c>
      <c r="AB13" s="33">
        <f t="shared" si="18"/>
        <v>1.7870500226346764</v>
      </c>
      <c r="AC13" s="65">
        <f t="shared" si="26"/>
        <v>1.4717021276595743</v>
      </c>
      <c r="AD13" s="65">
        <f t="shared" si="27"/>
        <v>2.3985106382978723</v>
      </c>
      <c r="AE13" s="65">
        <f t="shared" si="10"/>
        <v>1.1702189091836024</v>
      </c>
      <c r="AF13" s="47">
        <f t="shared" si="11"/>
        <v>9.6101737716243196E-3</v>
      </c>
      <c r="AG13" s="75">
        <f t="shared" si="12"/>
        <v>1.17584191271765</v>
      </c>
      <c r="AH13" s="65">
        <f t="shared" si="13"/>
        <v>1.9071675239593393</v>
      </c>
      <c r="AI13" s="47">
        <f t="shared" si="14"/>
        <v>6.721552267886266E-2</v>
      </c>
      <c r="AJ13" s="76">
        <f t="shared" si="15"/>
        <v>1.8471087732970077</v>
      </c>
      <c r="AT13" s="9"/>
      <c r="AZ13" s="1"/>
      <c r="BA13" s="1"/>
      <c r="BB13" s="1"/>
      <c r="BC13" s="1"/>
    </row>
    <row r="14" spans="1:55">
      <c r="A14" t="s">
        <v>1</v>
      </c>
      <c r="B14" t="s">
        <v>14</v>
      </c>
      <c r="C14" s="25">
        <v>13.5</v>
      </c>
      <c r="D14" s="38">
        <v>13.5</v>
      </c>
      <c r="E14" s="43">
        <f t="shared" si="1"/>
        <v>0</v>
      </c>
      <c r="F14" s="37">
        <f t="shared" si="2"/>
        <v>13.5</v>
      </c>
      <c r="G14" s="34">
        <v>168</v>
      </c>
      <c r="H14" s="38">
        <v>159</v>
      </c>
      <c r="I14" s="43">
        <f t="shared" si="3"/>
        <v>9</v>
      </c>
      <c r="J14" s="45">
        <f t="shared" si="4"/>
        <v>163.5</v>
      </c>
      <c r="K14" s="34">
        <v>311</v>
      </c>
      <c r="L14" s="38">
        <v>311</v>
      </c>
      <c r="M14" s="43">
        <f t="shared" si="5"/>
        <v>0</v>
      </c>
      <c r="N14" s="45">
        <f t="shared" si="6"/>
        <v>311</v>
      </c>
      <c r="O14" s="26">
        <v>0.9</v>
      </c>
      <c r="P14" s="42">
        <v>0.75</v>
      </c>
      <c r="Q14" s="48">
        <f t="shared" si="7"/>
        <v>0.15000000000000002</v>
      </c>
      <c r="R14" s="50">
        <f t="shared" si="8"/>
        <v>0.82499999999999996</v>
      </c>
      <c r="S14" s="50">
        <f t="shared" si="9"/>
        <v>0.17500000000000004</v>
      </c>
      <c r="T14" s="27">
        <f t="shared" si="19"/>
        <v>1.2444444444444445E-2</v>
      </c>
      <c r="U14" s="27">
        <f t="shared" si="20"/>
        <v>2.3037037037037036E-2</v>
      </c>
      <c r="V14" s="28">
        <f t="shared" si="21"/>
        <v>1.2488888888888889</v>
      </c>
      <c r="W14" s="28">
        <f t="shared" si="22"/>
        <v>1.4607407407407407</v>
      </c>
      <c r="X14" s="28">
        <f t="shared" si="23"/>
        <v>0.88481481481481483</v>
      </c>
      <c r="Y14" s="28">
        <f t="shared" si="24"/>
        <v>0.93777777777777782</v>
      </c>
      <c r="Z14" s="29">
        <f t="shared" si="25"/>
        <v>1.1625000000000001</v>
      </c>
      <c r="AA14" s="32">
        <f t="shared" si="17"/>
        <v>1.2846036419753086</v>
      </c>
      <c r="AB14" s="33">
        <f t="shared" si="18"/>
        <v>1.592450864197531</v>
      </c>
      <c r="AC14" s="65">
        <f t="shared" si="26"/>
        <v>1.4797962962962965</v>
      </c>
      <c r="AD14" s="65">
        <f t="shared" si="27"/>
        <v>1.960537037037037</v>
      </c>
      <c r="AE14" s="65">
        <f t="shared" si="10"/>
        <v>1.1766549596688158</v>
      </c>
      <c r="AF14" s="47">
        <f t="shared" si="11"/>
        <v>9.1742002546673751E-2</v>
      </c>
      <c r="AG14" s="75">
        <f t="shared" si="12"/>
        <v>1.2306293008220623</v>
      </c>
      <c r="AH14" s="65">
        <f t="shared" si="13"/>
        <v>1.5589143140970085</v>
      </c>
      <c r="AI14" s="47">
        <f t="shared" si="14"/>
        <v>2.1512760385389296E-2</v>
      </c>
      <c r="AJ14" s="76">
        <f t="shared" si="15"/>
        <v>1.5756825891472697</v>
      </c>
      <c r="AT14" s="9"/>
      <c r="AZ14" s="1"/>
      <c r="BA14" s="1"/>
      <c r="BB14" s="1"/>
      <c r="BC14" s="1"/>
    </row>
    <row r="15" spans="1:55" s="6" customFormat="1">
      <c r="A15" s="6" t="s">
        <v>2</v>
      </c>
      <c r="B15" s="6" t="s">
        <v>39</v>
      </c>
      <c r="C15" s="35">
        <v>5.3</v>
      </c>
      <c r="D15" s="38">
        <v>5.3</v>
      </c>
      <c r="E15" s="43">
        <f t="shared" si="1"/>
        <v>0</v>
      </c>
      <c r="F15" s="37">
        <f t="shared" si="2"/>
        <v>5.3</v>
      </c>
      <c r="G15" s="25">
        <v>109</v>
      </c>
      <c r="H15" s="38">
        <v>109</v>
      </c>
      <c r="I15" s="43">
        <f t="shared" si="3"/>
        <v>0</v>
      </c>
      <c r="J15" s="45">
        <f t="shared" si="4"/>
        <v>109</v>
      </c>
      <c r="K15" s="25">
        <v>240</v>
      </c>
      <c r="L15" s="38">
        <v>240</v>
      </c>
      <c r="M15" s="43">
        <f t="shared" si="5"/>
        <v>0</v>
      </c>
      <c r="N15" s="45">
        <f t="shared" si="6"/>
        <v>240</v>
      </c>
      <c r="O15" s="26">
        <v>0.2</v>
      </c>
      <c r="P15" s="51">
        <v>1</v>
      </c>
      <c r="Q15" s="48">
        <f t="shared" si="7"/>
        <v>0.8</v>
      </c>
      <c r="R15" s="50">
        <f>O15</f>
        <v>0.2</v>
      </c>
      <c r="S15" s="50">
        <f t="shared" si="9"/>
        <v>0.8</v>
      </c>
      <c r="T15" s="27">
        <f t="shared" si="19"/>
        <v>2.0566037735849058E-2</v>
      </c>
      <c r="U15" s="27">
        <f t="shared" si="20"/>
        <v>4.5283018867924532E-2</v>
      </c>
      <c r="V15" s="28">
        <f t="shared" si="21"/>
        <v>1.4113207547169813</v>
      </c>
      <c r="W15" s="28">
        <f t="shared" si="22"/>
        <v>1.9056603773584906</v>
      </c>
      <c r="X15" s="28">
        <f t="shared" si="23"/>
        <v>0.77358490566037741</v>
      </c>
      <c r="Y15" s="28">
        <f t="shared" si="24"/>
        <v>0.89716981132075468</v>
      </c>
      <c r="Z15" s="29">
        <f t="shared" si="25"/>
        <v>1.4000000000000001</v>
      </c>
      <c r="AA15" s="32">
        <f t="shared" si="17"/>
        <v>1.528487006051976</v>
      </c>
      <c r="AB15" s="33">
        <f t="shared" si="18"/>
        <v>2.3935813456746176</v>
      </c>
      <c r="AC15" s="65">
        <f t="shared" si="26"/>
        <v>2.0415094339622644</v>
      </c>
      <c r="AD15" s="65">
        <f t="shared" si="27"/>
        <v>3.1290566037735847</v>
      </c>
      <c r="AE15" s="65">
        <f t="shared" si="10"/>
        <v>1.6232992383442197</v>
      </c>
      <c r="AF15" s="47">
        <f t="shared" si="11"/>
        <v>6.2030119926985927E-2</v>
      </c>
      <c r="AG15" s="75">
        <f t="shared" si="12"/>
        <v>1.5758931221980979</v>
      </c>
      <c r="AH15" s="65">
        <f t="shared" si="13"/>
        <v>2.4880586477542086</v>
      </c>
      <c r="AI15" s="47">
        <f t="shared" si="14"/>
        <v>3.9471105609307333E-2</v>
      </c>
      <c r="AJ15" s="76">
        <f t="shared" si="15"/>
        <v>2.4408199967144131</v>
      </c>
      <c r="AK15"/>
      <c r="AL15"/>
      <c r="AM15" s="68"/>
      <c r="AN15"/>
      <c r="AO15"/>
      <c r="AP15"/>
      <c r="AQ15"/>
      <c r="AR15"/>
      <c r="AS15"/>
      <c r="AT15" s="9"/>
      <c r="AU15" s="8"/>
      <c r="AV15"/>
      <c r="AW15" s="9"/>
      <c r="AX15"/>
      <c r="AY15"/>
      <c r="AZ15" s="7"/>
      <c r="BA15" s="7"/>
      <c r="BB15" s="7"/>
      <c r="BC15" s="7"/>
    </row>
    <row r="16" spans="1:55" s="6" customFormat="1">
      <c r="A16" s="6" t="s">
        <v>2</v>
      </c>
      <c r="B16" s="6" t="s">
        <v>40</v>
      </c>
      <c r="C16" s="35">
        <v>1.8</v>
      </c>
      <c r="D16" s="38">
        <v>1.8</v>
      </c>
      <c r="E16" s="43">
        <f t="shared" si="1"/>
        <v>0</v>
      </c>
      <c r="F16" s="37">
        <f t="shared" si="2"/>
        <v>1.8</v>
      </c>
      <c r="G16" s="25">
        <v>15</v>
      </c>
      <c r="H16" s="38">
        <v>4</v>
      </c>
      <c r="I16" s="43">
        <f t="shared" si="3"/>
        <v>11</v>
      </c>
      <c r="J16" s="45">
        <f t="shared" si="4"/>
        <v>9.5</v>
      </c>
      <c r="K16" s="25">
        <v>73</v>
      </c>
      <c r="L16" s="38">
        <v>84</v>
      </c>
      <c r="M16" s="43">
        <f t="shared" si="5"/>
        <v>11</v>
      </c>
      <c r="N16" s="45">
        <f t="shared" si="6"/>
        <v>78.5</v>
      </c>
      <c r="O16" s="26">
        <v>0</v>
      </c>
      <c r="P16" s="42">
        <v>0</v>
      </c>
      <c r="Q16" s="48">
        <f t="shared" si="7"/>
        <v>0</v>
      </c>
      <c r="R16" s="50">
        <f t="shared" si="8"/>
        <v>0</v>
      </c>
      <c r="S16" s="50">
        <f t="shared" si="9"/>
        <v>1</v>
      </c>
      <c r="T16" s="27">
        <f t="shared" si="19"/>
        <v>8.3333333333333332E-3</v>
      </c>
      <c r="U16" s="27">
        <f t="shared" si="20"/>
        <v>4.055555555555556E-2</v>
      </c>
      <c r="V16" s="28">
        <f t="shared" si="21"/>
        <v>1.1666666666666667</v>
      </c>
      <c r="W16" s="28">
        <f t="shared" si="22"/>
        <v>1.8111111111111113</v>
      </c>
      <c r="X16" s="28">
        <f t="shared" si="23"/>
        <v>0.79722222222222217</v>
      </c>
      <c r="Y16" s="28">
        <f t="shared" si="24"/>
        <v>0.95833333333333337</v>
      </c>
      <c r="Z16" s="29">
        <f t="shared" si="25"/>
        <v>1.5</v>
      </c>
      <c r="AA16" s="32">
        <f t="shared" si="17"/>
        <v>1.3951388888888889</v>
      </c>
      <c r="AB16" s="33">
        <f t="shared" si="18"/>
        <v>2.6034722222222229</v>
      </c>
      <c r="AC16" s="65">
        <f t="shared" si="26"/>
        <v>1.5366666666666666</v>
      </c>
      <c r="AD16" s="65">
        <f t="shared" si="27"/>
        <v>3.2233333333333332</v>
      </c>
      <c r="AE16" s="65">
        <f t="shared" si="10"/>
        <v>1.2218752400019814</v>
      </c>
      <c r="AF16" s="47">
        <f t="shared" si="11"/>
        <v>0.14180142392166539</v>
      </c>
      <c r="AG16" s="75">
        <f t="shared" si="12"/>
        <v>1.3085070644454353</v>
      </c>
      <c r="AH16" s="65">
        <f t="shared" si="13"/>
        <v>2.563022466555132</v>
      </c>
      <c r="AI16" s="47">
        <f t="shared" si="14"/>
        <v>1.5782052711171835E-2</v>
      </c>
      <c r="AJ16" s="76">
        <f t="shared" si="15"/>
        <v>2.5832473443886776</v>
      </c>
      <c r="AK16"/>
      <c r="AL16"/>
      <c r="AM16" s="68"/>
      <c r="AN16"/>
      <c r="AO16"/>
      <c r="AP16"/>
      <c r="AQ16"/>
      <c r="AR16"/>
      <c r="AS16"/>
      <c r="AT16" s="9"/>
      <c r="AU16" s="8"/>
      <c r="AV16"/>
      <c r="AW16" s="9"/>
      <c r="AX16"/>
      <c r="AY16"/>
      <c r="AZ16" s="7"/>
      <c r="BA16" s="7"/>
      <c r="BB16" s="7"/>
      <c r="BC16" s="7"/>
    </row>
    <row r="17" spans="1:55" s="6" customFormat="1">
      <c r="A17" s="6" t="s">
        <v>2</v>
      </c>
      <c r="B17" s="6" t="s">
        <v>41</v>
      </c>
      <c r="C17" s="35">
        <v>4.5999999999999996</v>
      </c>
      <c r="D17" s="39"/>
      <c r="E17" s="43"/>
      <c r="F17" s="37">
        <f t="shared" si="2"/>
        <v>4.5999999999999996</v>
      </c>
      <c r="G17" s="25">
        <v>28</v>
      </c>
      <c r="H17" s="39"/>
      <c r="I17" s="43"/>
      <c r="J17" s="45">
        <f t="shared" si="4"/>
        <v>28</v>
      </c>
      <c r="K17" s="25">
        <v>173</v>
      </c>
      <c r="L17" s="39"/>
      <c r="M17" s="43"/>
      <c r="N17" s="45">
        <f t="shared" si="6"/>
        <v>173</v>
      </c>
      <c r="O17" s="26">
        <v>0.1</v>
      </c>
      <c r="P17" s="39"/>
      <c r="Q17" s="48">
        <f t="shared" si="7"/>
        <v>0.1</v>
      </c>
      <c r="R17" s="50">
        <f t="shared" si="8"/>
        <v>0.1</v>
      </c>
      <c r="S17" s="50">
        <f t="shared" si="9"/>
        <v>0.9</v>
      </c>
      <c r="T17" s="27">
        <f t="shared" si="19"/>
        <v>6.0869565217391312E-3</v>
      </c>
      <c r="U17" s="27">
        <f t="shared" si="20"/>
        <v>3.7608695652173917E-2</v>
      </c>
      <c r="V17" s="28">
        <f t="shared" si="21"/>
        <v>1.1217391304347826</v>
      </c>
      <c r="W17" s="28">
        <f t="shared" si="22"/>
        <v>1.7521739130434784</v>
      </c>
      <c r="X17" s="28">
        <f t="shared" si="23"/>
        <v>0.81195652173913047</v>
      </c>
      <c r="Y17" s="28">
        <f t="shared" si="24"/>
        <v>0.9695652173913043</v>
      </c>
      <c r="Z17" s="29">
        <f t="shared" si="25"/>
        <v>1.4500000000000002</v>
      </c>
      <c r="AA17" s="32">
        <f t="shared" si="17"/>
        <v>1.3206649338374292</v>
      </c>
      <c r="AB17" s="33">
        <f t="shared" si="18"/>
        <v>2.4633279773156902</v>
      </c>
      <c r="AC17" s="65">
        <f t="shared" si="26"/>
        <v>1.5430434782608695</v>
      </c>
      <c r="AD17" s="65">
        <f t="shared" si="27"/>
        <v>2.93</v>
      </c>
      <c r="AE17" s="65">
        <f t="shared" si="10"/>
        <v>1.2269457399133354</v>
      </c>
      <c r="AF17" s="47">
        <f t="shared" si="11"/>
        <v>7.6384138984592509E-2</v>
      </c>
      <c r="AG17" s="75">
        <f t="shared" si="12"/>
        <v>1.2738053368753823</v>
      </c>
      <c r="AH17" s="65">
        <f t="shared" si="13"/>
        <v>2.3297794706328454</v>
      </c>
      <c r="AI17" s="47">
        <f t="shared" si="14"/>
        <v>5.7322381094966346E-2</v>
      </c>
      <c r="AJ17" s="76">
        <f t="shared" si="15"/>
        <v>2.396553723974268</v>
      </c>
      <c r="AK17"/>
      <c r="AL17"/>
      <c r="AM17" s="68"/>
      <c r="AN17"/>
      <c r="AO17"/>
      <c r="AP17"/>
      <c r="AQ17"/>
      <c r="AR17"/>
      <c r="AS17"/>
      <c r="AT17" s="9"/>
      <c r="AU17" s="8"/>
      <c r="AV17"/>
      <c r="AW17" s="9"/>
      <c r="AX17"/>
      <c r="AY17"/>
      <c r="AZ17" s="7"/>
      <c r="BA17" s="7"/>
      <c r="BB17" s="7"/>
      <c r="BC17" s="7"/>
    </row>
    <row r="18" spans="1:55">
      <c r="A18" t="s">
        <v>3</v>
      </c>
      <c r="B18" s="6" t="s">
        <v>39</v>
      </c>
      <c r="C18" s="35">
        <v>3.8</v>
      </c>
      <c r="D18" s="38">
        <v>3.8</v>
      </c>
      <c r="E18" s="43">
        <f t="shared" si="1"/>
        <v>0</v>
      </c>
      <c r="F18" s="37">
        <f t="shared" si="2"/>
        <v>3.8</v>
      </c>
      <c r="G18" s="25">
        <v>117</v>
      </c>
      <c r="H18" s="38">
        <v>117</v>
      </c>
      <c r="I18" s="43">
        <f t="shared" si="3"/>
        <v>0</v>
      </c>
      <c r="J18" s="45">
        <f t="shared" si="4"/>
        <v>117</v>
      </c>
      <c r="K18" s="25">
        <v>45</v>
      </c>
      <c r="L18" s="38">
        <v>45</v>
      </c>
      <c r="M18" s="43">
        <f t="shared" si="5"/>
        <v>0</v>
      </c>
      <c r="N18" s="45">
        <f t="shared" si="6"/>
        <v>45</v>
      </c>
      <c r="O18" s="26">
        <v>0.1</v>
      </c>
      <c r="P18" s="42">
        <v>0</v>
      </c>
      <c r="Q18" s="48">
        <f t="shared" si="7"/>
        <v>0.1</v>
      </c>
      <c r="R18" s="50">
        <f t="shared" si="8"/>
        <v>0.05</v>
      </c>
      <c r="S18" s="50">
        <f t="shared" si="9"/>
        <v>0.95</v>
      </c>
      <c r="T18" s="27">
        <f t="shared" si="19"/>
        <v>3.0789473684210526E-2</v>
      </c>
      <c r="U18" s="27">
        <f t="shared" si="20"/>
        <v>1.1842105263157895E-2</v>
      </c>
      <c r="V18" s="28">
        <f t="shared" si="21"/>
        <v>1.6157894736842104</v>
      </c>
      <c r="W18" s="28">
        <f t="shared" si="22"/>
        <v>1.236842105263158</v>
      </c>
      <c r="X18" s="28">
        <f t="shared" si="23"/>
        <v>0.94078947368421051</v>
      </c>
      <c r="Y18" s="28">
        <f t="shared" si="24"/>
        <v>0.84605263157894739</v>
      </c>
      <c r="Z18" s="29">
        <f t="shared" si="25"/>
        <v>1.5249999999999999</v>
      </c>
      <c r="AA18" s="32">
        <f t="shared" si="17"/>
        <v>2.3181795360110802</v>
      </c>
      <c r="AB18" s="33">
        <f t="shared" si="18"/>
        <v>1.5958111149584486</v>
      </c>
      <c r="AC18" s="65">
        <f t="shared" si="26"/>
        <v>2.6592105263157899</v>
      </c>
      <c r="AD18" s="65">
        <f t="shared" si="27"/>
        <v>1.8255263157894739</v>
      </c>
      <c r="AE18" s="65">
        <f t="shared" si="10"/>
        <v>2.1144621475431027</v>
      </c>
      <c r="AF18" s="47">
        <f t="shared" si="11"/>
        <v>9.6344779075230313E-2</v>
      </c>
      <c r="AG18" s="75">
        <f t="shared" si="12"/>
        <v>2.2163208417770912</v>
      </c>
      <c r="AH18" s="65">
        <f t="shared" si="13"/>
        <v>1.451561001237655</v>
      </c>
      <c r="AI18" s="47">
        <f t="shared" si="14"/>
        <v>9.9375853717343254E-2</v>
      </c>
      <c r="AJ18" s="76">
        <f t="shared" si="15"/>
        <v>1.5236860580980518</v>
      </c>
      <c r="AT18" s="9"/>
      <c r="AW18" s="9"/>
      <c r="AZ18" s="1"/>
      <c r="BA18" s="1"/>
      <c r="BB18" s="1"/>
      <c r="BC18" s="1"/>
    </row>
    <row r="19" spans="1:55">
      <c r="A19" t="s">
        <v>3</v>
      </c>
      <c r="B19" s="6" t="s">
        <v>6</v>
      </c>
      <c r="C19" s="35">
        <v>5.4</v>
      </c>
      <c r="D19" s="38">
        <v>5.4</v>
      </c>
      <c r="E19" s="43">
        <f t="shared" si="1"/>
        <v>0</v>
      </c>
      <c r="F19" s="37">
        <f t="shared" si="2"/>
        <v>5.4</v>
      </c>
      <c r="G19" s="25">
        <v>59</v>
      </c>
      <c r="H19" s="38">
        <v>59</v>
      </c>
      <c r="I19" s="43">
        <f t="shared" si="3"/>
        <v>0</v>
      </c>
      <c r="J19" s="45">
        <f t="shared" si="4"/>
        <v>59</v>
      </c>
      <c r="K19" s="25">
        <v>28</v>
      </c>
      <c r="L19" s="38">
        <v>28</v>
      </c>
      <c r="M19" s="43">
        <f t="shared" si="5"/>
        <v>0</v>
      </c>
      <c r="N19" s="45">
        <f t="shared" si="6"/>
        <v>28</v>
      </c>
      <c r="O19" s="26">
        <v>1</v>
      </c>
      <c r="P19" s="42">
        <v>0.9</v>
      </c>
      <c r="Q19" s="48">
        <f t="shared" si="7"/>
        <v>9.9999999999999978E-2</v>
      </c>
      <c r="R19" s="50">
        <f t="shared" si="8"/>
        <v>0.95</v>
      </c>
      <c r="S19" s="50">
        <f t="shared" si="9"/>
        <v>5.0000000000000044E-2</v>
      </c>
      <c r="T19" s="27">
        <f t="shared" si="19"/>
        <v>1.0925925925925926E-2</v>
      </c>
      <c r="U19" s="27">
        <f t="shared" si="20"/>
        <v>5.185185185185185E-3</v>
      </c>
      <c r="V19" s="28">
        <f t="shared" si="21"/>
        <v>1.2185185185185186</v>
      </c>
      <c r="W19" s="28">
        <f t="shared" si="22"/>
        <v>1.1037037037037036</v>
      </c>
      <c r="X19" s="28">
        <f t="shared" si="23"/>
        <v>0.97407407407407409</v>
      </c>
      <c r="Y19" s="28">
        <f t="shared" si="24"/>
        <v>0.94537037037037042</v>
      </c>
      <c r="Z19" s="29">
        <f t="shared" si="25"/>
        <v>1.0750000000000002</v>
      </c>
      <c r="AA19" s="32">
        <f t="shared" si="17"/>
        <v>1.2759468449931417</v>
      </c>
      <c r="AB19" s="33">
        <f t="shared" si="18"/>
        <v>1.1216644375857341</v>
      </c>
      <c r="AC19" s="65">
        <f t="shared" si="26"/>
        <v>1.4412962962962961</v>
      </c>
      <c r="AD19" s="65">
        <f t="shared" si="27"/>
        <v>1.1887037037037038</v>
      </c>
      <c r="AE19" s="65">
        <f t="shared" si="10"/>
        <v>1.1460418164540154</v>
      </c>
      <c r="AF19" s="47">
        <f t="shared" si="11"/>
        <v>0.11335103717337947</v>
      </c>
      <c r="AG19" s="75">
        <f t="shared" si="12"/>
        <v>1.2109943307235786</v>
      </c>
      <c r="AH19" s="65">
        <f t="shared" si="13"/>
        <v>0.94519368107649071</v>
      </c>
      <c r="AI19" s="47">
        <f t="shared" si="14"/>
        <v>0.18670327578603674</v>
      </c>
      <c r="AJ19" s="76">
        <f t="shared" si="15"/>
        <v>1.0334290593311124</v>
      </c>
      <c r="AT19" s="9"/>
      <c r="AZ19" s="1"/>
      <c r="BA19" s="1"/>
      <c r="BB19" s="1"/>
      <c r="BC19" s="1"/>
    </row>
    <row r="20" spans="1:55">
      <c r="A20" t="s">
        <v>3</v>
      </c>
      <c r="B20" s="6" t="s">
        <v>7</v>
      </c>
      <c r="C20" s="35">
        <v>6.6</v>
      </c>
      <c r="D20" s="38">
        <v>6.6</v>
      </c>
      <c r="E20" s="43">
        <f t="shared" si="1"/>
        <v>0</v>
      </c>
      <c r="F20" s="37">
        <f t="shared" si="2"/>
        <v>6.6</v>
      </c>
      <c r="G20" s="25">
        <v>97</v>
      </c>
      <c r="H20" s="38">
        <v>97</v>
      </c>
      <c r="I20" s="43">
        <f t="shared" si="3"/>
        <v>0</v>
      </c>
      <c r="J20" s="45">
        <f t="shared" si="4"/>
        <v>97</v>
      </c>
      <c r="K20" s="25">
        <v>79</v>
      </c>
      <c r="L20" s="38">
        <v>79</v>
      </c>
      <c r="M20" s="43">
        <f t="shared" si="5"/>
        <v>0</v>
      </c>
      <c r="N20" s="45">
        <f t="shared" si="6"/>
        <v>79</v>
      </c>
      <c r="O20" s="26">
        <v>0.6</v>
      </c>
      <c r="P20" s="42">
        <v>0.15</v>
      </c>
      <c r="Q20" s="48">
        <f t="shared" si="7"/>
        <v>0.44999999999999996</v>
      </c>
      <c r="R20" s="50">
        <f t="shared" si="8"/>
        <v>0.375</v>
      </c>
      <c r="S20" s="50">
        <f t="shared" si="9"/>
        <v>0.625</v>
      </c>
      <c r="T20" s="27">
        <f t="shared" si="19"/>
        <v>1.4696969696969698E-2</v>
      </c>
      <c r="U20" s="27">
        <f t="shared" si="20"/>
        <v>1.196969696969697E-2</v>
      </c>
      <c r="V20" s="28">
        <f t="shared" si="21"/>
        <v>1.2939393939393939</v>
      </c>
      <c r="W20" s="28">
        <f t="shared" si="22"/>
        <v>1.2393939393939395</v>
      </c>
      <c r="X20" s="28">
        <f t="shared" si="23"/>
        <v>0.94015151515151518</v>
      </c>
      <c r="Y20" s="28">
        <f t="shared" si="24"/>
        <v>0.92651515151515151</v>
      </c>
      <c r="Z20" s="29">
        <f t="shared" si="25"/>
        <v>1.5375000000000001</v>
      </c>
      <c r="AA20" s="32">
        <f t="shared" si="17"/>
        <v>1.8703673381542703</v>
      </c>
      <c r="AB20" s="33">
        <f t="shared" si="18"/>
        <v>1.7655377926997249</v>
      </c>
      <c r="AC20" s="65">
        <f t="shared" si="26"/>
        <v>1.8525</v>
      </c>
      <c r="AD20" s="65">
        <f t="shared" si="27"/>
        <v>1.7325000000000002</v>
      </c>
      <c r="AE20" s="65">
        <f t="shared" si="10"/>
        <v>1.4730090339069439</v>
      </c>
      <c r="AF20" s="47">
        <f t="shared" si="11"/>
        <v>0.26975958402195999</v>
      </c>
      <c r="AG20" s="75">
        <f t="shared" si="12"/>
        <v>1.671688186030607</v>
      </c>
      <c r="AH20" s="65">
        <f t="shared" si="13"/>
        <v>1.3775914446660085</v>
      </c>
      <c r="AI20" s="47">
        <f t="shared" si="14"/>
        <v>0.28161204799567585</v>
      </c>
      <c r="AJ20" s="76">
        <f t="shared" si="15"/>
        <v>1.5715646186828667</v>
      </c>
      <c r="AT20" s="9"/>
      <c r="AZ20" s="1"/>
      <c r="BA20" s="1"/>
      <c r="BB20" s="1"/>
      <c r="BC20" s="1"/>
    </row>
    <row r="21" spans="1:55">
      <c r="A21" t="s">
        <v>3</v>
      </c>
      <c r="B21" s="6" t="s">
        <v>41</v>
      </c>
      <c r="C21" s="35">
        <v>3.2</v>
      </c>
      <c r="D21" s="38">
        <v>3.2</v>
      </c>
      <c r="E21" s="43">
        <f t="shared" si="1"/>
        <v>0</v>
      </c>
      <c r="F21" s="37">
        <f t="shared" si="2"/>
        <v>3.2</v>
      </c>
      <c r="G21" s="25">
        <v>144</v>
      </c>
      <c r="H21" s="38">
        <v>144</v>
      </c>
      <c r="I21" s="43">
        <f t="shared" si="3"/>
        <v>0</v>
      </c>
      <c r="J21" s="45">
        <f t="shared" si="4"/>
        <v>144</v>
      </c>
      <c r="K21" s="25">
        <v>107</v>
      </c>
      <c r="L21" s="38">
        <v>107</v>
      </c>
      <c r="M21" s="43">
        <f t="shared" si="5"/>
        <v>0</v>
      </c>
      <c r="N21" s="45">
        <f t="shared" si="6"/>
        <v>107</v>
      </c>
      <c r="O21" s="26">
        <v>0.05</v>
      </c>
      <c r="P21" s="42">
        <v>0.1</v>
      </c>
      <c r="Q21" s="48">
        <f t="shared" si="7"/>
        <v>0.05</v>
      </c>
      <c r="R21" s="50">
        <f t="shared" si="8"/>
        <v>7.5000000000000011E-2</v>
      </c>
      <c r="S21" s="50">
        <f t="shared" si="9"/>
        <v>0.92500000000000004</v>
      </c>
      <c r="T21" s="27">
        <f t="shared" si="19"/>
        <v>4.4999999999999998E-2</v>
      </c>
      <c r="U21" s="27">
        <f t="shared" si="20"/>
        <v>3.3437500000000002E-2</v>
      </c>
      <c r="V21" s="28">
        <f t="shared" si="21"/>
        <v>1.9</v>
      </c>
      <c r="W21" s="28">
        <f t="shared" si="22"/>
        <v>1.6687500000000002</v>
      </c>
      <c r="X21" s="28">
        <f t="shared" si="23"/>
        <v>0.83281249999999996</v>
      </c>
      <c r="Y21" s="28">
        <f t="shared" si="24"/>
        <v>0.77500000000000002</v>
      </c>
      <c r="Z21" s="29">
        <f t="shared" si="25"/>
        <v>1.4375000000000002</v>
      </c>
      <c r="AA21" s="32">
        <f t="shared" si="17"/>
        <v>2.2746191406250005</v>
      </c>
      <c r="AB21" s="33">
        <f t="shared" si="18"/>
        <v>1.8590917968750005</v>
      </c>
      <c r="AC21" s="65">
        <f t="shared" si="26"/>
        <v>3.1287500000000001</v>
      </c>
      <c r="AD21" s="65">
        <f t="shared" si="27"/>
        <v>2.62</v>
      </c>
      <c r="AE21" s="65">
        <f t="shared" si="10"/>
        <v>2.4878148528131452</v>
      </c>
      <c r="AF21" s="47">
        <f t="shared" si="11"/>
        <v>9.3728092048660283E-2</v>
      </c>
      <c r="AG21" s="75">
        <f t="shared" si="12"/>
        <v>2.3812169967190728</v>
      </c>
      <c r="AH21" s="65">
        <f t="shared" si="13"/>
        <v>2.0832840317604284</v>
      </c>
      <c r="AI21" s="47">
        <f t="shared" si="14"/>
        <v>0.12059234259560436</v>
      </c>
      <c r="AJ21" s="76">
        <f t="shared" si="15"/>
        <v>1.9711879143177145</v>
      </c>
      <c r="AT21" s="9"/>
      <c r="AZ21" s="1"/>
      <c r="BA21" s="1"/>
      <c r="BB21" s="1"/>
      <c r="BC21" s="1"/>
    </row>
    <row r="22" spans="1:55">
      <c r="A22" t="s">
        <v>3</v>
      </c>
      <c r="B22" s="6" t="s">
        <v>40</v>
      </c>
      <c r="C22" s="35">
        <v>1.8</v>
      </c>
      <c r="D22" s="38">
        <v>1.8</v>
      </c>
      <c r="E22" s="43">
        <f t="shared" si="1"/>
        <v>0</v>
      </c>
      <c r="F22" s="37">
        <f t="shared" si="2"/>
        <v>1.8</v>
      </c>
      <c r="G22" s="25">
        <v>135</v>
      </c>
      <c r="H22" s="38">
        <v>135</v>
      </c>
      <c r="I22" s="43">
        <f t="shared" si="3"/>
        <v>0</v>
      </c>
      <c r="J22" s="45">
        <f t="shared" si="4"/>
        <v>135</v>
      </c>
      <c r="K22" s="25">
        <v>0</v>
      </c>
      <c r="L22" s="38">
        <v>0</v>
      </c>
      <c r="M22" s="43">
        <f t="shared" si="5"/>
        <v>0</v>
      </c>
      <c r="N22" s="45">
        <f t="shared" si="6"/>
        <v>0</v>
      </c>
      <c r="O22" s="26">
        <v>0</v>
      </c>
      <c r="P22" s="42">
        <v>0</v>
      </c>
      <c r="Q22" s="48">
        <f t="shared" si="7"/>
        <v>0</v>
      </c>
      <c r="R22" s="50">
        <f t="shared" si="8"/>
        <v>0</v>
      </c>
      <c r="S22" s="50">
        <f t="shared" si="9"/>
        <v>1</v>
      </c>
      <c r="T22" s="27">
        <f t="shared" si="19"/>
        <v>7.4999999999999997E-2</v>
      </c>
      <c r="U22" s="27">
        <f t="shared" si="20"/>
        <v>0</v>
      </c>
      <c r="V22" s="28">
        <f t="shared" si="21"/>
        <v>2.5</v>
      </c>
      <c r="W22" s="28">
        <f t="shared" si="22"/>
        <v>1</v>
      </c>
      <c r="X22" s="28">
        <f t="shared" si="23"/>
        <v>1</v>
      </c>
      <c r="Y22" s="28">
        <f t="shared" si="24"/>
        <v>0.625</v>
      </c>
      <c r="Z22" s="29">
        <f t="shared" si="25"/>
        <v>1.5</v>
      </c>
      <c r="AA22" s="32">
        <f t="shared" si="17"/>
        <v>3.75</v>
      </c>
      <c r="AB22" s="33">
        <f t="shared" si="18"/>
        <v>0.9375</v>
      </c>
      <c r="AC22" s="65">
        <f t="shared" si="26"/>
        <v>4.5000000000000009</v>
      </c>
      <c r="AD22" s="65">
        <f t="shared" si="27"/>
        <v>1.2</v>
      </c>
      <c r="AE22" s="65">
        <f t="shared" si="10"/>
        <v>3.578159596535087</v>
      </c>
      <c r="AF22" s="47">
        <f t="shared" si="11"/>
        <v>4.8024801250149629E-2</v>
      </c>
      <c r="AG22" s="75">
        <f t="shared" si="12"/>
        <v>3.6640797982675437</v>
      </c>
      <c r="AH22" s="65">
        <f t="shared" si="13"/>
        <v>0.95417589240935641</v>
      </c>
      <c r="AI22" s="47">
        <f t="shared" si="14"/>
        <v>1.7787618569980124E-2</v>
      </c>
      <c r="AJ22" s="76">
        <f t="shared" si="15"/>
        <v>0.9458379462046782</v>
      </c>
      <c r="AT22" s="9"/>
      <c r="AW22" s="9"/>
      <c r="AZ22" s="1"/>
      <c r="BA22" s="1"/>
      <c r="BB22" s="1"/>
      <c r="BC22" s="1"/>
    </row>
    <row r="23" spans="1:55">
      <c r="A23" t="s">
        <v>4</v>
      </c>
      <c r="B23" s="6" t="s">
        <v>5</v>
      </c>
      <c r="C23" s="35">
        <v>8.1999999999999993</v>
      </c>
      <c r="D23" s="38">
        <v>8.1999999999999993</v>
      </c>
      <c r="E23" s="43">
        <f t="shared" si="1"/>
        <v>0</v>
      </c>
      <c r="F23" s="37">
        <f t="shared" si="2"/>
        <v>8.1999999999999993</v>
      </c>
      <c r="G23" s="25">
        <v>161</v>
      </c>
      <c r="H23" s="38">
        <v>161</v>
      </c>
      <c r="I23" s="43">
        <f t="shared" si="3"/>
        <v>0</v>
      </c>
      <c r="J23" s="45">
        <f t="shared" si="4"/>
        <v>161</v>
      </c>
      <c r="K23" s="25">
        <v>202</v>
      </c>
      <c r="L23" s="38">
        <v>202</v>
      </c>
      <c r="M23" s="43">
        <f t="shared" si="5"/>
        <v>0</v>
      </c>
      <c r="N23" s="45">
        <f t="shared" si="6"/>
        <v>202</v>
      </c>
      <c r="O23" s="26">
        <v>0.7</v>
      </c>
      <c r="P23" s="42">
        <v>0.65</v>
      </c>
      <c r="Q23" s="48">
        <f t="shared" si="7"/>
        <v>4.9999999999999933E-2</v>
      </c>
      <c r="R23" s="50">
        <f t="shared" si="8"/>
        <v>0.67500000000000004</v>
      </c>
      <c r="S23" s="50">
        <f t="shared" si="9"/>
        <v>0.32499999999999996</v>
      </c>
      <c r="T23" s="27">
        <f t="shared" si="19"/>
        <v>1.9634146341463418E-2</v>
      </c>
      <c r="U23" s="27">
        <f t="shared" si="20"/>
        <v>2.4634146341463416E-2</v>
      </c>
      <c r="V23" s="28">
        <f t="shared" si="21"/>
        <v>1.3926829268292684</v>
      </c>
      <c r="W23" s="28">
        <f t="shared" si="22"/>
        <v>1.4926829268292683</v>
      </c>
      <c r="X23" s="28">
        <f t="shared" si="23"/>
        <v>0.87682926829268293</v>
      </c>
      <c r="Y23" s="28">
        <f t="shared" si="24"/>
        <v>0.90182926829268295</v>
      </c>
      <c r="Z23" s="29">
        <f t="shared" si="25"/>
        <v>1.1875</v>
      </c>
      <c r="AA23" s="32">
        <f t="shared" si="17"/>
        <v>1.4501098676383106</v>
      </c>
      <c r="AB23" s="33">
        <f t="shared" si="18"/>
        <v>1.5985473676383106</v>
      </c>
      <c r="AC23" s="65">
        <f t="shared" si="26"/>
        <v>1.8493292682926832</v>
      </c>
      <c r="AD23" s="65">
        <f t="shared" si="27"/>
        <v>2.0693292682926829</v>
      </c>
      <c r="AE23" s="65">
        <f t="shared" si="10"/>
        <v>1.4704878374432608</v>
      </c>
      <c r="AF23" s="47">
        <f t="shared" si="11"/>
        <v>1.4052707494597083E-2</v>
      </c>
      <c r="AG23" s="75">
        <f t="shared" si="12"/>
        <v>1.4602988525407858</v>
      </c>
      <c r="AH23" s="65">
        <f t="shared" si="13"/>
        <v>1.6454200843849762</v>
      </c>
      <c r="AI23" s="47">
        <f t="shared" si="14"/>
        <v>2.9322069333431955E-2</v>
      </c>
      <c r="AJ23" s="76">
        <f t="shared" si="15"/>
        <v>1.6219837260116434</v>
      </c>
      <c r="AT23" s="9"/>
      <c r="AZ23" s="1"/>
      <c r="BA23" s="1"/>
      <c r="BB23" s="1"/>
      <c r="BC23" s="1"/>
    </row>
    <row r="24" spans="1:55">
      <c r="A24" t="s">
        <v>4</v>
      </c>
      <c r="B24" s="6" t="s">
        <v>6</v>
      </c>
      <c r="C24" s="35">
        <v>5.5</v>
      </c>
      <c r="D24" s="38">
        <v>5.5</v>
      </c>
      <c r="E24" s="43">
        <f t="shared" si="1"/>
        <v>0</v>
      </c>
      <c r="F24" s="37">
        <f t="shared" si="2"/>
        <v>5.5</v>
      </c>
      <c r="G24" s="25">
        <v>71</v>
      </c>
      <c r="H24" s="38">
        <v>70</v>
      </c>
      <c r="I24" s="43">
        <f t="shared" si="3"/>
        <v>1</v>
      </c>
      <c r="J24" s="45">
        <f t="shared" si="4"/>
        <v>70.5</v>
      </c>
      <c r="K24" s="25">
        <v>125</v>
      </c>
      <c r="L24" s="38">
        <v>125</v>
      </c>
      <c r="M24" s="43">
        <f t="shared" si="5"/>
        <v>0</v>
      </c>
      <c r="N24" s="45">
        <f t="shared" si="6"/>
        <v>125</v>
      </c>
      <c r="O24" s="26">
        <v>0</v>
      </c>
      <c r="P24" s="42">
        <v>0.2</v>
      </c>
      <c r="Q24" s="48">
        <f t="shared" si="7"/>
        <v>0.2</v>
      </c>
      <c r="R24" s="50">
        <f t="shared" si="8"/>
        <v>0.1</v>
      </c>
      <c r="S24" s="50">
        <f t="shared" si="9"/>
        <v>0.9</v>
      </c>
      <c r="T24" s="27">
        <f t="shared" si="19"/>
        <v>1.2909090909090908E-2</v>
      </c>
      <c r="U24" s="27">
        <f t="shared" si="20"/>
        <v>2.2727272727272728E-2</v>
      </c>
      <c r="V24" s="28">
        <f t="shared" si="21"/>
        <v>1.2581818181818183</v>
      </c>
      <c r="W24" s="28">
        <f t="shared" si="22"/>
        <v>1.4545454545454546</v>
      </c>
      <c r="X24" s="28">
        <f t="shared" si="23"/>
        <v>0.88636363636363635</v>
      </c>
      <c r="Y24" s="28">
        <f t="shared" si="24"/>
        <v>0.93545454545454543</v>
      </c>
      <c r="Z24" s="29">
        <f t="shared" si="25"/>
        <v>1.35</v>
      </c>
      <c r="AA24" s="32">
        <f t="shared" si="17"/>
        <v>1.5055289256198348</v>
      </c>
      <c r="AB24" s="33">
        <f t="shared" si="18"/>
        <v>1.8368925619834711</v>
      </c>
      <c r="AC24" s="65">
        <f t="shared" si="26"/>
        <v>1.8718181818181818</v>
      </c>
      <c r="AD24" s="65">
        <f t="shared" si="27"/>
        <v>2.307818181818182</v>
      </c>
      <c r="AE24" s="65">
        <f t="shared" si="10"/>
        <v>1.4883698200536857</v>
      </c>
      <c r="AF24" s="47">
        <f t="shared" si="11"/>
        <v>1.1528791658466986E-2</v>
      </c>
      <c r="AG24" s="75">
        <f t="shared" si="12"/>
        <v>1.4969493728367602</v>
      </c>
      <c r="AH24" s="65">
        <f t="shared" si="13"/>
        <v>1.835053727629085</v>
      </c>
      <c r="AI24" s="47">
        <f t="shared" si="14"/>
        <v>1.0020602267388767E-3</v>
      </c>
      <c r="AJ24" s="76">
        <f t="shared" si="15"/>
        <v>1.8359731448062782</v>
      </c>
      <c r="AT24" s="9"/>
      <c r="AZ24" s="1"/>
      <c r="BA24" s="1"/>
      <c r="BB24" s="1"/>
      <c r="BC24" s="1"/>
    </row>
    <row r="25" spans="1:55">
      <c r="A25" t="s">
        <v>4</v>
      </c>
      <c r="B25" s="6" t="s">
        <v>9</v>
      </c>
      <c r="C25" s="35">
        <v>8.3000000000000007</v>
      </c>
      <c r="D25" s="38">
        <v>8.3000000000000007</v>
      </c>
      <c r="E25" s="43">
        <f t="shared" si="1"/>
        <v>0</v>
      </c>
      <c r="F25" s="37">
        <f t="shared" si="2"/>
        <v>8.3000000000000007</v>
      </c>
      <c r="G25" s="25">
        <v>191</v>
      </c>
      <c r="H25" s="38">
        <v>191</v>
      </c>
      <c r="I25" s="43">
        <f t="shared" si="3"/>
        <v>0</v>
      </c>
      <c r="J25" s="45">
        <f t="shared" si="4"/>
        <v>191</v>
      </c>
      <c r="K25" s="25">
        <v>196</v>
      </c>
      <c r="L25" s="38">
        <v>196</v>
      </c>
      <c r="M25" s="43">
        <f t="shared" si="5"/>
        <v>0</v>
      </c>
      <c r="N25" s="45">
        <f t="shared" si="6"/>
        <v>196</v>
      </c>
      <c r="O25" s="26">
        <v>0.7</v>
      </c>
      <c r="P25" s="42">
        <v>0.6</v>
      </c>
      <c r="Q25" s="48">
        <f t="shared" si="7"/>
        <v>9.9999999999999978E-2</v>
      </c>
      <c r="R25" s="50">
        <f t="shared" si="8"/>
        <v>0.64999999999999991</v>
      </c>
      <c r="S25" s="50">
        <f t="shared" si="9"/>
        <v>0.35000000000000009</v>
      </c>
      <c r="T25" s="27">
        <f t="shared" si="19"/>
        <v>2.3012048192771084E-2</v>
      </c>
      <c r="U25" s="27">
        <f t="shared" si="20"/>
        <v>2.3614457831325299E-2</v>
      </c>
      <c r="V25" s="28">
        <f t="shared" si="21"/>
        <v>1.4602409638554217</v>
      </c>
      <c r="W25" s="28">
        <f t="shared" si="22"/>
        <v>1.4722891566265059</v>
      </c>
      <c r="X25" s="28">
        <f t="shared" si="23"/>
        <v>0.88192771084337351</v>
      </c>
      <c r="Y25" s="28">
        <f t="shared" si="24"/>
        <v>0.88493975903614452</v>
      </c>
      <c r="Z25" s="29">
        <f t="shared" si="25"/>
        <v>1.2250000000000001</v>
      </c>
      <c r="AA25" s="32">
        <f t="shared" si="17"/>
        <v>1.5775880389025985</v>
      </c>
      <c r="AB25" s="33">
        <f t="shared" si="18"/>
        <v>1.5960368340833211</v>
      </c>
      <c r="AC25" s="65">
        <f t="shared" si="26"/>
        <v>2.0010240963855424</v>
      </c>
      <c r="AD25" s="65">
        <f t="shared" si="27"/>
        <v>2.0275301204819276</v>
      </c>
      <c r="AE25" s="65">
        <f t="shared" si="10"/>
        <v>1.591107460751084</v>
      </c>
      <c r="AF25" s="47">
        <f t="shared" si="11"/>
        <v>8.5696782145292527E-3</v>
      </c>
      <c r="AG25" s="75">
        <f t="shared" si="12"/>
        <v>1.5843477498268412</v>
      </c>
      <c r="AH25" s="65">
        <f t="shared" si="13"/>
        <v>1.6121836350814112</v>
      </c>
      <c r="AI25" s="47">
        <f t="shared" si="14"/>
        <v>1.0116809746038236E-2</v>
      </c>
      <c r="AJ25" s="76">
        <f t="shared" si="15"/>
        <v>1.6041102345823661</v>
      </c>
      <c r="AT25" s="9"/>
      <c r="AZ25" s="1"/>
      <c r="BA25" s="1"/>
      <c r="BB25" s="1"/>
      <c r="BC25" s="1"/>
    </row>
    <row r="26" spans="1:55">
      <c r="A26" t="s">
        <v>4</v>
      </c>
      <c r="B26" s="6" t="s">
        <v>40</v>
      </c>
      <c r="C26" s="35">
        <v>4.5</v>
      </c>
      <c r="D26" s="38">
        <v>4.5</v>
      </c>
      <c r="E26" s="43">
        <f t="shared" si="1"/>
        <v>0</v>
      </c>
      <c r="F26" s="37">
        <f t="shared" si="2"/>
        <v>4.5</v>
      </c>
      <c r="G26" s="25">
        <v>179</v>
      </c>
      <c r="H26" s="38">
        <v>179</v>
      </c>
      <c r="I26" s="43">
        <f t="shared" si="3"/>
        <v>0</v>
      </c>
      <c r="J26" s="45">
        <f t="shared" si="4"/>
        <v>179</v>
      </c>
      <c r="K26" s="25">
        <v>131</v>
      </c>
      <c r="L26" s="38">
        <v>131</v>
      </c>
      <c r="M26" s="43">
        <f t="shared" si="5"/>
        <v>0</v>
      </c>
      <c r="N26" s="45">
        <f t="shared" si="6"/>
        <v>131</v>
      </c>
      <c r="O26" s="26">
        <v>0.25</v>
      </c>
      <c r="P26" s="42">
        <v>0</v>
      </c>
      <c r="Q26" s="48">
        <f t="shared" si="7"/>
        <v>0.25</v>
      </c>
      <c r="R26" s="50">
        <f t="shared" si="8"/>
        <v>0.125</v>
      </c>
      <c r="S26" s="50">
        <f t="shared" si="9"/>
        <v>0.875</v>
      </c>
      <c r="T26" s="27">
        <f t="shared" si="19"/>
        <v>3.977777777777778E-2</v>
      </c>
      <c r="U26" s="27">
        <f t="shared" si="20"/>
        <v>2.9111111111111112E-2</v>
      </c>
      <c r="V26" s="28">
        <f t="shared" si="21"/>
        <v>1.7955555555555556</v>
      </c>
      <c r="W26" s="28">
        <f t="shared" si="22"/>
        <v>1.5822222222222222</v>
      </c>
      <c r="X26" s="28">
        <f t="shared" si="23"/>
        <v>0.85444444444444445</v>
      </c>
      <c r="Y26" s="28">
        <f t="shared" si="24"/>
        <v>0.80111111111111111</v>
      </c>
      <c r="Z26" s="29">
        <f t="shared" si="25"/>
        <v>1.5625</v>
      </c>
      <c r="AA26" s="32">
        <f t="shared" si="17"/>
        <v>2.3971913580246915</v>
      </c>
      <c r="AB26" s="33">
        <f t="shared" si="18"/>
        <v>1.9805246913580248</v>
      </c>
      <c r="AC26" s="65">
        <f t="shared" si="26"/>
        <v>2.9121666666666663</v>
      </c>
      <c r="AD26" s="65">
        <f t="shared" si="27"/>
        <v>2.4428333333333336</v>
      </c>
      <c r="AE26" s="65">
        <f t="shared" si="10"/>
        <v>2.3155993566762061</v>
      </c>
      <c r="AF26" s="47">
        <f t="shared" si="11"/>
        <v>3.5235802390963578E-2</v>
      </c>
      <c r="AG26" s="75">
        <f t="shared" si="12"/>
        <v>2.3563953573504488</v>
      </c>
      <c r="AH26" s="65">
        <f t="shared" si="13"/>
        <v>1.9424105632005468</v>
      </c>
      <c r="AI26" s="47">
        <f t="shared" si="14"/>
        <v>1.962207623844292E-2</v>
      </c>
      <c r="AJ26" s="76">
        <f t="shared" si="15"/>
        <v>1.9614676272792857</v>
      </c>
      <c r="AT26" s="9"/>
      <c r="AZ26" s="1"/>
      <c r="BA26" s="1"/>
      <c r="BB26" s="1"/>
      <c r="BC26" s="1"/>
    </row>
    <row r="27" spans="1:55">
      <c r="A27" t="s">
        <v>5</v>
      </c>
      <c r="B27" s="6" t="s">
        <v>9</v>
      </c>
      <c r="C27" s="35">
        <v>1.5</v>
      </c>
      <c r="D27" s="38">
        <v>1.3</v>
      </c>
      <c r="E27" s="43">
        <f t="shared" si="1"/>
        <v>0.19999999999999996</v>
      </c>
      <c r="F27" s="37">
        <f t="shared" si="2"/>
        <v>1.4</v>
      </c>
      <c r="G27" s="34">
        <v>29</v>
      </c>
      <c r="H27" s="38">
        <v>33</v>
      </c>
      <c r="I27" s="43">
        <f t="shared" si="3"/>
        <v>4</v>
      </c>
      <c r="J27" s="45">
        <f t="shared" si="4"/>
        <v>31</v>
      </c>
      <c r="K27" s="34">
        <v>2</v>
      </c>
      <c r="L27" s="38">
        <v>2</v>
      </c>
      <c r="M27" s="43">
        <f t="shared" si="5"/>
        <v>0</v>
      </c>
      <c r="N27" s="45">
        <f t="shared" si="6"/>
        <v>2</v>
      </c>
      <c r="O27" s="26">
        <v>0.3</v>
      </c>
      <c r="P27" s="42">
        <v>0.5</v>
      </c>
      <c r="Q27" s="48">
        <f t="shared" si="7"/>
        <v>0.2</v>
      </c>
      <c r="R27" s="50">
        <f t="shared" si="8"/>
        <v>0.4</v>
      </c>
      <c r="S27" s="50">
        <f t="shared" si="9"/>
        <v>0.6</v>
      </c>
      <c r="T27" s="27">
        <f t="shared" si="19"/>
        <v>1.9333333333333331E-2</v>
      </c>
      <c r="U27" s="27">
        <f t="shared" si="20"/>
        <v>1.3333333333333333E-3</v>
      </c>
      <c r="V27" s="28">
        <f t="shared" si="21"/>
        <v>1.3866666666666667</v>
      </c>
      <c r="W27" s="28">
        <f t="shared" si="22"/>
        <v>1.0266666666666666</v>
      </c>
      <c r="X27" s="28">
        <f t="shared" si="23"/>
        <v>0.99333333333333329</v>
      </c>
      <c r="Y27" s="28">
        <f t="shared" si="24"/>
        <v>0.90333333333333332</v>
      </c>
      <c r="Z27" s="29">
        <f t="shared" si="25"/>
        <v>1.2</v>
      </c>
      <c r="AA27" s="32">
        <f t="shared" si="17"/>
        <v>1.6529066666666665</v>
      </c>
      <c r="AB27" s="33">
        <f t="shared" si="18"/>
        <v>1.1129066666666665</v>
      </c>
      <c r="AC27" s="65">
        <f t="shared" si="26"/>
        <v>2.1799999999999997</v>
      </c>
      <c r="AD27" s="65">
        <f t="shared" si="27"/>
        <v>1.2685714285714285</v>
      </c>
      <c r="AE27" s="65">
        <f t="shared" si="10"/>
        <v>1.7334195378769972</v>
      </c>
      <c r="AF27" s="47">
        <f t="shared" si="11"/>
        <v>4.8709871424680529E-2</v>
      </c>
      <c r="AG27" s="75">
        <f t="shared" si="12"/>
        <v>1.6931631022718319</v>
      </c>
      <c r="AH27" s="65">
        <f t="shared" si="13"/>
        <v>1.0087002291184624</v>
      </c>
      <c r="AI27" s="47">
        <f t="shared" si="14"/>
        <v>0.10330763743285121</v>
      </c>
      <c r="AJ27" s="76">
        <f t="shared" si="15"/>
        <v>1.0608034478925643</v>
      </c>
      <c r="AT27" s="9"/>
      <c r="AW27" s="9"/>
      <c r="AZ27" s="1"/>
      <c r="BA27" s="1"/>
      <c r="BB27" s="1"/>
      <c r="BC27" s="1"/>
    </row>
    <row r="28" spans="1:55">
      <c r="A28" t="s">
        <v>5</v>
      </c>
      <c r="B28" s="6" t="s">
        <v>11</v>
      </c>
      <c r="C28" s="35">
        <v>13.9</v>
      </c>
      <c r="D28" s="23">
        <v>15.8</v>
      </c>
      <c r="E28" s="43">
        <f t="shared" si="1"/>
        <v>1.9000000000000004</v>
      </c>
      <c r="F28" s="37">
        <f>C28</f>
        <v>13.9</v>
      </c>
      <c r="G28" s="25">
        <v>306</v>
      </c>
      <c r="H28" s="23">
        <v>258</v>
      </c>
      <c r="I28" s="43">
        <f t="shared" si="3"/>
        <v>48</v>
      </c>
      <c r="J28" s="45">
        <f>G28</f>
        <v>306</v>
      </c>
      <c r="K28" s="25">
        <v>318</v>
      </c>
      <c r="L28" s="23">
        <v>271</v>
      </c>
      <c r="M28" s="43">
        <f t="shared" si="5"/>
        <v>47</v>
      </c>
      <c r="N28" s="45">
        <f>K28</f>
        <v>318</v>
      </c>
      <c r="O28" s="26">
        <v>0.75</v>
      </c>
      <c r="P28" s="42">
        <v>0.95</v>
      </c>
      <c r="Q28" s="48">
        <f t="shared" si="7"/>
        <v>0.19999999999999996</v>
      </c>
      <c r="R28" s="50">
        <f t="shared" si="8"/>
        <v>0.85</v>
      </c>
      <c r="S28" s="50">
        <f t="shared" si="9"/>
        <v>0.15000000000000002</v>
      </c>
      <c r="T28" s="27">
        <f t="shared" si="19"/>
        <v>2.2014388489208631E-2</v>
      </c>
      <c r="U28" s="27">
        <f t="shared" si="20"/>
        <v>2.2877697841726618E-2</v>
      </c>
      <c r="V28" s="28">
        <f t="shared" si="21"/>
        <v>1.4402877697841725</v>
      </c>
      <c r="W28" s="28">
        <f t="shared" si="22"/>
        <v>1.4575539568345324</v>
      </c>
      <c r="X28" s="28">
        <f t="shared" si="23"/>
        <v>0.88561151079136691</v>
      </c>
      <c r="Y28" s="28">
        <f t="shared" si="24"/>
        <v>0.88992805755395687</v>
      </c>
      <c r="Z28" s="29">
        <f t="shared" si="25"/>
        <v>0.97500000000000009</v>
      </c>
      <c r="AA28" s="32">
        <f t="shared" si="17"/>
        <v>1.2436470420785672</v>
      </c>
      <c r="AB28" s="33">
        <f t="shared" si="18"/>
        <v>1.2646902075461934</v>
      </c>
      <c r="AC28" s="65">
        <f t="shared" si="26"/>
        <v>1.8640647482014387</v>
      </c>
      <c r="AD28" s="65">
        <f t="shared" si="27"/>
        <v>1.9020503597122302</v>
      </c>
      <c r="AE28" s="65">
        <f t="shared" si="10"/>
        <v>1.4822047038532751</v>
      </c>
      <c r="AF28" s="47">
        <f t="shared" si="11"/>
        <v>0.19182103418667329</v>
      </c>
      <c r="AG28" s="75">
        <f t="shared" si="12"/>
        <v>1.362925872965921</v>
      </c>
      <c r="AH28" s="65">
        <f t="shared" si="13"/>
        <v>1.512408832821629</v>
      </c>
      <c r="AI28" s="47">
        <f t="shared" si="14"/>
        <v>0.19587296857154435</v>
      </c>
      <c r="AJ28" s="76">
        <f t="shared" si="15"/>
        <v>1.3885495201839113</v>
      </c>
      <c r="AT28" s="9"/>
      <c r="AZ28" s="1"/>
      <c r="BA28" s="1"/>
      <c r="BB28" s="1"/>
      <c r="BC28" s="1"/>
    </row>
    <row r="29" spans="1:55">
      <c r="A29" t="s">
        <v>5</v>
      </c>
      <c r="B29" s="6" t="s">
        <v>12</v>
      </c>
      <c r="C29" s="35">
        <v>10.5</v>
      </c>
      <c r="D29" s="38">
        <v>10.3</v>
      </c>
      <c r="E29" s="43">
        <f t="shared" si="1"/>
        <v>0.19999999999999929</v>
      </c>
      <c r="F29" s="37">
        <f t="shared" si="2"/>
        <v>10.4</v>
      </c>
      <c r="G29" s="25">
        <v>183</v>
      </c>
      <c r="H29" s="38">
        <v>173</v>
      </c>
      <c r="I29" s="43">
        <f t="shared" si="3"/>
        <v>10</v>
      </c>
      <c r="J29" s="45">
        <f t="shared" si="4"/>
        <v>178</v>
      </c>
      <c r="K29" s="25">
        <v>241</v>
      </c>
      <c r="L29" s="38">
        <v>240</v>
      </c>
      <c r="M29" s="43">
        <f t="shared" si="5"/>
        <v>1</v>
      </c>
      <c r="N29" s="45">
        <f t="shared" si="6"/>
        <v>240.5</v>
      </c>
      <c r="O29" s="26">
        <v>0.9</v>
      </c>
      <c r="P29" s="42">
        <v>0.95</v>
      </c>
      <c r="Q29" s="48">
        <f t="shared" si="7"/>
        <v>4.9999999999999933E-2</v>
      </c>
      <c r="R29" s="50">
        <f t="shared" si="8"/>
        <v>0.92500000000000004</v>
      </c>
      <c r="S29" s="50">
        <f t="shared" si="9"/>
        <v>7.4999999999999956E-2</v>
      </c>
      <c r="T29" s="27">
        <f t="shared" si="19"/>
        <v>1.7428571428571429E-2</v>
      </c>
      <c r="U29" s="27">
        <f t="shared" si="20"/>
        <v>2.2952380952380953E-2</v>
      </c>
      <c r="V29" s="28">
        <f t="shared" si="21"/>
        <v>1.3485714285714285</v>
      </c>
      <c r="W29" s="28">
        <f t="shared" si="22"/>
        <v>1.4590476190476189</v>
      </c>
      <c r="X29" s="28">
        <f t="shared" si="23"/>
        <v>0.88523809523809527</v>
      </c>
      <c r="Y29" s="28">
        <f t="shared" si="24"/>
        <v>0.91285714285714281</v>
      </c>
      <c r="Z29" s="29">
        <f t="shared" si="25"/>
        <v>1.0125</v>
      </c>
      <c r="AA29" s="32">
        <f t="shared" si="17"/>
        <v>1.208729387755102</v>
      </c>
      <c r="AB29" s="33">
        <f t="shared" si="18"/>
        <v>1.3485508163265305</v>
      </c>
      <c r="AC29" s="65">
        <f t="shared" si="26"/>
        <v>1.6296153846153847</v>
      </c>
      <c r="AD29" s="65">
        <f t="shared" si="27"/>
        <v>1.8940384615384618</v>
      </c>
      <c r="AE29" s="65">
        <f t="shared" si="10"/>
        <v>1.2957830949161677</v>
      </c>
      <c r="AF29" s="47">
        <f t="shared" si="11"/>
        <v>7.2020841093923593E-2</v>
      </c>
      <c r="AG29" s="75">
        <f t="shared" si="12"/>
        <v>1.2522562413356348</v>
      </c>
      <c r="AH29" s="65">
        <f t="shared" si="13"/>
        <v>1.506038199413422</v>
      </c>
      <c r="AI29" s="47">
        <f t="shared" si="14"/>
        <v>0.11678268344079834</v>
      </c>
      <c r="AJ29" s="76">
        <f t="shared" si="15"/>
        <v>1.4272945078699761</v>
      </c>
      <c r="AT29" s="9"/>
      <c r="AW29" s="9"/>
      <c r="AZ29" s="1"/>
      <c r="BA29" s="1"/>
      <c r="BB29" s="1"/>
      <c r="BC29" s="1"/>
    </row>
    <row r="30" spans="1:55">
      <c r="A30" t="s">
        <v>5</v>
      </c>
      <c r="B30" s="6" t="s">
        <v>14</v>
      </c>
      <c r="C30" s="35">
        <v>11.7</v>
      </c>
      <c r="D30" s="38">
        <v>11.7</v>
      </c>
      <c r="E30" s="43">
        <f t="shared" si="1"/>
        <v>0</v>
      </c>
      <c r="F30" s="37">
        <f t="shared" si="2"/>
        <v>11.7</v>
      </c>
      <c r="G30" s="25">
        <v>168</v>
      </c>
      <c r="H30" s="38">
        <v>168</v>
      </c>
      <c r="I30" s="43">
        <f t="shared" si="3"/>
        <v>0</v>
      </c>
      <c r="J30" s="45">
        <f t="shared" si="4"/>
        <v>168</v>
      </c>
      <c r="K30" s="25">
        <v>234</v>
      </c>
      <c r="L30" s="38">
        <v>234</v>
      </c>
      <c r="M30" s="43">
        <f t="shared" si="5"/>
        <v>0</v>
      </c>
      <c r="N30" s="45">
        <f t="shared" si="6"/>
        <v>234</v>
      </c>
      <c r="O30" s="26">
        <v>0.9</v>
      </c>
      <c r="P30" s="42">
        <v>0.6</v>
      </c>
      <c r="Q30" s="48">
        <f t="shared" si="7"/>
        <v>0.30000000000000004</v>
      </c>
      <c r="R30" s="50">
        <f t="shared" si="8"/>
        <v>0.75</v>
      </c>
      <c r="S30" s="50">
        <f t="shared" si="9"/>
        <v>0.25</v>
      </c>
      <c r="T30" s="27">
        <f t="shared" si="19"/>
        <v>1.4358974358974359E-2</v>
      </c>
      <c r="U30" s="27">
        <f t="shared" si="20"/>
        <v>0.02</v>
      </c>
      <c r="V30" s="28">
        <f t="shared" si="21"/>
        <v>1.287179487179487</v>
      </c>
      <c r="W30" s="28">
        <f t="shared" si="22"/>
        <v>1.4</v>
      </c>
      <c r="X30" s="28">
        <f t="shared" si="23"/>
        <v>0.9</v>
      </c>
      <c r="Y30" s="28">
        <f t="shared" si="24"/>
        <v>0.92820512820512824</v>
      </c>
      <c r="Z30" s="29">
        <f t="shared" si="25"/>
        <v>1.2749999999999999</v>
      </c>
      <c r="AA30" s="32">
        <f t="shared" si="17"/>
        <v>1.4770384615384613</v>
      </c>
      <c r="AB30" s="33">
        <f t="shared" si="18"/>
        <v>1.6568461538461536</v>
      </c>
      <c r="AC30" s="65">
        <f t="shared" si="26"/>
        <v>1.6193589743589742</v>
      </c>
      <c r="AD30" s="65">
        <f t="shared" si="27"/>
        <v>1.8675641025641023</v>
      </c>
      <c r="AE30" s="65">
        <f t="shared" si="10"/>
        <v>1.2876277454083953</v>
      </c>
      <c r="AF30" s="47">
        <f t="shared" si="11"/>
        <v>0.14710052404935614</v>
      </c>
      <c r="AG30" s="75">
        <f t="shared" si="12"/>
        <v>1.3823331034734283</v>
      </c>
      <c r="AH30" s="65">
        <f t="shared" si="13"/>
        <v>1.4849872034964844</v>
      </c>
      <c r="AI30" s="47">
        <f t="shared" si="14"/>
        <v>0.1157309301689724</v>
      </c>
      <c r="AJ30" s="76">
        <f t="shared" si="15"/>
        <v>1.5709166786713191</v>
      </c>
      <c r="AT30" s="9"/>
      <c r="AZ30" s="1"/>
      <c r="BA30" s="1"/>
      <c r="BB30" s="1"/>
      <c r="BC30" s="1"/>
    </row>
    <row r="31" spans="1:55">
      <c r="A31" t="s">
        <v>6</v>
      </c>
      <c r="B31" s="6" t="s">
        <v>7</v>
      </c>
      <c r="C31" s="35">
        <v>5.4</v>
      </c>
      <c r="D31" s="38">
        <v>5.3</v>
      </c>
      <c r="E31" s="43">
        <f t="shared" si="1"/>
        <v>0.10000000000000053</v>
      </c>
      <c r="F31" s="37">
        <f t="shared" si="2"/>
        <v>5.35</v>
      </c>
      <c r="G31" s="25">
        <v>43</v>
      </c>
      <c r="H31" s="23">
        <v>69</v>
      </c>
      <c r="I31" s="43">
        <f t="shared" si="3"/>
        <v>26</v>
      </c>
      <c r="J31" s="45">
        <f>G31</f>
        <v>43</v>
      </c>
      <c r="K31" s="25">
        <v>47</v>
      </c>
      <c r="L31" s="23">
        <v>83</v>
      </c>
      <c r="M31" s="43">
        <f t="shared" si="5"/>
        <v>36</v>
      </c>
      <c r="N31" s="45">
        <f>K31</f>
        <v>47</v>
      </c>
      <c r="O31" s="26">
        <v>0</v>
      </c>
      <c r="P31" s="51">
        <v>1</v>
      </c>
      <c r="Q31" s="48">
        <f t="shared" si="7"/>
        <v>1</v>
      </c>
      <c r="R31" s="50">
        <f>O31</f>
        <v>0</v>
      </c>
      <c r="S31" s="50">
        <f t="shared" si="9"/>
        <v>1</v>
      </c>
      <c r="T31" s="27">
        <f t="shared" si="19"/>
        <v>7.9629629629629634E-3</v>
      </c>
      <c r="U31" s="27">
        <f t="shared" si="20"/>
        <v>8.7037037037037031E-3</v>
      </c>
      <c r="V31" s="28">
        <f t="shared" si="21"/>
        <v>1.1592592592592592</v>
      </c>
      <c r="W31" s="28">
        <f t="shared" si="22"/>
        <v>1.174074074074074</v>
      </c>
      <c r="X31" s="28">
        <f t="shared" si="23"/>
        <v>0.95648148148148149</v>
      </c>
      <c r="Y31" s="28">
        <f t="shared" si="24"/>
        <v>0.96018518518518514</v>
      </c>
      <c r="Z31" s="29">
        <f t="shared" si="25"/>
        <v>1.5</v>
      </c>
      <c r="AA31" s="32">
        <f t="shared" si="17"/>
        <v>1.6632150205761316</v>
      </c>
      <c r="AB31" s="33">
        <f t="shared" si="18"/>
        <v>1.6909927983539095</v>
      </c>
      <c r="AC31" s="65">
        <f t="shared" si="26"/>
        <v>1.7863551401869158</v>
      </c>
      <c r="AD31" s="65">
        <f t="shared" si="27"/>
        <v>1.819252336448598</v>
      </c>
      <c r="AE31" s="65">
        <f t="shared" si="10"/>
        <v>1.4204141750399095</v>
      </c>
      <c r="AF31" s="47">
        <f t="shared" si="11"/>
        <v>0.17093665340913677</v>
      </c>
      <c r="AG31" s="75">
        <f t="shared" si="12"/>
        <v>1.5418145978080204</v>
      </c>
      <c r="AH31" s="65">
        <f t="shared" si="13"/>
        <v>1.4465722680405397</v>
      </c>
      <c r="AI31" s="47">
        <f t="shared" si="14"/>
        <v>0.16896530903668605</v>
      </c>
      <c r="AJ31" s="76">
        <f t="shared" si="15"/>
        <v>1.5687825331972247</v>
      </c>
      <c r="AT31" s="9"/>
      <c r="AW31" s="9"/>
      <c r="AZ31" s="1"/>
      <c r="BA31" s="1"/>
      <c r="BB31" s="1"/>
      <c r="BC31" s="1"/>
    </row>
    <row r="32" spans="1:55">
      <c r="A32" t="s">
        <v>6</v>
      </c>
      <c r="B32" s="6" t="s">
        <v>41</v>
      </c>
      <c r="C32" s="35">
        <v>7.2</v>
      </c>
      <c r="D32" s="38">
        <v>7.2</v>
      </c>
      <c r="E32" s="43">
        <f t="shared" si="1"/>
        <v>0</v>
      </c>
      <c r="F32" s="37">
        <f t="shared" si="2"/>
        <v>7.2</v>
      </c>
      <c r="G32" s="25">
        <v>86</v>
      </c>
      <c r="H32" s="38">
        <v>86</v>
      </c>
      <c r="I32" s="43">
        <f t="shared" si="3"/>
        <v>0</v>
      </c>
      <c r="J32" s="45">
        <f t="shared" si="4"/>
        <v>86</v>
      </c>
      <c r="K32" s="25">
        <v>75</v>
      </c>
      <c r="L32" s="38">
        <v>75</v>
      </c>
      <c r="M32" s="43">
        <f t="shared" si="5"/>
        <v>0</v>
      </c>
      <c r="N32" s="45">
        <f t="shared" si="6"/>
        <v>75</v>
      </c>
      <c r="O32" s="26">
        <v>1</v>
      </c>
      <c r="P32" s="42">
        <v>0.95</v>
      </c>
      <c r="Q32" s="48">
        <f t="shared" si="7"/>
        <v>5.0000000000000044E-2</v>
      </c>
      <c r="R32" s="50">
        <f t="shared" si="8"/>
        <v>0.97499999999999998</v>
      </c>
      <c r="S32" s="50">
        <f t="shared" si="9"/>
        <v>2.5000000000000022E-2</v>
      </c>
      <c r="T32" s="27">
        <f t="shared" si="19"/>
        <v>1.1944444444444445E-2</v>
      </c>
      <c r="U32" s="27">
        <f t="shared" si="20"/>
        <v>1.0416666666666666E-2</v>
      </c>
      <c r="V32" s="28">
        <f t="shared" si="21"/>
        <v>1.2388888888888889</v>
      </c>
      <c r="W32" s="28">
        <f t="shared" si="22"/>
        <v>1.2083333333333333</v>
      </c>
      <c r="X32" s="28">
        <f t="shared" si="23"/>
        <v>0.94791666666666663</v>
      </c>
      <c r="Y32" s="28">
        <f t="shared" si="24"/>
        <v>0.94027777777777777</v>
      </c>
      <c r="Z32" s="29">
        <f t="shared" si="25"/>
        <v>1.0375000000000001</v>
      </c>
      <c r="AA32" s="32">
        <f t="shared" si="17"/>
        <v>1.2184020543981482</v>
      </c>
      <c r="AB32" s="33">
        <f t="shared" si="18"/>
        <v>1.1787753182870371</v>
      </c>
      <c r="AC32" s="65">
        <f t="shared" si="26"/>
        <v>1.4486111111111111</v>
      </c>
      <c r="AD32" s="65">
        <f t="shared" si="27"/>
        <v>1.3813888888888888</v>
      </c>
      <c r="AE32" s="65">
        <f t="shared" si="10"/>
        <v>1.1518581664154615</v>
      </c>
      <c r="AF32" s="47">
        <f t="shared" si="11"/>
        <v>5.7770904372513865E-2</v>
      </c>
      <c r="AG32" s="75">
        <f t="shared" si="12"/>
        <v>1.1851301104068048</v>
      </c>
      <c r="AH32" s="65">
        <f t="shared" si="13"/>
        <v>1.098406646516604</v>
      </c>
      <c r="AI32" s="47">
        <f t="shared" si="14"/>
        <v>7.3168413560959156E-2</v>
      </c>
      <c r="AJ32" s="76">
        <f t="shared" si="15"/>
        <v>1.1385909824018206</v>
      </c>
      <c r="AT32" s="9"/>
      <c r="AZ32" s="1"/>
      <c r="BA32" s="1"/>
      <c r="BB32" s="1"/>
      <c r="BC32" s="1"/>
    </row>
    <row r="33" spans="1:55">
      <c r="A33" t="s">
        <v>6</v>
      </c>
      <c r="B33" s="6" t="s">
        <v>9</v>
      </c>
      <c r="C33" s="35">
        <v>2.9</v>
      </c>
      <c r="D33" s="38">
        <v>2.9</v>
      </c>
      <c r="E33" s="43">
        <f t="shared" si="1"/>
        <v>0</v>
      </c>
      <c r="F33" s="37">
        <f t="shared" si="2"/>
        <v>2.9</v>
      </c>
      <c r="G33" s="25">
        <v>150</v>
      </c>
      <c r="H33" s="38">
        <v>150</v>
      </c>
      <c r="I33" s="43">
        <f t="shared" si="3"/>
        <v>0</v>
      </c>
      <c r="J33" s="45">
        <f t="shared" si="4"/>
        <v>150</v>
      </c>
      <c r="K33" s="25">
        <v>72</v>
      </c>
      <c r="L33" s="38">
        <v>72</v>
      </c>
      <c r="M33" s="43">
        <f t="shared" si="5"/>
        <v>0</v>
      </c>
      <c r="N33" s="45">
        <f t="shared" si="6"/>
        <v>72</v>
      </c>
      <c r="O33" s="26">
        <v>0</v>
      </c>
      <c r="P33" s="42">
        <v>0</v>
      </c>
      <c r="Q33" s="48">
        <f t="shared" si="7"/>
        <v>0</v>
      </c>
      <c r="R33" s="50">
        <f t="shared" si="8"/>
        <v>0</v>
      </c>
      <c r="S33" s="50">
        <f t="shared" si="9"/>
        <v>1</v>
      </c>
      <c r="T33" s="27">
        <f t="shared" si="19"/>
        <v>5.1724137931034482E-2</v>
      </c>
      <c r="U33" s="27">
        <f t="shared" si="20"/>
        <v>2.4827586206896551E-2</v>
      </c>
      <c r="V33" s="28">
        <f t="shared" si="21"/>
        <v>2.0344827586206895</v>
      </c>
      <c r="W33" s="28">
        <f t="shared" si="22"/>
        <v>1.4965517241379311</v>
      </c>
      <c r="X33" s="28">
        <f t="shared" si="23"/>
        <v>0.87586206896551722</v>
      </c>
      <c r="Y33" s="28">
        <f t="shared" si="24"/>
        <v>0.74137931034482762</v>
      </c>
      <c r="Z33" s="29">
        <f t="shared" si="25"/>
        <v>1.5</v>
      </c>
      <c r="AA33" s="32">
        <f t="shared" si="17"/>
        <v>2.6728894173602851</v>
      </c>
      <c r="AB33" s="33">
        <f t="shared" si="18"/>
        <v>1.6642687277051134</v>
      </c>
      <c r="AC33" s="65">
        <f t="shared" si="26"/>
        <v>3.469655172413793</v>
      </c>
      <c r="AD33" s="65">
        <f t="shared" si="27"/>
        <v>2.2862068965517244</v>
      </c>
      <c r="AE33" s="65">
        <f t="shared" si="10"/>
        <v>2.7588844337422254</v>
      </c>
      <c r="AF33" s="47">
        <f t="shared" si="11"/>
        <v>3.2173054307225391E-2</v>
      </c>
      <c r="AG33" s="75">
        <f t="shared" si="12"/>
        <v>2.7158869255512554</v>
      </c>
      <c r="AH33" s="65">
        <f t="shared" si="13"/>
        <v>1.8178695881247224</v>
      </c>
      <c r="AI33" s="47">
        <f t="shared" si="14"/>
        <v>9.2293304478184623E-2</v>
      </c>
      <c r="AJ33" s="76">
        <f t="shared" si="15"/>
        <v>1.741069157914918</v>
      </c>
      <c r="AT33" s="9"/>
      <c r="AW33" s="9"/>
      <c r="AZ33" s="1"/>
      <c r="BA33" s="1"/>
      <c r="BB33" s="1"/>
      <c r="BC33" s="1"/>
    </row>
    <row r="34" spans="1:55">
      <c r="A34" t="s">
        <v>7</v>
      </c>
      <c r="B34" s="6" t="s">
        <v>41</v>
      </c>
      <c r="C34" s="35">
        <v>6.8</v>
      </c>
      <c r="D34" s="38">
        <v>6.8</v>
      </c>
      <c r="E34" s="43">
        <f t="shared" si="1"/>
        <v>0</v>
      </c>
      <c r="F34" s="37">
        <f t="shared" si="2"/>
        <v>6.8</v>
      </c>
      <c r="G34" s="25">
        <v>54</v>
      </c>
      <c r="H34" s="38">
        <v>54</v>
      </c>
      <c r="I34" s="43">
        <f t="shared" si="3"/>
        <v>0</v>
      </c>
      <c r="J34" s="45">
        <f t="shared" si="4"/>
        <v>54</v>
      </c>
      <c r="K34" s="25">
        <v>34</v>
      </c>
      <c r="L34" s="38">
        <v>34</v>
      </c>
      <c r="M34" s="43">
        <f t="shared" si="5"/>
        <v>0</v>
      </c>
      <c r="N34" s="45">
        <f t="shared" si="6"/>
        <v>34</v>
      </c>
      <c r="O34" s="26">
        <v>1</v>
      </c>
      <c r="P34" s="42">
        <v>1</v>
      </c>
      <c r="Q34" s="48">
        <f t="shared" si="7"/>
        <v>0</v>
      </c>
      <c r="R34" s="50">
        <f t="shared" si="8"/>
        <v>1</v>
      </c>
      <c r="S34" s="50">
        <f t="shared" si="9"/>
        <v>0</v>
      </c>
      <c r="T34" s="27">
        <f t="shared" si="19"/>
        <v>7.9411764705882362E-3</v>
      </c>
      <c r="U34" s="27">
        <f t="shared" si="20"/>
        <v>5.0000000000000001E-3</v>
      </c>
      <c r="V34" s="28">
        <f t="shared" si="21"/>
        <v>1.1588235294117648</v>
      </c>
      <c r="W34" s="28">
        <f t="shared" si="22"/>
        <v>1.1000000000000001</v>
      </c>
      <c r="X34" s="28">
        <f t="shared" si="23"/>
        <v>0.97499999999999998</v>
      </c>
      <c r="Y34" s="28">
        <f t="shared" si="24"/>
        <v>0.96029411764705885</v>
      </c>
      <c r="Z34" s="29">
        <f t="shared" si="25"/>
        <v>1</v>
      </c>
      <c r="AA34" s="32">
        <f t="shared" si="17"/>
        <v>1.1298529411764706</v>
      </c>
      <c r="AB34" s="33">
        <f t="shared" si="18"/>
        <v>1.0563235294117648</v>
      </c>
      <c r="AC34" s="65">
        <f t="shared" si="26"/>
        <v>1.2976470588235296</v>
      </c>
      <c r="AD34" s="65">
        <f t="shared" si="27"/>
        <v>1.168235294117647</v>
      </c>
      <c r="AE34" s="65">
        <f t="shared" si="10"/>
        <v>1.0318196169877649</v>
      </c>
      <c r="AF34" s="47">
        <f t="shared" si="11"/>
        <v>9.5010137987973753E-2</v>
      </c>
      <c r="AG34" s="75">
        <f t="shared" si="12"/>
        <v>1.0808362790821178</v>
      </c>
      <c r="AH34" s="65">
        <f t="shared" si="13"/>
        <v>0.92891829525734404</v>
      </c>
      <c r="AI34" s="47">
        <f t="shared" si="14"/>
        <v>0.13715440292746606</v>
      </c>
      <c r="AJ34" s="76">
        <f t="shared" si="15"/>
        <v>0.99262091233455441</v>
      </c>
      <c r="AT34" s="9"/>
      <c r="AW34" s="9"/>
      <c r="AZ34" s="1"/>
      <c r="BA34" s="1"/>
      <c r="BB34" s="1"/>
      <c r="BC34" s="1"/>
    </row>
    <row r="35" spans="1:55">
      <c r="A35" t="s">
        <v>7</v>
      </c>
      <c r="B35" s="6" t="s">
        <v>9</v>
      </c>
      <c r="C35" s="35">
        <v>5.2</v>
      </c>
      <c r="D35" s="38">
        <v>5.2</v>
      </c>
      <c r="E35" s="43">
        <f t="shared" si="1"/>
        <v>0</v>
      </c>
      <c r="F35" s="37">
        <f t="shared" si="2"/>
        <v>5.2</v>
      </c>
      <c r="G35" s="25">
        <v>105</v>
      </c>
      <c r="H35" s="38">
        <v>105</v>
      </c>
      <c r="I35" s="43">
        <f t="shared" si="3"/>
        <v>0</v>
      </c>
      <c r="J35" s="45">
        <f t="shared" si="4"/>
        <v>105</v>
      </c>
      <c r="K35" s="25">
        <v>36</v>
      </c>
      <c r="L35" s="38">
        <v>36</v>
      </c>
      <c r="M35" s="43">
        <f t="shared" si="5"/>
        <v>0</v>
      </c>
      <c r="N35" s="45">
        <f t="shared" si="6"/>
        <v>36</v>
      </c>
      <c r="O35" s="26">
        <v>0.1</v>
      </c>
      <c r="P35" s="42">
        <v>0</v>
      </c>
      <c r="Q35" s="48">
        <f t="shared" si="7"/>
        <v>0.1</v>
      </c>
      <c r="R35" s="50">
        <f t="shared" si="8"/>
        <v>0.05</v>
      </c>
      <c r="S35" s="50">
        <f t="shared" si="9"/>
        <v>0.95</v>
      </c>
      <c r="T35" s="27">
        <f t="shared" si="19"/>
        <v>2.019230769230769E-2</v>
      </c>
      <c r="U35" s="27">
        <f t="shared" si="20"/>
        <v>6.9230769230769224E-3</v>
      </c>
      <c r="V35" s="28">
        <f t="shared" si="21"/>
        <v>1.4038461538461537</v>
      </c>
      <c r="W35" s="28">
        <f t="shared" si="22"/>
        <v>1.1384615384615384</v>
      </c>
      <c r="X35" s="28">
        <f t="shared" si="23"/>
        <v>0.9653846153846154</v>
      </c>
      <c r="Y35" s="28">
        <f t="shared" si="24"/>
        <v>0.89903846153846156</v>
      </c>
      <c r="Z35" s="29">
        <f t="shared" si="25"/>
        <v>1.5249999999999999</v>
      </c>
      <c r="AA35" s="32">
        <f t="shared" si="17"/>
        <v>2.0667585059171598</v>
      </c>
      <c r="AB35" s="33">
        <f t="shared" si="18"/>
        <v>1.5608690828402367</v>
      </c>
      <c r="AC35" s="65">
        <f t="shared" si="26"/>
        <v>2.2549999999999999</v>
      </c>
      <c r="AD35" s="65">
        <f t="shared" si="27"/>
        <v>1.671153846153846</v>
      </c>
      <c r="AE35" s="65">
        <f t="shared" si="10"/>
        <v>1.7930555311525822</v>
      </c>
      <c r="AF35" s="47">
        <f t="shared" si="11"/>
        <v>0.15264612278273404</v>
      </c>
      <c r="AG35" s="75">
        <f t="shared" si="12"/>
        <v>1.929907018534871</v>
      </c>
      <c r="AH35" s="65">
        <f t="shared" si="13"/>
        <v>1.3288122604226453</v>
      </c>
      <c r="AI35" s="47">
        <f t="shared" si="14"/>
        <v>0.17463476920643606</v>
      </c>
      <c r="AJ35" s="76">
        <f t="shared" si="15"/>
        <v>1.444840671631441</v>
      </c>
      <c r="AT35" s="9"/>
      <c r="AZ35" s="1"/>
      <c r="BA35" s="1"/>
      <c r="BB35" s="1"/>
      <c r="BC35" s="1"/>
    </row>
    <row r="36" spans="1:55">
      <c r="A36" t="s">
        <v>7</v>
      </c>
      <c r="B36" s="6" t="s">
        <v>12</v>
      </c>
      <c r="C36" s="35">
        <v>13.6</v>
      </c>
      <c r="D36" s="38">
        <v>13.6</v>
      </c>
      <c r="E36" s="43">
        <f t="shared" si="1"/>
        <v>0</v>
      </c>
      <c r="F36" s="37">
        <f t="shared" si="2"/>
        <v>13.6</v>
      </c>
      <c r="G36" s="25">
        <v>273</v>
      </c>
      <c r="H36" s="38">
        <v>273</v>
      </c>
      <c r="I36" s="43">
        <f t="shared" si="3"/>
        <v>0</v>
      </c>
      <c r="J36" s="45">
        <f t="shared" si="4"/>
        <v>273</v>
      </c>
      <c r="K36" s="25">
        <v>281</v>
      </c>
      <c r="L36" s="38">
        <v>281</v>
      </c>
      <c r="M36" s="43">
        <f t="shared" si="5"/>
        <v>0</v>
      </c>
      <c r="N36" s="45">
        <f t="shared" si="6"/>
        <v>281</v>
      </c>
      <c r="O36" s="26">
        <v>0.85</v>
      </c>
      <c r="P36" s="42">
        <v>0.85</v>
      </c>
      <c r="Q36" s="48">
        <f t="shared" si="7"/>
        <v>0</v>
      </c>
      <c r="R36" s="50">
        <f t="shared" si="8"/>
        <v>0.85</v>
      </c>
      <c r="S36" s="50">
        <f t="shared" si="9"/>
        <v>0.15000000000000002</v>
      </c>
      <c r="T36" s="27">
        <f t="shared" si="19"/>
        <v>2.0073529411764705E-2</v>
      </c>
      <c r="U36" s="27">
        <f t="shared" si="20"/>
        <v>2.0661764705882355E-2</v>
      </c>
      <c r="V36" s="28">
        <f t="shared" si="21"/>
        <v>1.401470588235294</v>
      </c>
      <c r="W36" s="28">
        <f t="shared" si="22"/>
        <v>1.4132352941176471</v>
      </c>
      <c r="X36" s="28">
        <f t="shared" si="23"/>
        <v>0.89669117647058827</v>
      </c>
      <c r="Y36" s="28">
        <f t="shared" si="24"/>
        <v>0.89963235294117649</v>
      </c>
      <c r="Z36" s="29">
        <f t="shared" si="25"/>
        <v>1.075</v>
      </c>
      <c r="AA36" s="32">
        <f t="shared" si="17"/>
        <v>1.3509377838451557</v>
      </c>
      <c r="AB36" s="33">
        <f t="shared" si="18"/>
        <v>1.3667466073745675</v>
      </c>
      <c r="AC36" s="65">
        <f t="shared" si="26"/>
        <v>1.7952941176470589</v>
      </c>
      <c r="AD36" s="65">
        <f t="shared" si="27"/>
        <v>1.8211764705882354</v>
      </c>
      <c r="AE36" s="65">
        <f t="shared" si="10"/>
        <v>1.4275219723692922</v>
      </c>
      <c r="AF36" s="47">
        <f t="shared" si="11"/>
        <v>5.6689648805406945E-2</v>
      </c>
      <c r="AG36" s="75">
        <f t="shared" si="12"/>
        <v>1.3892298781072241</v>
      </c>
      <c r="AH36" s="65">
        <f t="shared" si="13"/>
        <v>1.4481022367153764</v>
      </c>
      <c r="AI36" s="47">
        <f t="shared" si="14"/>
        <v>5.9525027464372382E-2</v>
      </c>
      <c r="AJ36" s="76">
        <f t="shared" si="15"/>
        <v>1.4074244220449721</v>
      </c>
      <c r="AT36" s="9"/>
      <c r="AZ36" s="1"/>
      <c r="BA36" s="1"/>
      <c r="BB36" s="1"/>
      <c r="BC36" s="1"/>
    </row>
    <row r="37" spans="1:55">
      <c r="A37" t="s">
        <v>7</v>
      </c>
      <c r="B37" s="6" t="s">
        <v>17</v>
      </c>
      <c r="C37" s="35">
        <v>11.9</v>
      </c>
      <c r="D37" s="38">
        <v>11.9</v>
      </c>
      <c r="E37" s="43">
        <f t="shared" si="1"/>
        <v>0</v>
      </c>
      <c r="F37" s="37">
        <f t="shared" si="2"/>
        <v>11.9</v>
      </c>
      <c r="G37" s="25">
        <v>447</v>
      </c>
      <c r="H37" s="38">
        <v>447</v>
      </c>
      <c r="I37" s="43">
        <f t="shared" si="3"/>
        <v>0</v>
      </c>
      <c r="J37" s="45">
        <f t="shared" si="4"/>
        <v>447</v>
      </c>
      <c r="K37" s="25">
        <v>132</v>
      </c>
      <c r="L37" s="38">
        <v>132</v>
      </c>
      <c r="M37" s="43">
        <f t="shared" si="5"/>
        <v>0</v>
      </c>
      <c r="N37" s="45">
        <f t="shared" si="6"/>
        <v>132</v>
      </c>
      <c r="O37" s="26">
        <v>0.6</v>
      </c>
      <c r="P37" s="42">
        <v>0.5</v>
      </c>
      <c r="Q37" s="48">
        <f t="shared" si="7"/>
        <v>9.9999999999999978E-2</v>
      </c>
      <c r="R37" s="50">
        <f t="shared" si="8"/>
        <v>0.55000000000000004</v>
      </c>
      <c r="S37" s="50">
        <f t="shared" si="9"/>
        <v>0.44999999999999996</v>
      </c>
      <c r="T37" s="27">
        <f t="shared" si="19"/>
        <v>3.7563025210084033E-2</v>
      </c>
      <c r="U37" s="27">
        <f t="shared" si="20"/>
        <v>1.1092436974789916E-2</v>
      </c>
      <c r="V37" s="28">
        <f t="shared" si="21"/>
        <v>1.7512605042016807</v>
      </c>
      <c r="W37" s="28">
        <f t="shared" si="22"/>
        <v>1.2218487394957984</v>
      </c>
      <c r="X37" s="28">
        <f t="shared" si="23"/>
        <v>0.9445378151260504</v>
      </c>
      <c r="Y37" s="28">
        <f t="shared" si="24"/>
        <v>0.81218487394957983</v>
      </c>
      <c r="Z37" s="29">
        <f t="shared" si="25"/>
        <v>1.2749999999999999</v>
      </c>
      <c r="AA37" s="32">
        <f t="shared" si="17"/>
        <v>2.1090180072028808</v>
      </c>
      <c r="AB37" s="33">
        <f t="shared" si="18"/>
        <v>1.2652680072028812</v>
      </c>
      <c r="AC37" s="65">
        <f t="shared" si="26"/>
        <v>2.6831512605042014</v>
      </c>
      <c r="AD37" s="65">
        <f t="shared" si="27"/>
        <v>1.5184453781512606</v>
      </c>
      <c r="AE37" s="65">
        <f t="shared" si="10"/>
        <v>2.1334985403840716</v>
      </c>
      <c r="AF37" s="47">
        <f t="shared" si="11"/>
        <v>1.1607550574524783E-2</v>
      </c>
      <c r="AG37" s="75">
        <f t="shared" si="12"/>
        <v>2.121258273793476</v>
      </c>
      <c r="AH37" s="65">
        <f t="shared" si="13"/>
        <v>1.2073866448102848</v>
      </c>
      <c r="AI37" s="47">
        <f t="shared" si="14"/>
        <v>4.793937604112819E-2</v>
      </c>
      <c r="AJ37" s="76">
        <f t="shared" si="15"/>
        <v>1.236327326006583</v>
      </c>
      <c r="AT37" s="9"/>
      <c r="AZ37" s="1"/>
      <c r="BA37" s="1"/>
      <c r="BB37" s="1"/>
      <c r="BC37" s="1"/>
    </row>
    <row r="38" spans="1:55" s="53" customFormat="1">
      <c r="A38" s="53" t="s">
        <v>7</v>
      </c>
      <c r="B38" s="63" t="s">
        <v>23</v>
      </c>
      <c r="C38" s="63"/>
      <c r="D38" s="53">
        <v>10.7</v>
      </c>
      <c r="F38" s="53">
        <f t="shared" si="2"/>
        <v>10.7</v>
      </c>
      <c r="H38" s="53">
        <v>268</v>
      </c>
      <c r="J38" s="55"/>
      <c r="L38" s="53">
        <v>164</v>
      </c>
      <c r="N38" s="55"/>
      <c r="O38" s="56"/>
      <c r="P38" s="57">
        <v>0.2</v>
      </c>
      <c r="Q38" s="57"/>
      <c r="R38" s="57"/>
      <c r="S38" s="57"/>
      <c r="T38" s="58"/>
      <c r="U38" s="58"/>
      <c r="V38" s="59"/>
      <c r="W38" s="59"/>
      <c r="X38" s="59"/>
      <c r="Y38" s="59"/>
      <c r="Z38" s="60"/>
      <c r="AA38" s="32"/>
      <c r="AB38" s="33"/>
      <c r="AC38" s="65"/>
      <c r="AD38" s="65"/>
      <c r="AE38" s="65"/>
      <c r="AF38" s="47"/>
      <c r="AG38" s="75"/>
      <c r="AH38" s="65"/>
      <c r="AI38" s="47"/>
      <c r="AJ38" s="76"/>
      <c r="AM38" s="67"/>
      <c r="AT38" s="62"/>
      <c r="AU38" s="61"/>
      <c r="AZ38" s="2"/>
      <c r="BA38" s="2"/>
      <c r="BB38" s="2"/>
      <c r="BC38" s="2"/>
    </row>
    <row r="39" spans="1:55">
      <c r="A39" t="s">
        <v>8</v>
      </c>
      <c r="B39" s="6" t="s">
        <v>40</v>
      </c>
      <c r="C39" s="35">
        <v>4</v>
      </c>
      <c r="D39" s="38">
        <v>4</v>
      </c>
      <c r="E39" s="43">
        <f t="shared" si="1"/>
        <v>0</v>
      </c>
      <c r="F39" s="37">
        <f t="shared" si="2"/>
        <v>4</v>
      </c>
      <c r="G39" s="25">
        <v>115</v>
      </c>
      <c r="H39" s="38">
        <v>115</v>
      </c>
      <c r="I39" s="43">
        <f t="shared" si="3"/>
        <v>0</v>
      </c>
      <c r="J39" s="45">
        <f t="shared" si="4"/>
        <v>115</v>
      </c>
      <c r="K39" s="25">
        <v>28</v>
      </c>
      <c r="L39" s="38">
        <v>29</v>
      </c>
      <c r="M39" s="43">
        <f t="shared" si="5"/>
        <v>1</v>
      </c>
      <c r="N39" s="45">
        <f t="shared" si="6"/>
        <v>28.5</v>
      </c>
      <c r="O39" s="26">
        <v>0.1</v>
      </c>
      <c r="P39" s="42">
        <v>0</v>
      </c>
      <c r="Q39" s="48">
        <f t="shared" si="7"/>
        <v>0.1</v>
      </c>
      <c r="R39" s="50">
        <f t="shared" si="8"/>
        <v>0.05</v>
      </c>
      <c r="S39" s="50">
        <f t="shared" si="9"/>
        <v>0.95</v>
      </c>
      <c r="T39" s="27">
        <f t="shared" ref="T39:T47" si="28">G39/C39/1000</f>
        <v>2.8750000000000001E-2</v>
      </c>
      <c r="U39" s="27">
        <f t="shared" ref="U39:U47" si="29">K39/C39/1000</f>
        <v>7.0000000000000001E-3</v>
      </c>
      <c r="V39" s="28">
        <f t="shared" ref="V39:V47" si="30">1+T39*AM$2</f>
        <v>1.5750000000000002</v>
      </c>
      <c r="W39" s="28">
        <f t="shared" ref="W39:W47" si="31">1+U39*AM$2</f>
        <v>1.1400000000000001</v>
      </c>
      <c r="X39" s="28">
        <f t="shared" ref="X39:X47" si="32">1-U39*AM$3</f>
        <v>0.96499999999999997</v>
      </c>
      <c r="Y39" s="28">
        <f t="shared" ref="Y39:Y47" si="33">1-T39*AM$3</f>
        <v>0.85624999999999996</v>
      </c>
      <c r="Z39" s="29">
        <f t="shared" ref="Z39:Z47" si="34">O39+AM$4*S39</f>
        <v>1.5249999999999999</v>
      </c>
      <c r="AA39" s="32">
        <f t="shared" si="17"/>
        <v>2.3178093749999999</v>
      </c>
      <c r="AB39" s="33">
        <f t="shared" si="18"/>
        <v>1.4885906249999998</v>
      </c>
      <c r="AC39" s="65">
        <f t="shared" ref="AC39:AC47" si="35">(F39*R39*AM$8+F39*S39*AM$7+J39*AM$9+N39*AM$10)/F39</f>
        <v>2.5964999999999998</v>
      </c>
      <c r="AD39" s="65">
        <f t="shared" ref="AD39:AD47" si="36">(F39*R39*AM$8+F39*S39*AM$7+N39*AM$9+J39*AM$10)/F39</f>
        <v>1.6449999999999998</v>
      </c>
      <c r="AE39" s="65">
        <f t="shared" si="10"/>
        <v>2.0645980872007446</v>
      </c>
      <c r="AF39" s="47">
        <f t="shared" si="11"/>
        <v>0.12264434873257501</v>
      </c>
      <c r="AG39" s="75">
        <f t="shared" si="12"/>
        <v>2.191203731100372</v>
      </c>
      <c r="AH39" s="65">
        <f t="shared" si="13"/>
        <v>1.3080161191778259</v>
      </c>
      <c r="AI39" s="47">
        <f t="shared" si="14"/>
        <v>0.13805220224325443</v>
      </c>
      <c r="AJ39" s="76">
        <f t="shared" si="15"/>
        <v>1.3983033720889129</v>
      </c>
      <c r="AT39" s="9"/>
      <c r="AZ39" s="1"/>
      <c r="BA39" s="1"/>
      <c r="BB39" s="1"/>
      <c r="BC39" s="1"/>
    </row>
    <row r="40" spans="1:55">
      <c r="A40" t="s">
        <v>9</v>
      </c>
      <c r="B40" s="6" t="s">
        <v>12</v>
      </c>
      <c r="C40" s="35">
        <v>11.1</v>
      </c>
      <c r="D40" s="38">
        <v>11.1</v>
      </c>
      <c r="E40" s="43">
        <f t="shared" si="1"/>
        <v>0</v>
      </c>
      <c r="F40" s="37">
        <f t="shared" si="2"/>
        <v>11.1</v>
      </c>
      <c r="G40" s="25">
        <v>183</v>
      </c>
      <c r="H40" s="38">
        <v>183</v>
      </c>
      <c r="I40" s="43">
        <f t="shared" si="3"/>
        <v>0</v>
      </c>
      <c r="J40" s="45">
        <f t="shared" si="4"/>
        <v>183</v>
      </c>
      <c r="K40" s="25">
        <v>283</v>
      </c>
      <c r="L40" s="38">
        <v>283</v>
      </c>
      <c r="M40" s="43">
        <f t="shared" si="5"/>
        <v>0</v>
      </c>
      <c r="N40" s="45">
        <f t="shared" si="6"/>
        <v>283</v>
      </c>
      <c r="O40" s="26">
        <v>0.6</v>
      </c>
      <c r="P40" s="42">
        <v>0.85</v>
      </c>
      <c r="Q40" s="48">
        <f t="shared" si="7"/>
        <v>0.25</v>
      </c>
      <c r="R40" s="50">
        <f t="shared" si="8"/>
        <v>0.72499999999999998</v>
      </c>
      <c r="S40" s="50">
        <f t="shared" si="9"/>
        <v>0.27500000000000002</v>
      </c>
      <c r="T40" s="27">
        <f t="shared" si="28"/>
        <v>1.6486486486486488E-2</v>
      </c>
      <c r="U40" s="27">
        <f t="shared" si="29"/>
        <v>2.5495495495495499E-2</v>
      </c>
      <c r="V40" s="28">
        <f t="shared" si="30"/>
        <v>1.3297297297297297</v>
      </c>
      <c r="W40" s="28">
        <f t="shared" si="31"/>
        <v>1.50990990990991</v>
      </c>
      <c r="X40" s="28">
        <f t="shared" si="32"/>
        <v>0.87252252252252249</v>
      </c>
      <c r="Y40" s="28">
        <f t="shared" si="33"/>
        <v>0.91756756756756752</v>
      </c>
      <c r="Z40" s="29">
        <f t="shared" si="34"/>
        <v>1.0125</v>
      </c>
      <c r="AA40" s="32">
        <f t="shared" si="17"/>
        <v>1.174721877282688</v>
      </c>
      <c r="AB40" s="33">
        <f t="shared" si="18"/>
        <v>1.4027624178232285</v>
      </c>
      <c r="AC40" s="65">
        <f t="shared" si="35"/>
        <v>1.6949774774774773</v>
      </c>
      <c r="AD40" s="65">
        <f t="shared" si="36"/>
        <v>2.0913738738738741</v>
      </c>
      <c r="AE40" s="65">
        <f t="shared" si="10"/>
        <v>1.3477555393215266</v>
      </c>
      <c r="AF40" s="47">
        <f t="shared" si="11"/>
        <v>0.14729755645573928</v>
      </c>
      <c r="AG40" s="75">
        <f t="shared" si="12"/>
        <v>1.2612387083021073</v>
      </c>
      <c r="AH40" s="65">
        <f t="shared" si="13"/>
        <v>1.6629487770543472</v>
      </c>
      <c r="AI40" s="47">
        <f t="shared" si="14"/>
        <v>0.18548141575882049</v>
      </c>
      <c r="AJ40" s="76">
        <f t="shared" si="15"/>
        <v>1.5328555974387879</v>
      </c>
      <c r="AT40" s="9"/>
      <c r="AZ40" s="1"/>
      <c r="BA40" s="1"/>
      <c r="BB40" s="1"/>
      <c r="BC40" s="1"/>
    </row>
    <row r="41" spans="1:55">
      <c r="A41" t="s">
        <v>11</v>
      </c>
      <c r="B41" t="s">
        <v>38</v>
      </c>
      <c r="C41" s="25">
        <v>3.4</v>
      </c>
      <c r="D41" s="38">
        <v>3.4</v>
      </c>
      <c r="E41" s="43">
        <f t="shared" si="1"/>
        <v>0</v>
      </c>
      <c r="F41" s="37">
        <f t="shared" si="2"/>
        <v>3.4</v>
      </c>
      <c r="G41" s="25">
        <v>0</v>
      </c>
      <c r="H41" s="38">
        <v>0</v>
      </c>
      <c r="I41" s="43">
        <f t="shared" si="3"/>
        <v>0</v>
      </c>
      <c r="J41" s="45">
        <f t="shared" si="4"/>
        <v>0</v>
      </c>
      <c r="K41" s="25">
        <v>213</v>
      </c>
      <c r="L41" s="38">
        <v>213</v>
      </c>
      <c r="M41" s="43">
        <f t="shared" si="5"/>
        <v>0</v>
      </c>
      <c r="N41" s="45">
        <f t="shared" si="6"/>
        <v>213</v>
      </c>
      <c r="O41" s="26">
        <v>0.05</v>
      </c>
      <c r="P41" s="51">
        <v>1</v>
      </c>
      <c r="Q41" s="48">
        <f t="shared" si="7"/>
        <v>0.95</v>
      </c>
      <c r="R41" s="50">
        <f>O41</f>
        <v>0.05</v>
      </c>
      <c r="S41" s="50">
        <f t="shared" si="9"/>
        <v>0.95</v>
      </c>
      <c r="T41" s="27">
        <f t="shared" si="28"/>
        <v>0</v>
      </c>
      <c r="U41" s="27">
        <f t="shared" si="29"/>
        <v>6.2647058823529417E-2</v>
      </c>
      <c r="V41" s="28">
        <f t="shared" si="30"/>
        <v>1</v>
      </c>
      <c r="W41" s="28">
        <f t="shared" si="31"/>
        <v>2.2529411764705882</v>
      </c>
      <c r="X41" s="28">
        <f t="shared" si="32"/>
        <v>0.68676470588235294</v>
      </c>
      <c r="Y41" s="28">
        <f t="shared" si="33"/>
        <v>1</v>
      </c>
      <c r="Z41" s="29">
        <f t="shared" si="34"/>
        <v>1.4749999999999999</v>
      </c>
      <c r="AA41" s="32">
        <f t="shared" si="17"/>
        <v>1.0129779411764706</v>
      </c>
      <c r="AB41" s="33">
        <f t="shared" si="18"/>
        <v>3.3230882352941173</v>
      </c>
      <c r="AC41" s="65">
        <f t="shared" si="35"/>
        <v>1.2244117647058821</v>
      </c>
      <c r="AD41" s="65">
        <f t="shared" si="36"/>
        <v>3.9808823529411765</v>
      </c>
      <c r="AE41" s="65">
        <f t="shared" si="10"/>
        <v>0.97358682355395831</v>
      </c>
      <c r="AF41" s="47">
        <f t="shared" si="11"/>
        <v>4.0459789172905936E-2</v>
      </c>
      <c r="AG41" s="75">
        <f t="shared" si="12"/>
        <v>0.99328238236521438</v>
      </c>
      <c r="AH41" s="65">
        <f t="shared" si="13"/>
        <v>3.1653849764119215</v>
      </c>
      <c r="AI41" s="47">
        <f t="shared" si="14"/>
        <v>4.9821193964519894E-2</v>
      </c>
      <c r="AJ41" s="76">
        <f t="shared" si="15"/>
        <v>3.2442366058530192</v>
      </c>
      <c r="AT41" s="9"/>
      <c r="AW41" s="9"/>
      <c r="AZ41" s="1"/>
      <c r="BA41" s="1"/>
      <c r="BB41" s="1"/>
      <c r="BC41" s="1"/>
    </row>
    <row r="42" spans="1:55">
      <c r="A42" t="s">
        <v>11</v>
      </c>
      <c r="B42" t="s">
        <v>14</v>
      </c>
      <c r="C42" s="25">
        <v>5.3</v>
      </c>
      <c r="D42" s="38">
        <v>5.3</v>
      </c>
      <c r="E42" s="43">
        <f t="shared" si="1"/>
        <v>0</v>
      </c>
      <c r="F42" s="37">
        <f t="shared" si="2"/>
        <v>5.3</v>
      </c>
      <c r="G42" s="25">
        <v>91</v>
      </c>
      <c r="H42" s="38">
        <v>91</v>
      </c>
      <c r="I42" s="43">
        <f t="shared" si="3"/>
        <v>0</v>
      </c>
      <c r="J42" s="45">
        <f t="shared" si="4"/>
        <v>91</v>
      </c>
      <c r="K42" s="25">
        <v>142</v>
      </c>
      <c r="L42" s="38">
        <v>142</v>
      </c>
      <c r="M42" s="43">
        <f t="shared" si="5"/>
        <v>0</v>
      </c>
      <c r="N42" s="45">
        <f t="shared" si="6"/>
        <v>142</v>
      </c>
      <c r="O42" s="26">
        <v>0.15</v>
      </c>
      <c r="P42" s="42">
        <v>0.15</v>
      </c>
      <c r="Q42" s="48">
        <f t="shared" si="7"/>
        <v>0</v>
      </c>
      <c r="R42" s="50">
        <f t="shared" si="8"/>
        <v>0.15</v>
      </c>
      <c r="S42" s="50">
        <f t="shared" si="9"/>
        <v>0.85</v>
      </c>
      <c r="T42" s="27">
        <f t="shared" si="28"/>
        <v>1.7169811320754718E-2</v>
      </c>
      <c r="U42" s="27">
        <f t="shared" si="29"/>
        <v>2.679245283018868E-2</v>
      </c>
      <c r="V42" s="28">
        <f t="shared" si="30"/>
        <v>1.3433962264150945</v>
      </c>
      <c r="W42" s="28">
        <f t="shared" si="31"/>
        <v>1.5358490566037735</v>
      </c>
      <c r="X42" s="28">
        <f t="shared" si="32"/>
        <v>0.86603773584905663</v>
      </c>
      <c r="Y42" s="28">
        <f t="shared" si="33"/>
        <v>0.91415094339622638</v>
      </c>
      <c r="Z42" s="29">
        <f t="shared" si="34"/>
        <v>1.4249999999999998</v>
      </c>
      <c r="AA42" s="32">
        <f t="shared" si="17"/>
        <v>1.6578903524385902</v>
      </c>
      <c r="AB42" s="33">
        <f t="shared" si="18"/>
        <v>2.0006969562121748</v>
      </c>
      <c r="AC42" s="65">
        <f t="shared" si="35"/>
        <v>2.0046226415094344</v>
      </c>
      <c r="AD42" s="65">
        <f t="shared" si="36"/>
        <v>2.428018867924528</v>
      </c>
      <c r="AE42" s="65">
        <f t="shared" si="10"/>
        <v>1.593968831588555</v>
      </c>
      <c r="AF42" s="47">
        <f t="shared" si="11"/>
        <v>4.0102114660755861E-2</v>
      </c>
      <c r="AG42" s="75">
        <f t="shared" si="12"/>
        <v>1.6259295920135726</v>
      </c>
      <c r="AH42" s="65">
        <f t="shared" si="13"/>
        <v>1.9306308917405348</v>
      </c>
      <c r="AI42" s="47">
        <f t="shared" si="14"/>
        <v>3.6291797034529338E-2</v>
      </c>
      <c r="AJ42" s="76">
        <f t="shared" si="15"/>
        <v>1.9656639239763547</v>
      </c>
      <c r="AT42" s="9"/>
      <c r="AW42" s="9"/>
      <c r="AZ42" s="1"/>
      <c r="BA42" s="1"/>
      <c r="BB42" s="1"/>
      <c r="BC42" s="1"/>
    </row>
    <row r="43" spans="1:55">
      <c r="A43" t="s">
        <v>11</v>
      </c>
      <c r="B43" t="s">
        <v>15</v>
      </c>
      <c r="C43" s="25">
        <v>15.4</v>
      </c>
      <c r="D43" s="38">
        <v>15.4</v>
      </c>
      <c r="E43" s="43">
        <f t="shared" si="1"/>
        <v>0</v>
      </c>
      <c r="F43" s="37">
        <f t="shared" si="2"/>
        <v>15.4</v>
      </c>
      <c r="G43" s="25">
        <v>450</v>
      </c>
      <c r="H43" s="38">
        <v>450</v>
      </c>
      <c r="I43" s="43">
        <f t="shared" si="3"/>
        <v>0</v>
      </c>
      <c r="J43" s="45">
        <f t="shared" si="4"/>
        <v>450</v>
      </c>
      <c r="K43" s="25">
        <v>471</v>
      </c>
      <c r="L43" s="38">
        <v>471</v>
      </c>
      <c r="M43" s="43">
        <f t="shared" si="5"/>
        <v>0</v>
      </c>
      <c r="N43" s="45">
        <f t="shared" si="6"/>
        <v>471</v>
      </c>
      <c r="O43" s="26">
        <v>0.5</v>
      </c>
      <c r="P43" s="42">
        <v>0.9</v>
      </c>
      <c r="Q43" s="48">
        <f t="shared" si="7"/>
        <v>0.4</v>
      </c>
      <c r="R43" s="50">
        <f t="shared" si="8"/>
        <v>0.7</v>
      </c>
      <c r="S43" s="50">
        <f t="shared" si="9"/>
        <v>0.30000000000000004</v>
      </c>
      <c r="T43" s="27">
        <f t="shared" si="28"/>
        <v>2.922077922077922E-2</v>
      </c>
      <c r="U43" s="27">
        <f t="shared" si="29"/>
        <v>3.0584415584415586E-2</v>
      </c>
      <c r="V43" s="28">
        <f t="shared" si="30"/>
        <v>1.5844155844155843</v>
      </c>
      <c r="W43" s="28">
        <f t="shared" si="31"/>
        <v>1.6116883116883116</v>
      </c>
      <c r="X43" s="28">
        <f t="shared" si="32"/>
        <v>0.8470779220779221</v>
      </c>
      <c r="Y43" s="28">
        <f t="shared" si="33"/>
        <v>0.85389610389610393</v>
      </c>
      <c r="Z43" s="29">
        <f t="shared" si="34"/>
        <v>0.95000000000000007</v>
      </c>
      <c r="AA43" s="32">
        <f t="shared" si="17"/>
        <v>1.2750172879068984</v>
      </c>
      <c r="AB43" s="33">
        <f t="shared" si="18"/>
        <v>1.3074036515432621</v>
      </c>
      <c r="AC43" s="65">
        <f t="shared" si="35"/>
        <v>2.1964935064935065</v>
      </c>
      <c r="AD43" s="65">
        <f t="shared" si="36"/>
        <v>2.2564935064935066</v>
      </c>
      <c r="AE43" s="65">
        <f t="shared" si="10"/>
        <v>1.7465342931081651</v>
      </c>
      <c r="AF43" s="47">
        <f t="shared" si="11"/>
        <v>0.36981224464440121</v>
      </c>
      <c r="AG43" s="75">
        <f t="shared" si="12"/>
        <v>1.5107757905075316</v>
      </c>
      <c r="AH43" s="65">
        <f t="shared" si="13"/>
        <v>1.7942430877286328</v>
      </c>
      <c r="AI43" s="47">
        <f t="shared" si="14"/>
        <v>0.37237117672931719</v>
      </c>
      <c r="AJ43" s="76">
        <f t="shared" si="15"/>
        <v>1.5508233696359475</v>
      </c>
      <c r="AT43" s="9"/>
      <c r="AZ43" s="1"/>
      <c r="BA43" s="1"/>
      <c r="BB43" s="1"/>
      <c r="BC43" s="1"/>
    </row>
    <row r="44" spans="1:55">
      <c r="A44" t="s">
        <v>12</v>
      </c>
      <c r="B44" t="s">
        <v>14</v>
      </c>
      <c r="C44" s="25">
        <v>9.5</v>
      </c>
      <c r="D44" s="38">
        <v>9.3000000000000007</v>
      </c>
      <c r="E44" s="43">
        <f t="shared" si="1"/>
        <v>0.19999999999999929</v>
      </c>
      <c r="F44" s="37">
        <f t="shared" si="2"/>
        <v>9.4</v>
      </c>
      <c r="G44" s="25">
        <v>203</v>
      </c>
      <c r="H44" s="38">
        <v>205</v>
      </c>
      <c r="I44" s="43">
        <f t="shared" si="3"/>
        <v>2</v>
      </c>
      <c r="J44" s="45">
        <f t="shared" si="4"/>
        <v>204</v>
      </c>
      <c r="K44" s="25">
        <v>217</v>
      </c>
      <c r="L44" s="38">
        <v>211</v>
      </c>
      <c r="M44" s="43">
        <f t="shared" si="5"/>
        <v>6</v>
      </c>
      <c r="N44" s="45">
        <f t="shared" si="6"/>
        <v>214</v>
      </c>
      <c r="O44" s="26">
        <v>0.7</v>
      </c>
      <c r="P44" s="42">
        <v>0.5</v>
      </c>
      <c r="Q44" s="48">
        <f t="shared" si="7"/>
        <v>0.19999999999999996</v>
      </c>
      <c r="R44" s="50">
        <f t="shared" si="8"/>
        <v>0.6</v>
      </c>
      <c r="S44" s="50">
        <f t="shared" si="9"/>
        <v>0.4</v>
      </c>
      <c r="T44" s="27">
        <f t="shared" si="28"/>
        <v>2.1368421052631578E-2</v>
      </c>
      <c r="U44" s="27">
        <f t="shared" si="29"/>
        <v>2.2842105263157893E-2</v>
      </c>
      <c r="V44" s="28">
        <f t="shared" si="30"/>
        <v>1.4273684210526316</v>
      </c>
      <c r="W44" s="28">
        <f t="shared" si="31"/>
        <v>1.4568421052631577</v>
      </c>
      <c r="X44" s="28">
        <f t="shared" si="32"/>
        <v>0.88578947368421057</v>
      </c>
      <c r="Y44" s="28">
        <f t="shared" si="33"/>
        <v>0.89315789473684215</v>
      </c>
      <c r="Z44" s="29">
        <f t="shared" si="34"/>
        <v>1.3</v>
      </c>
      <c r="AA44" s="32">
        <f t="shared" si="17"/>
        <v>1.6436522991689753</v>
      </c>
      <c r="AB44" s="33">
        <f t="shared" si="18"/>
        <v>1.6915470360110805</v>
      </c>
      <c r="AC44" s="65">
        <f t="shared" si="35"/>
        <v>1.9770212765957447</v>
      </c>
      <c r="AD44" s="65">
        <f t="shared" si="36"/>
        <v>2.0238297872340429</v>
      </c>
      <c r="AE44" s="65">
        <f t="shared" si="10"/>
        <v>1.5720217007566915</v>
      </c>
      <c r="AF44" s="47">
        <f t="shared" si="11"/>
        <v>4.5565909413212591E-2</v>
      </c>
      <c r="AG44" s="75">
        <f t="shared" si="12"/>
        <v>1.6078369999628332</v>
      </c>
      <c r="AH44" s="65">
        <f t="shared" si="13"/>
        <v>1.6092413277655673</v>
      </c>
      <c r="AI44" s="47">
        <f t="shared" si="14"/>
        <v>5.1145659029149249E-2</v>
      </c>
      <c r="AJ44" s="76">
        <f t="shared" si="15"/>
        <v>1.6503941818883239</v>
      </c>
      <c r="AT44" s="9"/>
      <c r="AZ44" s="1"/>
      <c r="BA44" s="1"/>
      <c r="BB44" s="1"/>
      <c r="BC44" s="1"/>
    </row>
    <row r="45" spans="1:55">
      <c r="A45" t="s">
        <v>12</v>
      </c>
      <c r="B45" t="s">
        <v>16</v>
      </c>
      <c r="C45" s="25">
        <v>13.9</v>
      </c>
      <c r="D45" s="38">
        <v>13.9</v>
      </c>
      <c r="E45" s="43">
        <f t="shared" si="1"/>
        <v>0</v>
      </c>
      <c r="F45" s="37">
        <f t="shared" si="2"/>
        <v>13.9</v>
      </c>
      <c r="G45" s="25">
        <v>332</v>
      </c>
      <c r="H45" s="38">
        <v>332</v>
      </c>
      <c r="I45" s="43">
        <f t="shared" si="3"/>
        <v>0</v>
      </c>
      <c r="J45" s="45">
        <f t="shared" si="4"/>
        <v>332</v>
      </c>
      <c r="K45" s="25">
        <v>346</v>
      </c>
      <c r="L45" s="38">
        <v>346</v>
      </c>
      <c r="M45" s="43">
        <f t="shared" si="5"/>
        <v>0</v>
      </c>
      <c r="N45" s="45">
        <f t="shared" si="6"/>
        <v>346</v>
      </c>
      <c r="O45" s="26">
        <v>0.7</v>
      </c>
      <c r="P45" s="42">
        <v>0.7</v>
      </c>
      <c r="Q45" s="48">
        <f t="shared" si="7"/>
        <v>0</v>
      </c>
      <c r="R45" s="50">
        <f t="shared" si="8"/>
        <v>0.7</v>
      </c>
      <c r="S45" s="50">
        <f t="shared" si="9"/>
        <v>0.30000000000000004</v>
      </c>
      <c r="T45" s="27">
        <f t="shared" si="28"/>
        <v>2.3884892086330937E-2</v>
      </c>
      <c r="U45" s="27">
        <f t="shared" si="29"/>
        <v>2.4892086330935249E-2</v>
      </c>
      <c r="V45" s="28">
        <f t="shared" si="30"/>
        <v>1.4776978417266187</v>
      </c>
      <c r="W45" s="28">
        <f t="shared" si="31"/>
        <v>1.497841726618705</v>
      </c>
      <c r="X45" s="28">
        <f t="shared" si="32"/>
        <v>0.87553956834532376</v>
      </c>
      <c r="Y45" s="28">
        <f t="shared" si="33"/>
        <v>0.88057553956834533</v>
      </c>
      <c r="Z45" s="29">
        <f t="shared" si="34"/>
        <v>1.1499999999999999</v>
      </c>
      <c r="AA45" s="32">
        <f t="shared" si="17"/>
        <v>1.4878503700636612</v>
      </c>
      <c r="AB45" s="33">
        <f t="shared" si="18"/>
        <v>1.516807204596035</v>
      </c>
      <c r="AC45" s="65">
        <f t="shared" si="35"/>
        <v>2.0058273381294964</v>
      </c>
      <c r="AD45" s="65">
        <f t="shared" si="36"/>
        <v>2.0501438848920865</v>
      </c>
      <c r="AE45" s="65">
        <f t="shared" si="10"/>
        <v>1.5949267419823301</v>
      </c>
      <c r="AF45" s="47">
        <f t="shared" si="11"/>
        <v>7.1967164221014679E-2</v>
      </c>
      <c r="AG45" s="75">
        <f t="shared" si="12"/>
        <v>1.5413885560229956</v>
      </c>
      <c r="AH45" s="65">
        <f t="shared" si="13"/>
        <v>1.6301648924454095</v>
      </c>
      <c r="AI45" s="47">
        <f t="shared" si="14"/>
        <v>7.4734407580536732E-2</v>
      </c>
      <c r="AJ45" s="76">
        <f t="shared" si="15"/>
        <v>1.5734860485207223</v>
      </c>
      <c r="AT45" s="9"/>
      <c r="AZ45" s="1"/>
      <c r="BA45" s="1"/>
      <c r="BB45" s="1"/>
      <c r="BC45" s="1"/>
    </row>
    <row r="46" spans="1:55">
      <c r="A46" t="s">
        <v>12</v>
      </c>
      <c r="B46" t="s">
        <v>17</v>
      </c>
      <c r="C46" s="25">
        <v>4.9000000000000004</v>
      </c>
      <c r="D46" s="38">
        <v>4.9000000000000004</v>
      </c>
      <c r="E46" s="43">
        <f t="shared" si="1"/>
        <v>0</v>
      </c>
      <c r="F46" s="37">
        <f t="shared" si="2"/>
        <v>4.9000000000000004</v>
      </c>
      <c r="G46" s="25">
        <v>335</v>
      </c>
      <c r="H46" s="38">
        <v>335</v>
      </c>
      <c r="I46" s="43">
        <f t="shared" si="3"/>
        <v>0</v>
      </c>
      <c r="J46" s="45">
        <f t="shared" si="4"/>
        <v>335</v>
      </c>
      <c r="K46" s="25">
        <v>1</v>
      </c>
      <c r="L46" s="38">
        <v>1</v>
      </c>
      <c r="M46" s="43">
        <f t="shared" si="5"/>
        <v>0</v>
      </c>
      <c r="N46" s="45">
        <f t="shared" si="6"/>
        <v>1</v>
      </c>
      <c r="O46" s="26">
        <v>0.1</v>
      </c>
      <c r="P46" s="42">
        <v>0.15</v>
      </c>
      <c r="Q46" s="48">
        <f t="shared" si="7"/>
        <v>4.9999999999999989E-2</v>
      </c>
      <c r="R46" s="50">
        <f t="shared" si="8"/>
        <v>0.125</v>
      </c>
      <c r="S46" s="50">
        <f t="shared" si="9"/>
        <v>0.875</v>
      </c>
      <c r="T46" s="27">
        <f t="shared" si="28"/>
        <v>6.8367346938775511E-2</v>
      </c>
      <c r="U46" s="27">
        <f t="shared" si="29"/>
        <v>2.040816326530612E-4</v>
      </c>
      <c r="V46" s="28">
        <f t="shared" si="30"/>
        <v>2.3673469387755102</v>
      </c>
      <c r="W46" s="28">
        <f t="shared" si="31"/>
        <v>1.0040816326530613</v>
      </c>
      <c r="X46" s="28">
        <f t="shared" si="32"/>
        <v>0.99897959183673468</v>
      </c>
      <c r="Y46" s="28">
        <f t="shared" si="33"/>
        <v>0.65816326530612246</v>
      </c>
      <c r="Z46" s="29">
        <f t="shared" si="34"/>
        <v>1.4125000000000001</v>
      </c>
      <c r="AA46" s="32">
        <f t="shared" si="17"/>
        <v>3.3404654310703874</v>
      </c>
      <c r="AB46" s="33">
        <f t="shared" si="18"/>
        <v>0.93345012494793855</v>
      </c>
      <c r="AC46" s="65">
        <f t="shared" si="35"/>
        <v>4.1713775510204076</v>
      </c>
      <c r="AD46" s="65">
        <f t="shared" si="36"/>
        <v>1.1721938775510203</v>
      </c>
      <c r="AE46" s="65">
        <f t="shared" si="10"/>
        <v>3.3168565811010442</v>
      </c>
      <c r="AF46" s="47">
        <f t="shared" si="11"/>
        <v>7.1178386499624047E-3</v>
      </c>
      <c r="AG46" s="75">
        <f t="shared" si="12"/>
        <v>3.3286610060857158</v>
      </c>
      <c r="AH46" s="65">
        <f t="shared" si="13"/>
        <v>0.93206594932419051</v>
      </c>
      <c r="AI46" s="47">
        <f t="shared" si="14"/>
        <v>1.4850618936907978E-3</v>
      </c>
      <c r="AJ46" s="76">
        <f t="shared" si="15"/>
        <v>0.93275803713606453</v>
      </c>
      <c r="AT46" s="9"/>
      <c r="AW46" s="9"/>
      <c r="AZ46" s="1"/>
      <c r="BA46" s="1"/>
      <c r="BB46" s="1"/>
      <c r="BC46" s="1"/>
    </row>
    <row r="47" spans="1:55">
      <c r="A47" t="s">
        <v>12</v>
      </c>
      <c r="B47" t="s">
        <v>18</v>
      </c>
      <c r="C47" s="25">
        <v>12.8</v>
      </c>
      <c r="D47" s="38">
        <v>12.8</v>
      </c>
      <c r="E47" s="43">
        <f t="shared" si="1"/>
        <v>0</v>
      </c>
      <c r="F47" s="37">
        <f t="shared" si="2"/>
        <v>12.8</v>
      </c>
      <c r="G47" s="25">
        <v>384</v>
      </c>
      <c r="H47" s="23">
        <v>348</v>
      </c>
      <c r="I47" s="43">
        <f t="shared" si="3"/>
        <v>36</v>
      </c>
      <c r="J47" s="45">
        <f>G47</f>
        <v>384</v>
      </c>
      <c r="K47" s="25">
        <v>261</v>
      </c>
      <c r="L47" s="38">
        <v>261</v>
      </c>
      <c r="M47" s="43">
        <f t="shared" si="5"/>
        <v>0</v>
      </c>
      <c r="N47" s="45">
        <f t="shared" si="6"/>
        <v>261</v>
      </c>
      <c r="O47" s="26">
        <v>0.5</v>
      </c>
      <c r="P47" s="42">
        <v>0.5</v>
      </c>
      <c r="Q47" s="48">
        <f t="shared" si="7"/>
        <v>0</v>
      </c>
      <c r="R47" s="50">
        <f t="shared" si="8"/>
        <v>0.5</v>
      </c>
      <c r="S47" s="50">
        <f t="shared" si="9"/>
        <v>0.5</v>
      </c>
      <c r="T47" s="27">
        <f t="shared" si="28"/>
        <v>0.03</v>
      </c>
      <c r="U47" s="27">
        <f t="shared" si="29"/>
        <v>2.0390624999999999E-2</v>
      </c>
      <c r="V47" s="28">
        <f t="shared" si="30"/>
        <v>1.6</v>
      </c>
      <c r="W47" s="28">
        <f t="shared" si="31"/>
        <v>1.4078124999999999</v>
      </c>
      <c r="X47" s="28">
        <f t="shared" si="32"/>
        <v>0.89804687500000002</v>
      </c>
      <c r="Y47" s="28">
        <f t="shared" si="33"/>
        <v>0.85</v>
      </c>
      <c r="Z47" s="29">
        <f t="shared" si="34"/>
        <v>1.25</v>
      </c>
      <c r="AA47" s="32">
        <f t="shared" si="17"/>
        <v>1.7960937500000003</v>
      </c>
      <c r="AB47" s="33">
        <f t="shared" si="18"/>
        <v>1.4958007812499998</v>
      </c>
      <c r="AC47" s="65">
        <f t="shared" si="35"/>
        <v>2.3684374999999998</v>
      </c>
      <c r="AD47" s="65">
        <f t="shared" si="36"/>
        <v>1.9456249999999997</v>
      </c>
      <c r="AE47" s="65">
        <f t="shared" si="10"/>
        <v>1.8832549709819042</v>
      </c>
      <c r="AF47" s="47">
        <f t="shared" si="11"/>
        <v>4.8528213508846063E-2</v>
      </c>
      <c r="AG47" s="75">
        <f t="shared" si="12"/>
        <v>1.8396743604909522</v>
      </c>
      <c r="AH47" s="65">
        <f t="shared" si="13"/>
        <v>1.5470570588907948</v>
      </c>
      <c r="AI47" s="47">
        <f t="shared" si="14"/>
        <v>3.4266780899767646E-2</v>
      </c>
      <c r="AJ47" s="76">
        <f t="shared" si="15"/>
        <v>1.5214289200703974</v>
      </c>
      <c r="AT47" s="9"/>
      <c r="AZ47" s="1"/>
      <c r="BA47" s="1"/>
      <c r="BB47" s="1"/>
      <c r="BC47" s="1"/>
    </row>
    <row r="48" spans="1:55" s="53" customFormat="1">
      <c r="A48" s="53" t="s">
        <v>64</v>
      </c>
      <c r="B48" s="53" t="s">
        <v>15</v>
      </c>
      <c r="D48" s="53">
        <v>15.7</v>
      </c>
      <c r="F48" s="53">
        <f t="shared" si="2"/>
        <v>15.7</v>
      </c>
      <c r="H48" s="53">
        <v>552</v>
      </c>
      <c r="J48" s="55"/>
      <c r="L48" s="53">
        <v>361</v>
      </c>
      <c r="N48" s="55"/>
      <c r="O48" s="56"/>
      <c r="P48" s="57">
        <v>0.8</v>
      </c>
      <c r="Q48" s="57"/>
      <c r="R48" s="57"/>
      <c r="S48" s="57"/>
      <c r="T48" s="58"/>
      <c r="U48" s="58"/>
      <c r="V48" s="59"/>
      <c r="W48" s="59"/>
      <c r="X48" s="59"/>
      <c r="Y48" s="59"/>
      <c r="Z48" s="60"/>
      <c r="AA48" s="32"/>
      <c r="AB48" s="33"/>
      <c r="AC48" s="65"/>
      <c r="AD48" s="65"/>
      <c r="AE48" s="65"/>
      <c r="AF48" s="47"/>
      <c r="AG48" s="75"/>
      <c r="AH48" s="65"/>
      <c r="AI48" s="47"/>
      <c r="AJ48" s="76"/>
      <c r="AM48" s="67"/>
      <c r="AT48" s="62"/>
      <c r="AU48" s="61"/>
      <c r="AZ48" s="2"/>
      <c r="BA48" s="2"/>
      <c r="BB48" s="2"/>
      <c r="BC48" s="2"/>
    </row>
    <row r="49" spans="1:55">
      <c r="A49" t="s">
        <v>14</v>
      </c>
      <c r="B49" t="s">
        <v>15</v>
      </c>
      <c r="C49" s="25">
        <v>14.7</v>
      </c>
      <c r="D49" s="38">
        <v>14.7</v>
      </c>
      <c r="E49" s="43">
        <f t="shared" si="1"/>
        <v>0</v>
      </c>
      <c r="F49" s="37">
        <f t="shared" si="2"/>
        <v>14.7</v>
      </c>
      <c r="G49" s="25">
        <v>490</v>
      </c>
      <c r="H49" s="38">
        <v>490</v>
      </c>
      <c r="I49" s="43">
        <f t="shared" si="3"/>
        <v>0</v>
      </c>
      <c r="J49" s="45">
        <f t="shared" si="4"/>
        <v>490</v>
      </c>
      <c r="K49" s="25">
        <v>478</v>
      </c>
      <c r="L49" s="38">
        <v>478</v>
      </c>
      <c r="M49" s="43">
        <f t="shared" si="5"/>
        <v>0</v>
      </c>
      <c r="N49" s="45">
        <f t="shared" si="6"/>
        <v>478</v>
      </c>
      <c r="O49" s="26">
        <v>0.5</v>
      </c>
      <c r="P49" s="42">
        <v>0.7</v>
      </c>
      <c r="Q49" s="48">
        <f t="shared" si="7"/>
        <v>0.19999999999999996</v>
      </c>
      <c r="R49" s="50">
        <f t="shared" si="8"/>
        <v>0.6</v>
      </c>
      <c r="S49" s="50">
        <f t="shared" si="9"/>
        <v>0.4</v>
      </c>
      <c r="T49" s="27">
        <f t="shared" ref="T49:T64" si="37">G49/C49/1000</f>
        <v>3.3333333333333333E-2</v>
      </c>
      <c r="U49" s="27">
        <f t="shared" ref="U49:U64" si="38">K49/C49/1000</f>
        <v>3.2517006802721092E-2</v>
      </c>
      <c r="V49" s="28">
        <f t="shared" ref="V49:V64" si="39">1+T49*AM$2</f>
        <v>1.6666666666666665</v>
      </c>
      <c r="W49" s="28">
        <f t="shared" ref="W49:W64" si="40">1+U49*AM$2</f>
        <v>1.6503401360544219</v>
      </c>
      <c r="X49" s="28">
        <f t="shared" ref="X49:X64" si="41">1-U49*AM$3</f>
        <v>0.83741496598639453</v>
      </c>
      <c r="Y49" s="28">
        <f t="shared" ref="Y49:Y64" si="42">1-T49*AM$3</f>
        <v>0.83333333333333337</v>
      </c>
      <c r="Z49" s="29">
        <f t="shared" ref="Z49:Z64" si="43">O49+AM$4*S49</f>
        <v>1.1000000000000001</v>
      </c>
      <c r="AA49" s="32">
        <f t="shared" si="17"/>
        <v>1.5352607709750565</v>
      </c>
      <c r="AB49" s="33">
        <f t="shared" si="18"/>
        <v>1.5128117913832202</v>
      </c>
      <c r="AC49" s="65">
        <f t="shared" ref="AC49:AC64" si="44">(F49*R49*AM$8+F49*S49*AM$7+J49*AM$9+N49*AM$10)/F49</f>
        <v>2.4032653061224494</v>
      </c>
      <c r="AD49" s="65">
        <f t="shared" ref="AD49:AD64" si="45">(F49*R49*AM$8+F49*S49*AM$7+N49*AM$9+J49*AM$10)/F49</f>
        <v>2.3673469387755106</v>
      </c>
      <c r="AE49" s="65">
        <f t="shared" si="10"/>
        <v>1.910948181804861</v>
      </c>
      <c r="AF49" s="47">
        <f t="shared" si="11"/>
        <v>0.24470592744397579</v>
      </c>
      <c r="AG49" s="75">
        <f t="shared" si="12"/>
        <v>1.7231044763899588</v>
      </c>
      <c r="AH49" s="65">
        <f t="shared" si="13"/>
        <v>1.882387814957234</v>
      </c>
      <c r="AI49" s="47">
        <f t="shared" si="14"/>
        <v>0.24429742396183762</v>
      </c>
      <c r="AJ49" s="76">
        <f t="shared" si="15"/>
        <v>1.6975998031702271</v>
      </c>
      <c r="AT49" s="9"/>
      <c r="AW49" s="9"/>
      <c r="AZ49" s="1"/>
      <c r="BA49" s="1"/>
      <c r="BB49" s="1"/>
      <c r="BC49" s="1"/>
    </row>
    <row r="50" spans="1:55">
      <c r="A50" t="s">
        <v>14</v>
      </c>
      <c r="B50" t="s">
        <v>16</v>
      </c>
      <c r="C50" s="25">
        <v>9.8000000000000007</v>
      </c>
      <c r="D50" s="38">
        <v>9.8000000000000007</v>
      </c>
      <c r="E50" s="43">
        <f t="shared" si="1"/>
        <v>0</v>
      </c>
      <c r="F50" s="37">
        <f t="shared" si="2"/>
        <v>9.8000000000000007</v>
      </c>
      <c r="G50" s="25">
        <v>188</v>
      </c>
      <c r="H50" s="38">
        <v>188</v>
      </c>
      <c r="I50" s="43">
        <f t="shared" si="3"/>
        <v>0</v>
      </c>
      <c r="J50" s="45">
        <f t="shared" si="4"/>
        <v>188</v>
      </c>
      <c r="K50" s="25">
        <v>187</v>
      </c>
      <c r="L50" s="38">
        <v>187</v>
      </c>
      <c r="M50" s="43">
        <f t="shared" si="5"/>
        <v>0</v>
      </c>
      <c r="N50" s="45">
        <f t="shared" si="6"/>
        <v>187</v>
      </c>
      <c r="O50" s="26">
        <v>0.7</v>
      </c>
      <c r="P50" s="42">
        <v>0.5</v>
      </c>
      <c r="Q50" s="48">
        <f t="shared" si="7"/>
        <v>0.19999999999999996</v>
      </c>
      <c r="R50" s="50">
        <f t="shared" si="8"/>
        <v>0.6</v>
      </c>
      <c r="S50" s="50">
        <f t="shared" si="9"/>
        <v>0.4</v>
      </c>
      <c r="T50" s="27">
        <f t="shared" si="37"/>
        <v>1.9183673469387753E-2</v>
      </c>
      <c r="U50" s="27">
        <f t="shared" si="38"/>
        <v>1.9081632653061224E-2</v>
      </c>
      <c r="V50" s="28">
        <f t="shared" si="39"/>
        <v>1.383673469387755</v>
      </c>
      <c r="W50" s="28">
        <f t="shared" si="40"/>
        <v>1.3816326530612244</v>
      </c>
      <c r="X50" s="28">
        <f t="shared" si="41"/>
        <v>0.9045918367346939</v>
      </c>
      <c r="Y50" s="28">
        <f t="shared" si="42"/>
        <v>0.90408163265306118</v>
      </c>
      <c r="Z50" s="29">
        <f t="shared" si="43"/>
        <v>1.3</v>
      </c>
      <c r="AA50" s="32">
        <f t="shared" si="17"/>
        <v>1.6271576426488963</v>
      </c>
      <c r="AB50" s="33">
        <f t="shared" si="18"/>
        <v>1.6238413161182841</v>
      </c>
      <c r="AC50" s="65">
        <f t="shared" si="44"/>
        <v>1.8910204081632651</v>
      </c>
      <c r="AD50" s="65">
        <f t="shared" si="45"/>
        <v>1.8865306122448982</v>
      </c>
      <c r="AE50" s="65">
        <f t="shared" si="10"/>
        <v>1.5036384046029074</v>
      </c>
      <c r="AF50" s="47">
        <f t="shared" si="11"/>
        <v>8.2146902917532794E-2</v>
      </c>
      <c r="AG50" s="75">
        <f t="shared" si="12"/>
        <v>1.5653980236259017</v>
      </c>
      <c r="AH50" s="65">
        <f t="shared" si="13"/>
        <v>1.5000683587469543</v>
      </c>
      <c r="AI50" s="47">
        <f t="shared" si="14"/>
        <v>8.2511544657018598E-2</v>
      </c>
      <c r="AJ50" s="76">
        <f t="shared" si="15"/>
        <v>1.5619548374326193</v>
      </c>
      <c r="AT50" s="9"/>
      <c r="AZ50" s="1"/>
      <c r="BA50" s="1"/>
      <c r="BB50" s="1"/>
      <c r="BC50" s="1"/>
    </row>
    <row r="51" spans="1:55">
      <c r="A51" t="s">
        <v>14</v>
      </c>
      <c r="B51" t="s">
        <v>18</v>
      </c>
      <c r="C51" s="25">
        <v>9.1999999999999993</v>
      </c>
      <c r="D51" s="38">
        <v>9.1999999999999993</v>
      </c>
      <c r="E51" s="43">
        <f t="shared" si="1"/>
        <v>0</v>
      </c>
      <c r="F51" s="37">
        <f t="shared" si="2"/>
        <v>9.1999999999999993</v>
      </c>
      <c r="G51" s="25">
        <v>253</v>
      </c>
      <c r="H51" s="38">
        <v>253</v>
      </c>
      <c r="I51" s="43">
        <f t="shared" si="3"/>
        <v>0</v>
      </c>
      <c r="J51" s="45">
        <f t="shared" si="4"/>
        <v>253</v>
      </c>
      <c r="K51" s="25">
        <v>115</v>
      </c>
      <c r="L51" s="38">
        <v>115</v>
      </c>
      <c r="M51" s="43">
        <f t="shared" si="5"/>
        <v>0</v>
      </c>
      <c r="N51" s="45">
        <f t="shared" si="6"/>
        <v>115</v>
      </c>
      <c r="O51" s="26">
        <v>0.15</v>
      </c>
      <c r="P51" s="42">
        <v>0.15</v>
      </c>
      <c r="Q51" s="48">
        <f t="shared" si="7"/>
        <v>0</v>
      </c>
      <c r="R51" s="50">
        <f t="shared" si="8"/>
        <v>0.15</v>
      </c>
      <c r="S51" s="50">
        <f t="shared" si="9"/>
        <v>0.85</v>
      </c>
      <c r="T51" s="27">
        <f t="shared" si="37"/>
        <v>2.7500000000000004E-2</v>
      </c>
      <c r="U51" s="27">
        <f t="shared" si="38"/>
        <v>1.2500000000000002E-2</v>
      </c>
      <c r="V51" s="28">
        <f t="shared" si="39"/>
        <v>1.55</v>
      </c>
      <c r="W51" s="28">
        <f t="shared" si="40"/>
        <v>1.25</v>
      </c>
      <c r="X51" s="28">
        <f t="shared" si="41"/>
        <v>0.9375</v>
      </c>
      <c r="Y51" s="28">
        <f t="shared" si="42"/>
        <v>0.86250000000000004</v>
      </c>
      <c r="Z51" s="29">
        <f t="shared" si="43"/>
        <v>1.4249999999999998</v>
      </c>
      <c r="AA51" s="32">
        <f t="shared" si="17"/>
        <v>2.0707031249999996</v>
      </c>
      <c r="AB51" s="33">
        <f t="shared" si="18"/>
        <v>1.5363281249999998</v>
      </c>
      <c r="AC51" s="65">
        <f t="shared" si="44"/>
        <v>2.4750000000000001</v>
      </c>
      <c r="AD51" s="65">
        <f t="shared" si="45"/>
        <v>1.8150000000000002</v>
      </c>
      <c r="AE51" s="65">
        <f t="shared" si="10"/>
        <v>1.9679877780942976</v>
      </c>
      <c r="AF51" s="47">
        <f t="shared" si="11"/>
        <v>5.2193081709667188E-2</v>
      </c>
      <c r="AG51" s="75">
        <f t="shared" si="12"/>
        <v>2.0193454515471485</v>
      </c>
      <c r="AH51" s="65">
        <f t="shared" si="13"/>
        <v>1.4431910372691519</v>
      </c>
      <c r="AI51" s="47">
        <f t="shared" si="14"/>
        <v>6.4535522550836166E-2</v>
      </c>
      <c r="AJ51" s="76">
        <f t="shared" si="15"/>
        <v>1.4897595811345758</v>
      </c>
      <c r="AT51" s="9"/>
      <c r="AZ51" s="1"/>
      <c r="BA51" s="1"/>
      <c r="BB51" s="1"/>
      <c r="BC51" s="1"/>
    </row>
    <row r="52" spans="1:55">
      <c r="A52" t="s">
        <v>15</v>
      </c>
      <c r="B52" t="s">
        <v>16</v>
      </c>
      <c r="C52" s="25">
        <v>12.8</v>
      </c>
      <c r="D52" s="38">
        <v>12.8</v>
      </c>
      <c r="E52" s="43">
        <f t="shared" si="1"/>
        <v>0</v>
      </c>
      <c r="F52" s="37">
        <f t="shared" si="2"/>
        <v>12.8</v>
      </c>
      <c r="G52" s="25">
        <v>220</v>
      </c>
      <c r="H52" s="38">
        <v>220</v>
      </c>
      <c r="I52" s="43">
        <f t="shared" si="3"/>
        <v>0</v>
      </c>
      <c r="J52" s="45">
        <f t="shared" si="4"/>
        <v>220</v>
      </c>
      <c r="K52" s="25">
        <v>293</v>
      </c>
      <c r="L52" s="38">
        <v>294</v>
      </c>
      <c r="M52" s="43">
        <f t="shared" si="5"/>
        <v>1</v>
      </c>
      <c r="N52" s="45">
        <f t="shared" si="6"/>
        <v>293.5</v>
      </c>
      <c r="O52" s="26">
        <v>0.1</v>
      </c>
      <c r="P52" s="42">
        <v>0.05</v>
      </c>
      <c r="Q52" s="48">
        <f t="shared" si="7"/>
        <v>0.05</v>
      </c>
      <c r="R52" s="50">
        <f t="shared" si="8"/>
        <v>7.5000000000000011E-2</v>
      </c>
      <c r="S52" s="50">
        <f t="shared" si="9"/>
        <v>0.92500000000000004</v>
      </c>
      <c r="T52" s="27">
        <f t="shared" si="37"/>
        <v>1.7187500000000001E-2</v>
      </c>
      <c r="U52" s="27">
        <f t="shared" si="38"/>
        <v>2.2890625000000001E-2</v>
      </c>
      <c r="V52" s="28">
        <f t="shared" si="39"/>
        <v>1.34375</v>
      </c>
      <c r="W52" s="28">
        <f t="shared" si="40"/>
        <v>1.4578125</v>
      </c>
      <c r="X52" s="28">
        <f t="shared" si="41"/>
        <v>0.88554687499999996</v>
      </c>
      <c r="Y52" s="28">
        <f t="shared" si="42"/>
        <v>0.9140625</v>
      </c>
      <c r="Z52" s="29">
        <f t="shared" si="43"/>
        <v>1.4875000000000003</v>
      </c>
      <c r="AA52" s="32">
        <f t="shared" si="17"/>
        <v>1.7700559997558598</v>
      </c>
      <c r="AB52" s="33">
        <f t="shared" si="18"/>
        <v>1.9821409606933598</v>
      </c>
      <c r="AC52" s="65">
        <f t="shared" si="44"/>
        <v>2.0582812500000003</v>
      </c>
      <c r="AD52" s="65">
        <f t="shared" si="45"/>
        <v>2.3109375000000001</v>
      </c>
      <c r="AE52" s="65">
        <f t="shared" si="10"/>
        <v>1.6366352904568302</v>
      </c>
      <c r="AF52" s="47">
        <f t="shared" si="11"/>
        <v>8.1521344478517443E-2</v>
      </c>
      <c r="AG52" s="75">
        <f t="shared" si="12"/>
        <v>1.7033456451063449</v>
      </c>
      <c r="AH52" s="65">
        <f t="shared" si="13"/>
        <v>1.8375340428039559</v>
      </c>
      <c r="AI52" s="47">
        <f t="shared" si="14"/>
        <v>7.86961844085039E-2</v>
      </c>
      <c r="AJ52" s="76">
        <f t="shared" si="15"/>
        <v>1.9098375017486577</v>
      </c>
      <c r="AT52" s="9"/>
      <c r="AZ52" s="1"/>
      <c r="BA52" s="1"/>
      <c r="BB52" s="1"/>
      <c r="BC52" s="1"/>
    </row>
    <row r="53" spans="1:55">
      <c r="A53" t="s">
        <v>15</v>
      </c>
      <c r="B53" t="s">
        <v>20</v>
      </c>
      <c r="C53" s="25">
        <v>8.1999999999999993</v>
      </c>
      <c r="D53" s="38">
        <v>8.1999999999999993</v>
      </c>
      <c r="E53" s="43">
        <f t="shared" si="1"/>
        <v>0</v>
      </c>
      <c r="F53" s="37">
        <f t="shared" si="2"/>
        <v>8.1999999999999993</v>
      </c>
      <c r="G53" s="25">
        <v>111</v>
      </c>
      <c r="H53" s="38">
        <v>111</v>
      </c>
      <c r="I53" s="43">
        <f t="shared" si="3"/>
        <v>0</v>
      </c>
      <c r="J53" s="45">
        <f t="shared" si="4"/>
        <v>111</v>
      </c>
      <c r="K53" s="25">
        <v>58</v>
      </c>
      <c r="L53" s="38">
        <v>58</v>
      </c>
      <c r="M53" s="43">
        <f t="shared" si="5"/>
        <v>0</v>
      </c>
      <c r="N53" s="45">
        <f t="shared" si="6"/>
        <v>58</v>
      </c>
      <c r="O53" s="26">
        <v>0.9</v>
      </c>
      <c r="P53" s="51">
        <v>0.1</v>
      </c>
      <c r="Q53" s="48">
        <f t="shared" si="7"/>
        <v>0.8</v>
      </c>
      <c r="R53" s="50">
        <f>O53</f>
        <v>0.9</v>
      </c>
      <c r="S53" s="50">
        <f t="shared" si="9"/>
        <v>9.9999999999999978E-2</v>
      </c>
      <c r="T53" s="27">
        <f t="shared" si="37"/>
        <v>1.3536585365853658E-2</v>
      </c>
      <c r="U53" s="27">
        <f t="shared" si="38"/>
        <v>7.0731707317073182E-3</v>
      </c>
      <c r="V53" s="28">
        <f t="shared" si="39"/>
        <v>1.2707317073170732</v>
      </c>
      <c r="W53" s="28">
        <f t="shared" si="40"/>
        <v>1.1414634146341465</v>
      </c>
      <c r="X53" s="28">
        <f t="shared" si="41"/>
        <v>0.96463414634146338</v>
      </c>
      <c r="Y53" s="28">
        <f t="shared" si="42"/>
        <v>0.93231707317073176</v>
      </c>
      <c r="Z53" s="29">
        <f t="shared" si="43"/>
        <v>1.05</v>
      </c>
      <c r="AA53" s="32">
        <f t="shared" si="17"/>
        <v>1.2870807555026771</v>
      </c>
      <c r="AB53" s="33">
        <f t="shared" si="18"/>
        <v>1.1174161213563358</v>
      </c>
      <c r="AC53" s="65">
        <f t="shared" si="44"/>
        <v>1.5631707317073174</v>
      </c>
      <c r="AD53" s="65">
        <f t="shared" si="45"/>
        <v>1.2787804878048781</v>
      </c>
      <c r="AE53" s="65">
        <f t="shared" si="10"/>
        <v>1.2429498565958468</v>
      </c>
      <c r="AF53" s="47">
        <f t="shared" si="11"/>
        <v>3.5504971236486327E-2</v>
      </c>
      <c r="AG53" s="75">
        <f t="shared" si="12"/>
        <v>1.2650153060492619</v>
      </c>
      <c r="AH53" s="65">
        <f t="shared" si="13"/>
        <v>1.0168179276224099</v>
      </c>
      <c r="AI53" s="47">
        <f t="shared" si="14"/>
        <v>9.8934323442891436E-2</v>
      </c>
      <c r="AJ53" s="76">
        <f t="shared" si="15"/>
        <v>1.0671170244893728</v>
      </c>
      <c r="AT53" s="9"/>
      <c r="AW53" s="9"/>
      <c r="AZ53" s="1"/>
      <c r="BA53" s="1"/>
      <c r="BB53" s="1"/>
      <c r="BC53" s="1"/>
    </row>
    <row r="54" spans="1:55">
      <c r="A54" t="s">
        <v>16</v>
      </c>
      <c r="B54" t="s">
        <v>18</v>
      </c>
      <c r="C54" s="25">
        <v>3</v>
      </c>
      <c r="D54" s="38">
        <v>3</v>
      </c>
      <c r="E54" s="43">
        <f t="shared" si="1"/>
        <v>0</v>
      </c>
      <c r="F54" s="37">
        <f t="shared" si="2"/>
        <v>3</v>
      </c>
      <c r="G54" s="25">
        <v>106</v>
      </c>
      <c r="H54" s="38">
        <v>106</v>
      </c>
      <c r="I54" s="43">
        <f t="shared" si="3"/>
        <v>0</v>
      </c>
      <c r="J54" s="45">
        <f t="shared" si="4"/>
        <v>106</v>
      </c>
      <c r="K54" s="25">
        <v>6</v>
      </c>
      <c r="L54" s="38">
        <v>6</v>
      </c>
      <c r="M54" s="43">
        <f t="shared" si="5"/>
        <v>0</v>
      </c>
      <c r="N54" s="45">
        <f t="shared" si="6"/>
        <v>6</v>
      </c>
      <c r="O54" s="26">
        <v>0.85</v>
      </c>
      <c r="P54" s="42">
        <v>0.9</v>
      </c>
      <c r="Q54" s="48">
        <f t="shared" si="7"/>
        <v>5.0000000000000044E-2</v>
      </c>
      <c r="R54" s="50">
        <f t="shared" si="8"/>
        <v>0.875</v>
      </c>
      <c r="S54" s="50">
        <f t="shared" si="9"/>
        <v>0.125</v>
      </c>
      <c r="T54" s="27">
        <f t="shared" si="37"/>
        <v>3.5333333333333335E-2</v>
      </c>
      <c r="U54" s="27">
        <f t="shared" si="38"/>
        <v>2E-3</v>
      </c>
      <c r="V54" s="28">
        <f t="shared" si="39"/>
        <v>1.7066666666666666</v>
      </c>
      <c r="W54" s="28">
        <f t="shared" si="40"/>
        <v>1.04</v>
      </c>
      <c r="X54" s="28">
        <f t="shared" si="41"/>
        <v>0.99</v>
      </c>
      <c r="Y54" s="28">
        <f t="shared" si="42"/>
        <v>0.82333333333333336</v>
      </c>
      <c r="Z54" s="29">
        <f t="shared" si="43"/>
        <v>1.0375000000000001</v>
      </c>
      <c r="AA54" s="32">
        <f t="shared" si="17"/>
        <v>1.7529599999999999</v>
      </c>
      <c r="AB54" s="33">
        <f t="shared" si="18"/>
        <v>0.88837666666666681</v>
      </c>
      <c r="AC54" s="65">
        <f t="shared" si="44"/>
        <v>2.4678333333333335</v>
      </c>
      <c r="AD54" s="65">
        <f t="shared" si="45"/>
        <v>1.0011666666666668</v>
      </c>
      <c r="AE54" s="65">
        <f t="shared" si="10"/>
        <v>1.962289227625742</v>
      </c>
      <c r="AF54" s="47">
        <f t="shared" si="11"/>
        <v>0.11941472003111442</v>
      </c>
      <c r="AG54" s="75">
        <f t="shared" si="12"/>
        <v>1.8576246138128709</v>
      </c>
      <c r="AH54" s="65">
        <f t="shared" si="13"/>
        <v>0.79607424801430615</v>
      </c>
      <c r="AI54" s="47">
        <f t="shared" si="14"/>
        <v>0.11594699725885604</v>
      </c>
      <c r="AJ54" s="76">
        <f t="shared" si="15"/>
        <v>0.84222545734048648</v>
      </c>
      <c r="AT54" s="9"/>
      <c r="AW54" s="9"/>
      <c r="AZ54" s="1"/>
      <c r="BA54" s="1"/>
      <c r="BB54" s="1"/>
      <c r="BC54" s="1"/>
    </row>
    <row r="55" spans="1:55">
      <c r="A55" t="s">
        <v>16</v>
      </c>
      <c r="B55" t="s">
        <v>20</v>
      </c>
      <c r="C55" s="25">
        <v>7.9</v>
      </c>
      <c r="D55" s="38">
        <v>7.9</v>
      </c>
      <c r="E55" s="43">
        <f t="shared" si="1"/>
        <v>0</v>
      </c>
      <c r="F55" s="37">
        <f t="shared" si="2"/>
        <v>7.9</v>
      </c>
      <c r="G55" s="25">
        <v>245</v>
      </c>
      <c r="H55" s="38">
        <v>245</v>
      </c>
      <c r="I55" s="43">
        <f t="shared" si="3"/>
        <v>0</v>
      </c>
      <c r="J55" s="45">
        <f t="shared" si="4"/>
        <v>245</v>
      </c>
      <c r="K55" s="25">
        <v>118</v>
      </c>
      <c r="L55" s="38">
        <v>118</v>
      </c>
      <c r="M55" s="43">
        <f t="shared" si="5"/>
        <v>0</v>
      </c>
      <c r="N55" s="45">
        <f t="shared" si="6"/>
        <v>118</v>
      </c>
      <c r="O55" s="26">
        <v>0.4</v>
      </c>
      <c r="P55" s="42">
        <v>0.2</v>
      </c>
      <c r="Q55" s="48">
        <f t="shared" si="7"/>
        <v>0.2</v>
      </c>
      <c r="R55" s="50">
        <f t="shared" si="8"/>
        <v>0.30000000000000004</v>
      </c>
      <c r="S55" s="50">
        <f t="shared" si="9"/>
        <v>0.7</v>
      </c>
      <c r="T55" s="27">
        <f t="shared" si="37"/>
        <v>3.10126582278481E-2</v>
      </c>
      <c r="U55" s="27">
        <f t="shared" si="38"/>
        <v>1.4936708860759493E-2</v>
      </c>
      <c r="V55" s="28">
        <f t="shared" si="39"/>
        <v>1.620253164556962</v>
      </c>
      <c r="W55" s="28">
        <f t="shared" si="40"/>
        <v>1.2987341772151899</v>
      </c>
      <c r="X55" s="28">
        <f t="shared" si="41"/>
        <v>0.92531645569620258</v>
      </c>
      <c r="Y55" s="28">
        <f t="shared" si="42"/>
        <v>0.84493670886075956</v>
      </c>
      <c r="Z55" s="29">
        <f t="shared" si="43"/>
        <v>1.4499999999999997</v>
      </c>
      <c r="AA55" s="32">
        <f t="shared" si="17"/>
        <v>2.1739080275596856</v>
      </c>
      <c r="AB55" s="33">
        <f t="shared" si="18"/>
        <v>1.5911548630027237</v>
      </c>
      <c r="AC55" s="65">
        <f t="shared" si="44"/>
        <v>2.5307594936708862</v>
      </c>
      <c r="AD55" s="65">
        <f t="shared" si="45"/>
        <v>1.8234177215189875</v>
      </c>
      <c r="AE55" s="65">
        <f t="shared" si="10"/>
        <v>2.0123247486223907</v>
      </c>
      <c r="AF55" s="47">
        <f t="shared" si="11"/>
        <v>8.0296820405311164E-2</v>
      </c>
      <c r="AG55" s="75">
        <f t="shared" si="12"/>
        <v>2.0931163880910382</v>
      </c>
      <c r="AH55" s="65">
        <f t="shared" si="13"/>
        <v>1.4498843597211795</v>
      </c>
      <c r="AI55" s="47">
        <f t="shared" si="14"/>
        <v>9.7435703981737731E-2</v>
      </c>
      <c r="AJ55" s="76">
        <f t="shared" si="15"/>
        <v>1.5205196113619515</v>
      </c>
      <c r="AT55" s="9"/>
      <c r="AW55" s="9"/>
      <c r="AZ55" s="1"/>
      <c r="BA55" s="1"/>
      <c r="BB55" s="1"/>
      <c r="BC55" s="1"/>
    </row>
    <row r="56" spans="1:55">
      <c r="A56" t="s">
        <v>17</v>
      </c>
      <c r="B56" t="s">
        <v>18</v>
      </c>
      <c r="C56" s="25">
        <v>11.6</v>
      </c>
      <c r="D56" s="38">
        <v>11.6</v>
      </c>
      <c r="E56" s="43">
        <f t="shared" si="1"/>
        <v>0</v>
      </c>
      <c r="F56" s="37">
        <f t="shared" si="2"/>
        <v>11.6</v>
      </c>
      <c r="G56" s="25">
        <v>129</v>
      </c>
      <c r="H56" s="38">
        <v>129</v>
      </c>
      <c r="I56" s="43">
        <f t="shared" si="3"/>
        <v>0</v>
      </c>
      <c r="J56" s="45">
        <f t="shared" si="4"/>
        <v>129</v>
      </c>
      <c r="K56" s="25">
        <v>400</v>
      </c>
      <c r="L56" s="38">
        <v>400</v>
      </c>
      <c r="M56" s="43">
        <f t="shared" si="5"/>
        <v>0</v>
      </c>
      <c r="N56" s="45">
        <f t="shared" si="6"/>
        <v>400</v>
      </c>
      <c r="O56" s="26">
        <v>0.1</v>
      </c>
      <c r="P56" s="42">
        <v>0.3</v>
      </c>
      <c r="Q56" s="48">
        <f t="shared" si="7"/>
        <v>0.19999999999999998</v>
      </c>
      <c r="R56" s="50">
        <f t="shared" si="8"/>
        <v>0.2</v>
      </c>
      <c r="S56" s="50">
        <f t="shared" si="9"/>
        <v>0.8</v>
      </c>
      <c r="T56" s="27">
        <f t="shared" si="37"/>
        <v>1.1120689655172414E-2</v>
      </c>
      <c r="U56" s="27">
        <f t="shared" si="38"/>
        <v>3.4482758620689662E-2</v>
      </c>
      <c r="V56" s="28">
        <f t="shared" si="39"/>
        <v>1.2224137931034482</v>
      </c>
      <c r="W56" s="28">
        <f t="shared" si="40"/>
        <v>1.6896551724137931</v>
      </c>
      <c r="X56" s="28">
        <f t="shared" si="41"/>
        <v>0.82758620689655171</v>
      </c>
      <c r="Y56" s="28">
        <f t="shared" si="42"/>
        <v>0.94439655172413794</v>
      </c>
      <c r="Z56" s="29">
        <f t="shared" si="43"/>
        <v>1.3000000000000003</v>
      </c>
      <c r="AA56" s="32">
        <f t="shared" si="17"/>
        <v>1.3151486325802617</v>
      </c>
      <c r="AB56" s="33">
        <f t="shared" si="18"/>
        <v>2.0744158739595724</v>
      </c>
      <c r="AC56" s="65">
        <f t="shared" si="44"/>
        <v>1.7068965517241377</v>
      </c>
      <c r="AD56" s="65">
        <f t="shared" si="45"/>
        <v>2.7348275862068965</v>
      </c>
      <c r="AE56" s="65">
        <f t="shared" si="10"/>
        <v>1.3572329504098604</v>
      </c>
      <c r="AF56" s="47">
        <f t="shared" si="11"/>
        <v>3.1999666643785396E-2</v>
      </c>
      <c r="AG56" s="75">
        <f t="shared" si="12"/>
        <v>1.336190791495061</v>
      </c>
      <c r="AH56" s="65">
        <f t="shared" si="13"/>
        <v>2.1745887938789097</v>
      </c>
      <c r="AI56" s="47">
        <f t="shared" si="14"/>
        <v>4.8289699850845524E-2</v>
      </c>
      <c r="AJ56" s="76">
        <f t="shared" si="15"/>
        <v>2.1245023339192413</v>
      </c>
      <c r="AT56" s="9"/>
      <c r="AZ56" s="1"/>
      <c r="BA56" s="1"/>
      <c r="BB56" s="1"/>
      <c r="BC56" s="1"/>
    </row>
    <row r="57" spans="1:55">
      <c r="A57" t="s">
        <v>17</v>
      </c>
      <c r="B57" t="s">
        <v>19</v>
      </c>
      <c r="C57" s="25">
        <v>11.4</v>
      </c>
      <c r="D57" s="38">
        <v>11.3</v>
      </c>
      <c r="E57" s="43">
        <f t="shared" si="1"/>
        <v>9.9999999999999645E-2</v>
      </c>
      <c r="F57" s="37">
        <f t="shared" si="2"/>
        <v>11.350000000000001</v>
      </c>
      <c r="G57" s="25">
        <v>255</v>
      </c>
      <c r="H57" s="38">
        <v>249</v>
      </c>
      <c r="I57" s="43">
        <f t="shared" si="3"/>
        <v>6</v>
      </c>
      <c r="J57" s="45">
        <f t="shared" si="4"/>
        <v>252</v>
      </c>
      <c r="K57" s="25">
        <v>286</v>
      </c>
      <c r="L57" s="38">
        <v>286</v>
      </c>
      <c r="M57" s="43">
        <f t="shared" si="5"/>
        <v>0</v>
      </c>
      <c r="N57" s="45">
        <f t="shared" si="6"/>
        <v>286</v>
      </c>
      <c r="O57" s="26">
        <v>0.05</v>
      </c>
      <c r="P57" s="42">
        <v>0.3</v>
      </c>
      <c r="Q57" s="48">
        <f t="shared" si="7"/>
        <v>0.25</v>
      </c>
      <c r="R57" s="50">
        <f t="shared" si="8"/>
        <v>0.17499999999999999</v>
      </c>
      <c r="S57" s="50">
        <f t="shared" si="9"/>
        <v>0.82499999999999996</v>
      </c>
      <c r="T57" s="27">
        <f t="shared" si="37"/>
        <v>2.2368421052631579E-2</v>
      </c>
      <c r="U57" s="27">
        <f t="shared" si="38"/>
        <v>2.5087719298245614E-2</v>
      </c>
      <c r="V57" s="28">
        <f t="shared" si="39"/>
        <v>1.4473684210526316</v>
      </c>
      <c r="W57" s="28">
        <f t="shared" si="40"/>
        <v>1.5017543859649123</v>
      </c>
      <c r="X57" s="28">
        <f t="shared" si="41"/>
        <v>0.87456140350877187</v>
      </c>
      <c r="Y57" s="28">
        <f t="shared" si="42"/>
        <v>0.88815789473684215</v>
      </c>
      <c r="Z57" s="29">
        <f t="shared" si="43"/>
        <v>1.2874999999999999</v>
      </c>
      <c r="AA57" s="32">
        <f t="shared" si="17"/>
        <v>1.6297336680517078</v>
      </c>
      <c r="AB57" s="33">
        <f t="shared" si="18"/>
        <v>1.7172610803324098</v>
      </c>
      <c r="AC57" s="65">
        <f t="shared" si="44"/>
        <v>2.199812775330396</v>
      </c>
      <c r="AD57" s="65">
        <f t="shared" si="45"/>
        <v>2.3316189427312772</v>
      </c>
      <c r="AE57" s="65">
        <f t="shared" si="10"/>
        <v>1.7491735983619865</v>
      </c>
      <c r="AF57" s="47">
        <f t="shared" si="11"/>
        <v>7.3288005673384005E-2</v>
      </c>
      <c r="AG57" s="75">
        <f t="shared" si="12"/>
        <v>1.6894536332068473</v>
      </c>
      <c r="AH57" s="65">
        <f t="shared" si="13"/>
        <v>1.8539788211993138</v>
      </c>
      <c r="AI57" s="47">
        <f t="shared" si="14"/>
        <v>7.9613835329243932E-2</v>
      </c>
      <c r="AJ57" s="76">
        <f t="shared" si="15"/>
        <v>1.7856199507658617</v>
      </c>
      <c r="AT57" s="9"/>
      <c r="AZ57" s="1"/>
      <c r="BA57" s="1"/>
      <c r="BB57" s="1"/>
      <c r="BC57" s="1"/>
    </row>
    <row r="58" spans="1:55">
      <c r="A58" t="s">
        <v>17</v>
      </c>
      <c r="B58" t="s">
        <v>21</v>
      </c>
      <c r="C58" s="25">
        <v>14.4</v>
      </c>
      <c r="D58" s="38">
        <v>14.4</v>
      </c>
      <c r="E58" s="43">
        <f t="shared" si="1"/>
        <v>0</v>
      </c>
      <c r="F58" s="37">
        <f t="shared" si="2"/>
        <v>14.4</v>
      </c>
      <c r="G58" s="25">
        <v>130</v>
      </c>
      <c r="H58" s="38">
        <v>130</v>
      </c>
      <c r="I58" s="43">
        <f t="shared" si="3"/>
        <v>0</v>
      </c>
      <c r="J58" s="45">
        <f t="shared" si="4"/>
        <v>130</v>
      </c>
      <c r="K58" s="25">
        <v>321</v>
      </c>
      <c r="L58" s="38">
        <v>321</v>
      </c>
      <c r="M58" s="43">
        <f t="shared" si="5"/>
        <v>0</v>
      </c>
      <c r="N58" s="45">
        <f t="shared" si="6"/>
        <v>321</v>
      </c>
      <c r="O58" s="26">
        <v>0.9</v>
      </c>
      <c r="P58" s="42">
        <v>0.8</v>
      </c>
      <c r="Q58" s="48">
        <f t="shared" si="7"/>
        <v>9.9999999999999978E-2</v>
      </c>
      <c r="R58" s="50">
        <f t="shared" si="8"/>
        <v>0.85000000000000009</v>
      </c>
      <c r="S58" s="50">
        <f t="shared" si="9"/>
        <v>0.14999999999999991</v>
      </c>
      <c r="T58" s="27">
        <f t="shared" si="37"/>
        <v>9.0277777777777769E-3</v>
      </c>
      <c r="U58" s="27">
        <f t="shared" si="38"/>
        <v>2.2291666666666668E-2</v>
      </c>
      <c r="V58" s="28">
        <f t="shared" si="39"/>
        <v>1.1805555555555556</v>
      </c>
      <c r="W58" s="28">
        <f t="shared" si="40"/>
        <v>1.4458333333333333</v>
      </c>
      <c r="X58" s="28">
        <f t="shared" si="41"/>
        <v>0.88854166666666667</v>
      </c>
      <c r="Y58" s="28">
        <f t="shared" si="42"/>
        <v>0.95486111111111116</v>
      </c>
      <c r="Z58" s="29">
        <f t="shared" si="43"/>
        <v>1.125</v>
      </c>
      <c r="AA58" s="32">
        <f t="shared" si="17"/>
        <v>1.1800944010416667</v>
      </c>
      <c r="AB58" s="33">
        <f t="shared" si="18"/>
        <v>1.5531412760416667</v>
      </c>
      <c r="AC58" s="65">
        <f t="shared" si="44"/>
        <v>1.3469444444444445</v>
      </c>
      <c r="AD58" s="65">
        <f t="shared" si="45"/>
        <v>1.9305555555555556</v>
      </c>
      <c r="AE58" s="65">
        <f t="shared" si="10"/>
        <v>1.0710182644196689</v>
      </c>
      <c r="AF58" s="47">
        <f t="shared" si="11"/>
        <v>0.10184339543555843</v>
      </c>
      <c r="AG58" s="75">
        <f t="shared" si="12"/>
        <v>1.1255563327306679</v>
      </c>
      <c r="AH58" s="65">
        <f t="shared" si="13"/>
        <v>1.5350746417233858</v>
      </c>
      <c r="AI58" s="47">
        <f t="shared" si="14"/>
        <v>1.1769222047729233E-2</v>
      </c>
      <c r="AJ58" s="76">
        <f t="shared" si="15"/>
        <v>1.5441079588825262</v>
      </c>
      <c r="AT58" s="9"/>
      <c r="AZ58" s="1"/>
      <c r="BA58" s="1"/>
      <c r="BB58" s="1"/>
      <c r="BC58" s="1"/>
    </row>
    <row r="59" spans="1:55">
      <c r="A59" t="s">
        <v>17</v>
      </c>
      <c r="B59" t="s">
        <v>23</v>
      </c>
      <c r="C59" s="25">
        <v>14.1</v>
      </c>
      <c r="D59" s="38">
        <v>14.1</v>
      </c>
      <c r="E59" s="43">
        <f t="shared" si="1"/>
        <v>0</v>
      </c>
      <c r="F59" s="37">
        <f t="shared" si="2"/>
        <v>14.1</v>
      </c>
      <c r="G59" s="25">
        <v>207</v>
      </c>
      <c r="H59" s="38">
        <v>207</v>
      </c>
      <c r="I59" s="43">
        <f t="shared" si="3"/>
        <v>0</v>
      </c>
      <c r="J59" s="45">
        <f t="shared" si="4"/>
        <v>207</v>
      </c>
      <c r="K59" s="25">
        <v>435</v>
      </c>
      <c r="L59" s="38">
        <v>435</v>
      </c>
      <c r="M59" s="43">
        <f t="shared" si="5"/>
        <v>0</v>
      </c>
      <c r="N59" s="45">
        <f t="shared" si="6"/>
        <v>435</v>
      </c>
      <c r="O59" s="26">
        <v>0.95</v>
      </c>
      <c r="P59" s="42">
        <v>0.65</v>
      </c>
      <c r="Q59" s="48">
        <f t="shared" si="7"/>
        <v>0.29999999999999993</v>
      </c>
      <c r="R59" s="50">
        <f t="shared" si="8"/>
        <v>0.8</v>
      </c>
      <c r="S59" s="50">
        <f t="shared" si="9"/>
        <v>0.19999999999999996</v>
      </c>
      <c r="T59" s="27">
        <f t="shared" si="37"/>
        <v>1.4680851063829789E-2</v>
      </c>
      <c r="U59" s="27">
        <f t="shared" si="38"/>
        <v>3.0851063829787237E-2</v>
      </c>
      <c r="V59" s="28">
        <f t="shared" si="39"/>
        <v>1.2936170212765958</v>
      </c>
      <c r="W59" s="28">
        <f t="shared" si="40"/>
        <v>1.6170212765957448</v>
      </c>
      <c r="X59" s="28">
        <f t="shared" si="41"/>
        <v>0.8457446808510638</v>
      </c>
      <c r="Y59" s="28">
        <f t="shared" si="42"/>
        <v>0.92659574468085104</v>
      </c>
      <c r="Z59" s="29">
        <f t="shared" si="43"/>
        <v>1.25</v>
      </c>
      <c r="AA59" s="32">
        <f t="shared" si="17"/>
        <v>1.367587143503848</v>
      </c>
      <c r="AB59" s="33">
        <f t="shared" si="18"/>
        <v>1.8729062924400184</v>
      </c>
      <c r="AC59" s="65">
        <f t="shared" si="44"/>
        <v>1.5638297872340425</v>
      </c>
      <c r="AD59" s="65">
        <f t="shared" si="45"/>
        <v>2.2753191489361702</v>
      </c>
      <c r="AE59" s="65">
        <f t="shared" si="10"/>
        <v>1.2434739023419803</v>
      </c>
      <c r="AF59" s="47">
        <f t="shared" si="11"/>
        <v>9.9811697638455321E-2</v>
      </c>
      <c r="AG59" s="75">
        <f t="shared" si="12"/>
        <v>1.3055305229229142</v>
      </c>
      <c r="AH59" s="65">
        <f t="shared" si="13"/>
        <v>1.8092122328768894</v>
      </c>
      <c r="AI59" s="47">
        <f t="shared" si="14"/>
        <v>3.5205410623300404E-2</v>
      </c>
      <c r="AJ59" s="76">
        <f t="shared" si="15"/>
        <v>1.8410592626584539</v>
      </c>
      <c r="AT59" s="9"/>
      <c r="AW59" s="9"/>
      <c r="AZ59" s="1"/>
      <c r="BA59" s="1"/>
      <c r="BB59" s="1"/>
      <c r="BC59" s="1"/>
    </row>
    <row r="60" spans="1:55">
      <c r="A60" t="s">
        <v>18</v>
      </c>
      <c r="B60" t="s">
        <v>19</v>
      </c>
      <c r="C60" s="25">
        <v>6.5</v>
      </c>
      <c r="D60" s="38">
        <v>6.5</v>
      </c>
      <c r="E60" s="43">
        <f t="shared" si="1"/>
        <v>0</v>
      </c>
      <c r="F60" s="37">
        <f t="shared" si="2"/>
        <v>6.5</v>
      </c>
      <c r="G60" s="25">
        <v>276</v>
      </c>
      <c r="H60" s="38">
        <v>276</v>
      </c>
      <c r="I60" s="43">
        <f t="shared" si="3"/>
        <v>0</v>
      </c>
      <c r="J60" s="45">
        <f t="shared" si="4"/>
        <v>276</v>
      </c>
      <c r="K60" s="25">
        <v>37</v>
      </c>
      <c r="L60" s="38">
        <v>37</v>
      </c>
      <c r="M60" s="43">
        <f t="shared" si="5"/>
        <v>0</v>
      </c>
      <c r="N60" s="45">
        <f t="shared" si="6"/>
        <v>37</v>
      </c>
      <c r="O60" s="26">
        <v>0.8</v>
      </c>
      <c r="P60" s="51">
        <v>0</v>
      </c>
      <c r="Q60" s="48">
        <f t="shared" si="7"/>
        <v>0.8</v>
      </c>
      <c r="R60" s="50">
        <f>O60</f>
        <v>0.8</v>
      </c>
      <c r="S60" s="50">
        <f t="shared" si="9"/>
        <v>0.19999999999999996</v>
      </c>
      <c r="T60" s="27">
        <f t="shared" si="37"/>
        <v>4.246153846153846E-2</v>
      </c>
      <c r="U60" s="27">
        <f t="shared" si="38"/>
        <v>5.6923076923076927E-3</v>
      </c>
      <c r="V60" s="28">
        <f t="shared" si="39"/>
        <v>1.8492307692307692</v>
      </c>
      <c r="W60" s="28">
        <f t="shared" si="40"/>
        <v>1.1138461538461539</v>
      </c>
      <c r="X60" s="28">
        <f t="shared" si="41"/>
        <v>0.97153846153846157</v>
      </c>
      <c r="Y60" s="28">
        <f t="shared" si="42"/>
        <v>0.78769230769230769</v>
      </c>
      <c r="Z60" s="29">
        <f t="shared" si="43"/>
        <v>1.1000000000000001</v>
      </c>
      <c r="AA60" s="32">
        <f t="shared" si="17"/>
        <v>1.9762586982248522</v>
      </c>
      <c r="AB60" s="33">
        <f t="shared" si="18"/>
        <v>0.96510485207100605</v>
      </c>
      <c r="AC60" s="65">
        <f t="shared" si="44"/>
        <v>2.7756923076923079</v>
      </c>
      <c r="AD60" s="65">
        <f t="shared" si="45"/>
        <v>1.157846153846154</v>
      </c>
      <c r="AE60" s="65">
        <f t="shared" si="10"/>
        <v>2.2070822372884114</v>
      </c>
      <c r="AF60" s="47">
        <f t="shared" si="11"/>
        <v>0.11679824067106859</v>
      </c>
      <c r="AG60" s="75">
        <f t="shared" si="12"/>
        <v>2.0916704677566318</v>
      </c>
      <c r="AH60" s="65">
        <f t="shared" si="13"/>
        <v>0.92065740593241252</v>
      </c>
      <c r="AI60" s="47">
        <f t="shared" si="14"/>
        <v>4.8277943404559487E-2</v>
      </c>
      <c r="AJ60" s="76">
        <f t="shared" si="15"/>
        <v>0.94288112900170928</v>
      </c>
      <c r="AT60" s="9"/>
      <c r="AW60" s="9"/>
      <c r="AZ60" s="1"/>
      <c r="BA60" s="1"/>
      <c r="BB60" s="1"/>
      <c r="BC60" s="1"/>
    </row>
    <row r="61" spans="1:55">
      <c r="A61" t="s">
        <v>19</v>
      </c>
      <c r="B61" t="s">
        <v>21</v>
      </c>
      <c r="C61" s="25">
        <v>15</v>
      </c>
      <c r="D61" s="38">
        <v>15</v>
      </c>
      <c r="E61" s="43">
        <f t="shared" si="1"/>
        <v>0</v>
      </c>
      <c r="F61" s="37">
        <f t="shared" si="2"/>
        <v>15</v>
      </c>
      <c r="G61" s="25">
        <v>328</v>
      </c>
      <c r="H61" s="38">
        <v>328</v>
      </c>
      <c r="I61" s="43">
        <f t="shared" si="3"/>
        <v>0</v>
      </c>
      <c r="J61" s="45">
        <f t="shared" si="4"/>
        <v>328</v>
      </c>
      <c r="K61" s="25">
        <v>501</v>
      </c>
      <c r="L61" s="38">
        <v>493</v>
      </c>
      <c r="M61" s="43">
        <f t="shared" si="5"/>
        <v>8</v>
      </c>
      <c r="N61" s="45">
        <f t="shared" si="6"/>
        <v>497</v>
      </c>
      <c r="O61" s="26">
        <v>0.2</v>
      </c>
      <c r="P61" s="42">
        <v>0.85</v>
      </c>
      <c r="Q61" s="48">
        <f t="shared" si="7"/>
        <v>0.64999999999999991</v>
      </c>
      <c r="R61" s="50">
        <f t="shared" si="8"/>
        <v>0.52500000000000002</v>
      </c>
      <c r="S61" s="50">
        <f t="shared" si="9"/>
        <v>0.47499999999999998</v>
      </c>
      <c r="T61" s="27">
        <f t="shared" si="37"/>
        <v>2.1866666666666666E-2</v>
      </c>
      <c r="U61" s="27">
        <f t="shared" si="38"/>
        <v>3.3399999999999999E-2</v>
      </c>
      <c r="V61" s="28">
        <f t="shared" si="39"/>
        <v>1.4373333333333334</v>
      </c>
      <c r="W61" s="28">
        <f t="shared" si="40"/>
        <v>1.6679999999999999</v>
      </c>
      <c r="X61" s="28">
        <f t="shared" si="41"/>
        <v>0.83299999999999996</v>
      </c>
      <c r="Y61" s="28">
        <f t="shared" si="42"/>
        <v>0.89066666666666672</v>
      </c>
      <c r="Z61" s="29">
        <f t="shared" si="43"/>
        <v>0.91249999999999987</v>
      </c>
      <c r="AA61" s="32">
        <f t="shared" si="17"/>
        <v>1.0925350333333332</v>
      </c>
      <c r="AB61" s="33">
        <f t="shared" si="18"/>
        <v>1.3556391999999999</v>
      </c>
      <c r="AC61" s="65">
        <f t="shared" si="44"/>
        <v>1.9796333333333334</v>
      </c>
      <c r="AD61" s="65">
        <f t="shared" si="45"/>
        <v>2.4753666666666665</v>
      </c>
      <c r="AE61" s="65">
        <f t="shared" si="10"/>
        <v>1.5740986687305352</v>
      </c>
      <c r="AF61" s="47">
        <f t="shared" si="11"/>
        <v>0.44077637851845108</v>
      </c>
      <c r="AG61" s="75">
        <f t="shared" si="12"/>
        <v>1.3333168510319342</v>
      </c>
      <c r="AH61" s="65">
        <f t="shared" si="13"/>
        <v>1.9682793318392002</v>
      </c>
      <c r="AI61" s="47">
        <f t="shared" si="14"/>
        <v>0.45191975257074324</v>
      </c>
      <c r="AJ61" s="76">
        <f t="shared" si="15"/>
        <v>1.6619592659196001</v>
      </c>
      <c r="AT61" s="9"/>
      <c r="AW61" s="9"/>
      <c r="AZ61" s="1"/>
      <c r="BA61" s="1"/>
      <c r="BB61" s="1"/>
      <c r="BC61" s="1"/>
    </row>
    <row r="62" spans="1:55">
      <c r="A62" t="s">
        <v>21</v>
      </c>
      <c r="B62" t="s">
        <v>22</v>
      </c>
      <c r="C62" s="25">
        <v>3.4</v>
      </c>
      <c r="D62" s="38">
        <v>3.4</v>
      </c>
      <c r="E62" s="43">
        <f t="shared" si="1"/>
        <v>0</v>
      </c>
      <c r="F62" s="37">
        <f t="shared" si="2"/>
        <v>3.4</v>
      </c>
      <c r="G62" s="25">
        <v>79</v>
      </c>
      <c r="H62" s="38">
        <v>79</v>
      </c>
      <c r="I62" s="43">
        <f t="shared" si="3"/>
        <v>0</v>
      </c>
      <c r="J62" s="45">
        <f t="shared" si="4"/>
        <v>79</v>
      </c>
      <c r="K62" s="25">
        <v>8</v>
      </c>
      <c r="L62" s="38">
        <v>8</v>
      </c>
      <c r="M62" s="43">
        <f t="shared" si="5"/>
        <v>0</v>
      </c>
      <c r="N62" s="45">
        <f t="shared" si="6"/>
        <v>8</v>
      </c>
      <c r="O62" s="26">
        <v>0</v>
      </c>
      <c r="P62" s="42">
        <v>0</v>
      </c>
      <c r="Q62" s="48">
        <f t="shared" si="7"/>
        <v>0</v>
      </c>
      <c r="R62" s="50">
        <f t="shared" si="8"/>
        <v>0</v>
      </c>
      <c r="S62" s="50">
        <f t="shared" si="9"/>
        <v>1</v>
      </c>
      <c r="T62" s="27">
        <f t="shared" si="37"/>
        <v>2.3235294117647059E-2</v>
      </c>
      <c r="U62" s="27">
        <f t="shared" si="38"/>
        <v>2.3529411764705885E-3</v>
      </c>
      <c r="V62" s="28">
        <f t="shared" si="39"/>
        <v>1.4647058823529413</v>
      </c>
      <c r="W62" s="28">
        <f t="shared" si="40"/>
        <v>1.0470588235294118</v>
      </c>
      <c r="X62" s="28">
        <f t="shared" si="41"/>
        <v>0.9882352941176471</v>
      </c>
      <c r="Y62" s="28">
        <f t="shared" si="42"/>
        <v>0.88382352941176467</v>
      </c>
      <c r="Z62" s="29">
        <f t="shared" si="43"/>
        <v>1.5</v>
      </c>
      <c r="AA62" s="32">
        <f t="shared" si="17"/>
        <v>2.1712110726643603</v>
      </c>
      <c r="AB62" s="33">
        <f t="shared" si="18"/>
        <v>1.3881228373702421</v>
      </c>
      <c r="AC62" s="65">
        <f t="shared" si="44"/>
        <v>2.42</v>
      </c>
      <c r="AD62" s="65">
        <f t="shared" si="45"/>
        <v>1.5011764705882353</v>
      </c>
      <c r="AE62" s="65">
        <f t="shared" si="10"/>
        <v>1.9242547163588688</v>
      </c>
      <c r="AF62" s="47">
        <f t="shared" si="11"/>
        <v>0.12833870391794577</v>
      </c>
      <c r="AG62" s="75">
        <f t="shared" si="12"/>
        <v>2.0477328945116144</v>
      </c>
      <c r="AH62" s="65">
        <f t="shared" si="13"/>
        <v>1.1936553320728811</v>
      </c>
      <c r="AI62" s="47">
        <f t="shared" si="14"/>
        <v>0.1629176363328031</v>
      </c>
      <c r="AJ62" s="76">
        <f t="shared" si="15"/>
        <v>1.2908890847215617</v>
      </c>
      <c r="AT62" s="9"/>
      <c r="AW62" s="9"/>
      <c r="AZ62" s="1"/>
      <c r="BA62" s="1"/>
      <c r="BB62" s="1"/>
      <c r="BC62" s="1"/>
    </row>
    <row r="63" spans="1:55">
      <c r="A63" t="s">
        <v>21</v>
      </c>
      <c r="B63" t="s">
        <v>23</v>
      </c>
      <c r="C63" s="25">
        <v>7.5</v>
      </c>
      <c r="D63" s="38">
        <v>7.5</v>
      </c>
      <c r="E63" s="43">
        <f t="shared" si="1"/>
        <v>0</v>
      </c>
      <c r="F63" s="37">
        <f t="shared" si="2"/>
        <v>7.5</v>
      </c>
      <c r="G63" s="25">
        <v>95</v>
      </c>
      <c r="H63" s="38">
        <v>95</v>
      </c>
      <c r="I63" s="43">
        <f t="shared" si="3"/>
        <v>0</v>
      </c>
      <c r="J63" s="45">
        <f t="shared" si="4"/>
        <v>95</v>
      </c>
      <c r="K63" s="25">
        <v>108</v>
      </c>
      <c r="L63" s="38">
        <v>108</v>
      </c>
      <c r="M63" s="43">
        <f t="shared" si="5"/>
        <v>0</v>
      </c>
      <c r="N63" s="45">
        <f t="shared" si="6"/>
        <v>108</v>
      </c>
      <c r="O63" s="26">
        <v>0</v>
      </c>
      <c r="P63" s="42">
        <v>0</v>
      </c>
      <c r="Q63" s="48">
        <f t="shared" si="7"/>
        <v>0</v>
      </c>
      <c r="R63" s="50">
        <f t="shared" si="8"/>
        <v>0</v>
      </c>
      <c r="S63" s="50">
        <f t="shared" si="9"/>
        <v>1</v>
      </c>
      <c r="T63" s="27">
        <f t="shared" si="37"/>
        <v>1.2666666666666666E-2</v>
      </c>
      <c r="U63" s="27">
        <f t="shared" si="38"/>
        <v>1.44E-2</v>
      </c>
      <c r="V63" s="28">
        <f t="shared" si="39"/>
        <v>1.2533333333333334</v>
      </c>
      <c r="W63" s="28">
        <f t="shared" si="40"/>
        <v>1.288</v>
      </c>
      <c r="X63" s="28">
        <f t="shared" si="41"/>
        <v>0.92800000000000005</v>
      </c>
      <c r="Y63" s="28">
        <f t="shared" si="42"/>
        <v>0.93666666666666665</v>
      </c>
      <c r="Z63" s="29">
        <f t="shared" si="43"/>
        <v>1.5</v>
      </c>
      <c r="AA63" s="32">
        <f t="shared" si="17"/>
        <v>1.7446400000000004</v>
      </c>
      <c r="AB63" s="33">
        <f t="shared" si="18"/>
        <v>1.8096400000000001</v>
      </c>
      <c r="AC63" s="65">
        <f t="shared" si="44"/>
        <v>1.9490666666666667</v>
      </c>
      <c r="AD63" s="65">
        <f t="shared" si="45"/>
        <v>2.0253333333333332</v>
      </c>
      <c r="AE63" s="65">
        <f t="shared" si="10"/>
        <v>1.549793688359997</v>
      </c>
      <c r="AF63" s="47">
        <f t="shared" si="11"/>
        <v>0.12572403223953721</v>
      </c>
      <c r="AG63" s="75">
        <f t="shared" si="12"/>
        <v>1.6472168441799986</v>
      </c>
      <c r="AH63" s="65">
        <f t="shared" si="13"/>
        <v>1.6104368672997915</v>
      </c>
      <c r="AI63" s="47">
        <f t="shared" si="14"/>
        <v>0.12369508966483811</v>
      </c>
      <c r="AJ63" s="76">
        <f t="shared" si="15"/>
        <v>1.7100384336498959</v>
      </c>
      <c r="AT63" s="9"/>
      <c r="AZ63" s="1"/>
      <c r="BA63" s="1"/>
      <c r="BB63" s="1"/>
      <c r="BC63" s="1"/>
    </row>
    <row r="64" spans="1:55">
      <c r="A64" t="s">
        <v>22</v>
      </c>
      <c r="B64" t="s">
        <v>23</v>
      </c>
      <c r="C64" s="25">
        <v>10.199999999999999</v>
      </c>
      <c r="F64" s="37">
        <f t="shared" si="2"/>
        <v>10.199999999999999</v>
      </c>
      <c r="G64" s="25">
        <v>128</v>
      </c>
      <c r="J64" s="45">
        <f t="shared" si="4"/>
        <v>128</v>
      </c>
      <c r="K64" s="25">
        <v>228</v>
      </c>
      <c r="N64" s="45">
        <f t="shared" si="6"/>
        <v>228</v>
      </c>
      <c r="O64" s="26">
        <v>0</v>
      </c>
      <c r="Q64" s="48">
        <f t="shared" si="7"/>
        <v>0</v>
      </c>
      <c r="R64" s="50">
        <f t="shared" si="8"/>
        <v>0</v>
      </c>
      <c r="S64" s="50">
        <f t="shared" si="9"/>
        <v>1</v>
      </c>
      <c r="T64" s="27">
        <f t="shared" si="37"/>
        <v>1.2549019607843138E-2</v>
      </c>
      <c r="U64" s="27">
        <f t="shared" si="38"/>
        <v>2.2352941176470589E-2</v>
      </c>
      <c r="V64" s="28">
        <f t="shared" si="39"/>
        <v>1.2509803921568627</v>
      </c>
      <c r="W64" s="28">
        <f t="shared" si="40"/>
        <v>1.4470588235294117</v>
      </c>
      <c r="X64" s="28">
        <f t="shared" si="41"/>
        <v>0.88823529411764701</v>
      </c>
      <c r="Y64" s="28">
        <f t="shared" si="42"/>
        <v>0.93725490196078431</v>
      </c>
      <c r="Z64" s="29">
        <f t="shared" si="43"/>
        <v>1.5</v>
      </c>
      <c r="AA64" s="32">
        <f t="shared" si="17"/>
        <v>1.6667474048442905</v>
      </c>
      <c r="AB64" s="33">
        <f t="shared" si="18"/>
        <v>2.03439446366782</v>
      </c>
      <c r="AC64" s="65">
        <f t="shared" si="44"/>
        <v>1.9125490196078432</v>
      </c>
      <c r="AD64" s="65">
        <f t="shared" si="45"/>
        <v>2.3439215686274513</v>
      </c>
      <c r="AE64" s="65">
        <f t="shared" si="10"/>
        <v>1.5207568063007946</v>
      </c>
      <c r="AF64" s="47">
        <f t="shared" si="11"/>
        <v>9.599864879027864E-2</v>
      </c>
      <c r="AG64" s="75">
        <f t="shared" si="12"/>
        <v>1.5937521055725425</v>
      </c>
      <c r="AH64" s="65">
        <f t="shared" si="13"/>
        <v>1.863761212068864</v>
      </c>
      <c r="AI64" s="47">
        <f t="shared" si="14"/>
        <v>9.1553172420379303E-2</v>
      </c>
      <c r="AJ64" s="76">
        <f t="shared" si="15"/>
        <v>1.949077837868342</v>
      </c>
      <c r="AT64" s="9"/>
      <c r="AW64" s="9"/>
      <c r="AZ64" s="1"/>
      <c r="BA64" s="1"/>
      <c r="BB64" s="1"/>
      <c r="BC64" s="1"/>
    </row>
    <row r="65" spans="7:55">
      <c r="AW65" s="9"/>
      <c r="AZ65" s="1"/>
      <c r="BA65" s="1"/>
      <c r="BB65" s="1"/>
      <c r="BC65" s="1"/>
    </row>
    <row r="66" spans="7:55">
      <c r="Z66" s="29" t="s">
        <v>70</v>
      </c>
      <c r="AA66" s="73">
        <f>AVERAGE(AA2:AB64)</f>
        <v>1.6270913422530002</v>
      </c>
      <c r="AB66" s="73"/>
      <c r="AC66" s="73">
        <f>AVERAGE(AC2:AD64)</f>
        <v>2.0462784966966479</v>
      </c>
      <c r="AD66" s="73"/>
      <c r="AZ66" s="1"/>
      <c r="BA66" s="1"/>
      <c r="BB66" s="1"/>
      <c r="BC66" s="1"/>
    </row>
    <row r="67" spans="7:55">
      <c r="AZ67" s="1"/>
      <c r="BA67" s="1"/>
      <c r="BB67" s="1"/>
      <c r="BC67" s="1"/>
    </row>
    <row r="68" spans="7:55">
      <c r="AZ68" s="1"/>
      <c r="BA68" s="1"/>
      <c r="BB68" s="1"/>
      <c r="BC68" s="1"/>
    </row>
    <row r="69" spans="7:55">
      <c r="AZ69" s="1"/>
      <c r="BA69" s="1"/>
      <c r="BB69" s="1"/>
      <c r="BC69" s="1"/>
    </row>
    <row r="70" spans="7:55">
      <c r="G70" s="36"/>
      <c r="H70" s="40"/>
      <c r="I70" s="46"/>
      <c r="J70" s="44"/>
      <c r="K70" s="36"/>
      <c r="L70" s="40"/>
      <c r="M70" s="46"/>
      <c r="AB70" s="36"/>
      <c r="AC70" s="40"/>
      <c r="AD70" s="40"/>
      <c r="AE70" s="40"/>
      <c r="AF70" s="46"/>
      <c r="AG70" s="44"/>
      <c r="AH70" s="40"/>
      <c r="AI70" s="46"/>
      <c r="AJ70" s="44"/>
      <c r="AK70" s="1"/>
      <c r="AL70" s="1"/>
      <c r="AN70" s="1"/>
      <c r="AO70" s="1"/>
      <c r="AP70" s="1"/>
      <c r="AQ70" s="1"/>
      <c r="AR70" s="1"/>
      <c r="AS70" s="1"/>
      <c r="AT70" s="1"/>
      <c r="AV70" s="1"/>
      <c r="AW70" s="1"/>
      <c r="AX70" s="1"/>
      <c r="AY70" s="1"/>
      <c r="AZ70" s="1"/>
      <c r="BA70" s="1"/>
      <c r="BB70" s="1"/>
      <c r="BC70" s="1"/>
    </row>
    <row r="71" spans="7:55">
      <c r="G71" s="36"/>
      <c r="H71" s="40"/>
      <c r="I71" s="46"/>
      <c r="J71" s="44"/>
      <c r="K71" s="36"/>
      <c r="L71" s="40"/>
      <c r="M71" s="46"/>
      <c r="AB71" s="36"/>
      <c r="AC71" s="40"/>
      <c r="AD71" s="40"/>
      <c r="AE71" s="40"/>
      <c r="AF71" s="46"/>
      <c r="AG71" s="44"/>
      <c r="AH71" s="40"/>
      <c r="AI71" s="46"/>
      <c r="AJ71" s="44"/>
      <c r="AK71" s="1"/>
      <c r="AL71" s="1"/>
      <c r="AN71" s="1"/>
      <c r="AO71" s="1"/>
      <c r="AP71" s="1"/>
      <c r="AQ71" s="1"/>
      <c r="AR71" s="1"/>
      <c r="AS71" s="1"/>
      <c r="AT71" s="1"/>
      <c r="AV71" s="1"/>
      <c r="AW71" s="1"/>
      <c r="AX71" s="1"/>
      <c r="AY71" s="1"/>
      <c r="AZ71" s="1"/>
      <c r="BA71" s="1"/>
      <c r="BB71" s="1"/>
      <c r="BC71" s="1"/>
    </row>
    <row r="72" spans="7:55">
      <c r="G72" s="36"/>
      <c r="H72" s="40"/>
      <c r="I72" s="46"/>
      <c r="J72" s="44"/>
      <c r="K72" s="36"/>
      <c r="L72" s="40"/>
      <c r="M72" s="46"/>
      <c r="AB72" s="36"/>
      <c r="AC72" s="40"/>
      <c r="AD72" s="40"/>
      <c r="AE72" s="40"/>
      <c r="AF72" s="46"/>
      <c r="AG72" s="44"/>
      <c r="AH72" s="40"/>
      <c r="AI72" s="46"/>
      <c r="AJ72" s="44"/>
      <c r="AK72" s="1"/>
      <c r="AL72" s="1"/>
      <c r="AN72" s="1"/>
      <c r="AO72" s="1"/>
      <c r="AP72" s="1"/>
      <c r="AQ72" s="1"/>
      <c r="AR72" s="1"/>
      <c r="AS72" s="1"/>
      <c r="AT72" s="1"/>
      <c r="AV72" s="1"/>
      <c r="AW72" s="1"/>
      <c r="AX72" s="1"/>
      <c r="AY72" s="1"/>
      <c r="AZ72" s="1"/>
      <c r="BA72" s="1"/>
      <c r="BB72" s="1"/>
      <c r="BC72" s="1"/>
    </row>
    <row r="73" spans="7:55">
      <c r="G73" s="36"/>
      <c r="H73" s="40"/>
      <c r="I73" s="46"/>
      <c r="J73" s="44"/>
      <c r="K73" s="36"/>
      <c r="L73" s="40"/>
      <c r="M73" s="46"/>
      <c r="AB73" s="36"/>
      <c r="AC73" s="40"/>
      <c r="AD73" s="40"/>
      <c r="AE73" s="40"/>
      <c r="AF73" s="46"/>
      <c r="AG73" s="44"/>
      <c r="AH73" s="40"/>
      <c r="AI73" s="46"/>
      <c r="AJ73" s="44"/>
      <c r="AK73" s="1"/>
      <c r="AL73" s="1"/>
      <c r="AN73" s="1"/>
      <c r="AO73" s="1"/>
      <c r="AP73" s="1"/>
      <c r="AQ73" s="1"/>
      <c r="AR73" s="1"/>
      <c r="AS73" s="1"/>
      <c r="AT73" s="1"/>
      <c r="AV73" s="1"/>
      <c r="AW73" s="1"/>
      <c r="AX73" s="1"/>
      <c r="AY73" s="1"/>
      <c r="AZ73" s="1"/>
      <c r="BA73" s="1"/>
      <c r="BB73" s="1"/>
      <c r="BC73" s="1"/>
    </row>
    <row r="74" spans="7:55">
      <c r="G74" s="36"/>
      <c r="H74" s="40"/>
      <c r="I74" s="46"/>
      <c r="J74" s="44"/>
      <c r="K74" s="36"/>
      <c r="L74" s="40"/>
      <c r="M74" s="46"/>
      <c r="AB74" s="36"/>
      <c r="AC74" s="40"/>
      <c r="AD74" s="40"/>
      <c r="AE74" s="40"/>
      <c r="AF74" s="46"/>
      <c r="AG74" s="44"/>
      <c r="AH74" s="40"/>
      <c r="AI74" s="46"/>
      <c r="AJ74" s="44"/>
      <c r="AK74" s="1"/>
      <c r="AL74" s="1"/>
      <c r="AN74" s="1"/>
      <c r="AO74" s="1"/>
      <c r="AP74" s="1"/>
      <c r="AQ74" s="1"/>
      <c r="AR74" s="1"/>
      <c r="AS74" s="1"/>
      <c r="AT74" s="1"/>
      <c r="AV74" s="1"/>
      <c r="AW74" s="1"/>
      <c r="AX74" s="1"/>
      <c r="AY74" s="1"/>
      <c r="AZ74" s="1"/>
      <c r="BA74" s="1"/>
      <c r="BB74" s="1"/>
      <c r="BC74" s="1"/>
    </row>
    <row r="75" spans="7:55">
      <c r="G75" s="36"/>
      <c r="H75" s="40"/>
      <c r="I75" s="46"/>
      <c r="J75" s="44"/>
      <c r="K75" s="36"/>
      <c r="L75" s="40"/>
      <c r="M75" s="46"/>
      <c r="AB75" s="36"/>
      <c r="AC75" s="40"/>
      <c r="AD75" s="40"/>
      <c r="AE75" s="40"/>
      <c r="AF75" s="46"/>
      <c r="AG75" s="44"/>
      <c r="AH75" s="40"/>
      <c r="AI75" s="46"/>
      <c r="AJ75" s="44"/>
      <c r="AK75" s="1"/>
      <c r="AL75" s="1"/>
      <c r="AN75" s="1"/>
      <c r="AO75" s="1"/>
      <c r="AP75" s="1"/>
      <c r="AQ75" s="1"/>
      <c r="AR75" s="1"/>
      <c r="AS75" s="1"/>
      <c r="AT75" s="1"/>
      <c r="AV75" s="1"/>
      <c r="AW75" s="1"/>
      <c r="AX75" s="1"/>
      <c r="AY75" s="1"/>
      <c r="AZ75" s="1"/>
      <c r="BA75" s="1"/>
      <c r="BB75" s="1"/>
      <c r="BC75" s="1"/>
    </row>
    <row r="76" spans="7:55">
      <c r="G76" s="36"/>
      <c r="H76" s="40"/>
      <c r="I76" s="46"/>
      <c r="J76" s="44"/>
      <c r="K76" s="36"/>
      <c r="L76" s="40"/>
      <c r="M76" s="46"/>
      <c r="AB76" s="36"/>
      <c r="AC76" s="40"/>
      <c r="AD76" s="40"/>
      <c r="AE76" s="40"/>
      <c r="AF76" s="46"/>
      <c r="AG76" s="44"/>
      <c r="AH76" s="40"/>
      <c r="AI76" s="46"/>
      <c r="AJ76" s="44"/>
      <c r="AK76" s="1"/>
      <c r="AL76" s="1"/>
      <c r="AN76" s="1"/>
      <c r="AO76" s="1"/>
      <c r="AP76" s="1"/>
      <c r="AQ76" s="1"/>
      <c r="AR76" s="1"/>
      <c r="AS76" s="1"/>
      <c r="AT76" s="1"/>
      <c r="AV76" s="1"/>
      <c r="AW76" s="1"/>
      <c r="AX76" s="1"/>
      <c r="AY76" s="1"/>
      <c r="AZ76" s="1"/>
      <c r="BA76" s="1"/>
      <c r="BB76" s="1"/>
      <c r="BC76" s="1"/>
    </row>
    <row r="77" spans="7:55">
      <c r="G77" s="36"/>
      <c r="H77" s="40"/>
      <c r="I77" s="46"/>
      <c r="J77" s="44"/>
      <c r="K77" s="36"/>
      <c r="L77" s="40"/>
      <c r="M77" s="46"/>
      <c r="AB77" s="36"/>
      <c r="AC77" s="40"/>
      <c r="AD77" s="40"/>
      <c r="AE77" s="40"/>
      <c r="AF77" s="46"/>
      <c r="AG77" s="44"/>
      <c r="AH77" s="40"/>
      <c r="AI77" s="46"/>
      <c r="AJ77" s="44"/>
      <c r="AK77" s="1"/>
      <c r="AL77" s="1"/>
      <c r="AN77" s="1"/>
      <c r="AO77" s="1"/>
      <c r="AP77" s="1"/>
      <c r="AQ77" s="1"/>
      <c r="AR77" s="1"/>
      <c r="AS77" s="1"/>
      <c r="AT77" s="1"/>
      <c r="AV77" s="1"/>
      <c r="AW77" s="1"/>
      <c r="AX77" s="1"/>
      <c r="AY77" s="1"/>
      <c r="AZ77" s="1"/>
      <c r="BA77" s="1"/>
      <c r="BB77" s="1"/>
      <c r="BC77" s="1"/>
    </row>
    <row r="78" spans="7:55">
      <c r="G78" s="36"/>
      <c r="H78" s="40"/>
      <c r="I78" s="46"/>
      <c r="J78" s="44"/>
      <c r="K78" s="36"/>
      <c r="L78" s="40"/>
      <c r="M78" s="46"/>
      <c r="AB78" s="36"/>
      <c r="AC78" s="40"/>
      <c r="AD78" s="40"/>
      <c r="AE78" s="40"/>
      <c r="AF78" s="46"/>
      <c r="AG78" s="44"/>
      <c r="AH78" s="40"/>
      <c r="AI78" s="46"/>
      <c r="AJ78" s="44"/>
      <c r="AK78" s="1"/>
      <c r="AL78" s="1"/>
      <c r="AN78" s="1"/>
      <c r="AO78" s="1"/>
      <c r="AP78" s="1"/>
      <c r="AQ78" s="1"/>
      <c r="AR78" s="1"/>
      <c r="AS78" s="1"/>
      <c r="AT78" s="1"/>
      <c r="AV78" s="1"/>
      <c r="AW78" s="1"/>
      <c r="AX78" s="1"/>
      <c r="AY78" s="1"/>
      <c r="AZ78" s="1"/>
      <c r="BA78" s="1"/>
      <c r="BB78" s="1"/>
      <c r="BC78" s="1"/>
    </row>
    <row r="79" spans="7:55">
      <c r="G79" s="36"/>
      <c r="H79" s="40"/>
      <c r="I79" s="46"/>
      <c r="J79" s="44"/>
      <c r="K79" s="36"/>
      <c r="L79" s="40"/>
      <c r="M79" s="46"/>
      <c r="AB79" s="36"/>
      <c r="AC79" s="40"/>
      <c r="AD79" s="40"/>
      <c r="AE79" s="40"/>
      <c r="AF79" s="46"/>
      <c r="AG79" s="44"/>
      <c r="AH79" s="40"/>
      <c r="AI79" s="46"/>
      <c r="AJ79" s="44"/>
      <c r="AK79" s="1"/>
      <c r="AL79" s="1"/>
      <c r="AN79" s="1"/>
      <c r="AO79" s="1"/>
      <c r="AP79" s="1"/>
      <c r="AQ79" s="1"/>
      <c r="AR79" s="1"/>
      <c r="AS79" s="1"/>
      <c r="AT79" s="1"/>
      <c r="AV79" s="1"/>
      <c r="AW79" s="1"/>
      <c r="AX79" s="1"/>
      <c r="AY79" s="1"/>
      <c r="AZ79" s="1"/>
      <c r="BA79" s="1"/>
      <c r="BB79" s="1"/>
      <c r="BC79" s="1"/>
    </row>
    <row r="80" spans="7:55">
      <c r="G80" s="36"/>
      <c r="H80" s="40"/>
      <c r="I80" s="46"/>
      <c r="J80" s="44"/>
      <c r="K80" s="36"/>
      <c r="L80" s="40"/>
      <c r="M80" s="46"/>
      <c r="AB80" s="36"/>
      <c r="AC80" s="40"/>
      <c r="AD80" s="40"/>
      <c r="AE80" s="40"/>
      <c r="AF80" s="46"/>
      <c r="AG80" s="44"/>
      <c r="AH80" s="40"/>
      <c r="AI80" s="46"/>
      <c r="AJ80" s="44"/>
      <c r="AK80" s="1"/>
      <c r="AL80" s="1"/>
      <c r="AN80" s="1"/>
      <c r="AO80" s="1"/>
      <c r="AP80" s="1"/>
      <c r="AQ80" s="1"/>
      <c r="AR80" s="1"/>
      <c r="AS80" s="1"/>
      <c r="AT80" s="1"/>
      <c r="AV80" s="1"/>
      <c r="AW80" s="1"/>
      <c r="AX80" s="1"/>
      <c r="AY80" s="1"/>
      <c r="AZ80" s="1"/>
      <c r="BA80" s="1"/>
      <c r="BB80" s="1"/>
      <c r="BC80" s="1"/>
    </row>
  </sheetData>
  <pageMargins left="0.78740157499999996" right="0.78740157499999996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0"/>
  <sheetViews>
    <sheetView workbookViewId="0">
      <selection activeCell="G9" sqref="G9"/>
    </sheetView>
  </sheetViews>
  <sheetFormatPr baseColWidth="10" defaultRowHeight="15" x14ac:dyDescent="0"/>
  <cols>
    <col min="1" max="3" width="8.33203125" customWidth="1"/>
    <col min="14" max="14" width="22.5" customWidth="1"/>
  </cols>
  <sheetData>
    <row r="1" spans="1:15">
      <c r="D1" t="s">
        <v>27</v>
      </c>
      <c r="E1" t="s">
        <v>24</v>
      </c>
      <c r="G1" t="s">
        <v>28</v>
      </c>
      <c r="I1" t="s">
        <v>33</v>
      </c>
      <c r="K1" t="s">
        <v>34</v>
      </c>
      <c r="M1" t="s">
        <v>29</v>
      </c>
      <c r="N1" t="s">
        <v>30</v>
      </c>
      <c r="O1">
        <v>1533</v>
      </c>
    </row>
    <row r="2" spans="1:15">
      <c r="A2" s="4">
        <v>102</v>
      </c>
      <c r="B2" s="4">
        <v>23</v>
      </c>
      <c r="C2" s="4"/>
      <c r="D2" s="3">
        <f>A2/10</f>
        <v>10.199999999999999</v>
      </c>
      <c r="E2">
        <f t="shared" ref="E2:E48" si="0">B2</f>
        <v>23</v>
      </c>
      <c r="F2">
        <f>VLOOKUP(O1,C2:E120,2,TRUE)</f>
        <v>110.4</v>
      </c>
      <c r="G2">
        <f>VLOOKUP(O1,C2:E120,3,TRUE)</f>
        <v>1541</v>
      </c>
      <c r="H2">
        <f>VLOOKUP(O2,C2:E120,2,TRUE)</f>
        <v>107.9</v>
      </c>
      <c r="I2">
        <f>VLOOKUP(O2,C2:E120,3,TRUE)</f>
        <v>1520</v>
      </c>
      <c r="J2">
        <f>VLOOKUP(O3,C2:E120,2,TRUE)</f>
        <v>93.5</v>
      </c>
      <c r="K2">
        <f>VLOOKUP(O3,C2:E120,3,TRUE)</f>
        <v>1242</v>
      </c>
      <c r="L2">
        <f>VLOOKUP(O4,C2:E120,2,TRUE)</f>
        <v>73.3</v>
      </c>
      <c r="M2">
        <f>VLOOKUP(O4,C2:E120,3,TRUE)</f>
        <v>797</v>
      </c>
      <c r="N2" t="s">
        <v>31</v>
      </c>
      <c r="O2">
        <v>1476</v>
      </c>
    </row>
    <row r="3" spans="1:15">
      <c r="A3" s="4">
        <v>127</v>
      </c>
      <c r="B3" s="4">
        <v>44</v>
      </c>
      <c r="C3" s="4">
        <f>B2</f>
        <v>23</v>
      </c>
      <c r="D3" s="3">
        <f t="shared" ref="D3:D49" si="1">A3/10</f>
        <v>12.7</v>
      </c>
      <c r="E3">
        <f t="shared" si="0"/>
        <v>44</v>
      </c>
      <c r="F3">
        <f>VLOOKUP(O1,C2:E120,2,TRUE)</f>
        <v>110.4</v>
      </c>
      <c r="G3">
        <v>0</v>
      </c>
      <c r="H3">
        <f>VLOOKUP(O2,C2:E120,2,TRUE)</f>
        <v>107.9</v>
      </c>
      <c r="I3">
        <v>0</v>
      </c>
      <c r="J3">
        <f>VLOOKUP(O3,C2:E120,2,TRUE)</f>
        <v>93.5</v>
      </c>
      <c r="K3">
        <v>0</v>
      </c>
      <c r="L3">
        <f>VLOOKUP(O4,C2:E120,2,TRUE)</f>
        <v>73.3</v>
      </c>
      <c r="M3">
        <v>0</v>
      </c>
      <c r="N3" t="s">
        <v>32</v>
      </c>
      <c r="O3">
        <v>1220</v>
      </c>
    </row>
    <row r="4" spans="1:15">
      <c r="A4" s="4">
        <v>178</v>
      </c>
      <c r="B4" s="4">
        <v>58</v>
      </c>
      <c r="C4" s="4">
        <f t="shared" ref="C4:C67" si="2">B3</f>
        <v>44</v>
      </c>
      <c r="D4" s="3">
        <f t="shared" si="1"/>
        <v>17.8</v>
      </c>
      <c r="E4">
        <f t="shared" si="0"/>
        <v>58</v>
      </c>
      <c r="N4" t="s">
        <v>29</v>
      </c>
      <c r="O4">
        <v>788</v>
      </c>
    </row>
    <row r="5" spans="1:15">
      <c r="A5" s="4">
        <v>185</v>
      </c>
      <c r="B5" s="4">
        <v>79</v>
      </c>
      <c r="C5" s="4">
        <f t="shared" si="2"/>
        <v>58</v>
      </c>
      <c r="D5" s="3">
        <f t="shared" si="1"/>
        <v>18.5</v>
      </c>
      <c r="E5">
        <f t="shared" si="0"/>
        <v>79</v>
      </c>
    </row>
    <row r="6" spans="1:15">
      <c r="A6" s="4">
        <v>208</v>
      </c>
      <c r="B6" s="4">
        <v>138</v>
      </c>
      <c r="C6" s="4">
        <f t="shared" si="2"/>
        <v>79</v>
      </c>
      <c r="D6" s="3">
        <f t="shared" si="1"/>
        <v>20.8</v>
      </c>
      <c r="E6">
        <f t="shared" si="0"/>
        <v>138</v>
      </c>
    </row>
    <row r="7" spans="1:15">
      <c r="A7" s="4">
        <v>215</v>
      </c>
      <c r="B7" s="4">
        <v>159</v>
      </c>
      <c r="C7" s="4">
        <f t="shared" si="2"/>
        <v>138</v>
      </c>
      <c r="D7" s="3">
        <f t="shared" si="1"/>
        <v>21.5</v>
      </c>
      <c r="E7">
        <f t="shared" si="0"/>
        <v>159</v>
      </c>
    </row>
    <row r="8" spans="1:15">
      <c r="A8" s="4">
        <v>266</v>
      </c>
      <c r="B8" s="4">
        <v>183</v>
      </c>
      <c r="C8" s="4">
        <f t="shared" si="2"/>
        <v>159</v>
      </c>
      <c r="D8" s="3">
        <f t="shared" si="1"/>
        <v>26.6</v>
      </c>
      <c r="E8">
        <f t="shared" si="0"/>
        <v>183</v>
      </c>
    </row>
    <row r="9" spans="1:15">
      <c r="A9" s="4">
        <v>273</v>
      </c>
      <c r="B9" s="4">
        <v>204</v>
      </c>
      <c r="C9" s="4">
        <f t="shared" si="2"/>
        <v>183</v>
      </c>
      <c r="D9" s="3">
        <f t="shared" si="1"/>
        <v>27.3</v>
      </c>
      <c r="E9">
        <f t="shared" si="0"/>
        <v>204</v>
      </c>
    </row>
    <row r="10" spans="1:15">
      <c r="A10" s="4">
        <v>281</v>
      </c>
      <c r="B10" s="4">
        <v>237</v>
      </c>
      <c r="C10" s="4">
        <f t="shared" si="2"/>
        <v>204</v>
      </c>
      <c r="D10" s="3">
        <f t="shared" si="1"/>
        <v>28.1</v>
      </c>
      <c r="E10">
        <f t="shared" si="0"/>
        <v>237</v>
      </c>
    </row>
    <row r="11" spans="1:15">
      <c r="A11" s="4">
        <v>317</v>
      </c>
      <c r="B11" s="4">
        <v>268</v>
      </c>
      <c r="C11" s="4">
        <f t="shared" si="2"/>
        <v>237</v>
      </c>
      <c r="D11" s="3">
        <f t="shared" si="1"/>
        <v>31.7</v>
      </c>
      <c r="E11">
        <f t="shared" si="0"/>
        <v>268</v>
      </c>
    </row>
    <row r="12" spans="1:15">
      <c r="A12" s="4">
        <v>340</v>
      </c>
      <c r="B12" s="4">
        <v>315</v>
      </c>
      <c r="C12" s="4">
        <f t="shared" si="2"/>
        <v>268</v>
      </c>
      <c r="D12" s="3">
        <f t="shared" si="1"/>
        <v>34</v>
      </c>
      <c r="E12">
        <f t="shared" si="0"/>
        <v>315</v>
      </c>
    </row>
    <row r="13" spans="1:15">
      <c r="A13" s="4">
        <v>342</v>
      </c>
      <c r="B13" s="4">
        <v>348</v>
      </c>
      <c r="C13" s="4">
        <f t="shared" si="2"/>
        <v>315</v>
      </c>
      <c r="D13" s="3">
        <f t="shared" si="1"/>
        <v>34.200000000000003</v>
      </c>
      <c r="E13">
        <f t="shared" si="0"/>
        <v>348</v>
      </c>
    </row>
    <row r="14" spans="1:15">
      <c r="A14" s="4">
        <v>368</v>
      </c>
      <c r="B14" s="4">
        <v>376</v>
      </c>
      <c r="C14" s="4">
        <f t="shared" si="2"/>
        <v>348</v>
      </c>
      <c r="D14" s="3">
        <f t="shared" si="1"/>
        <v>36.799999999999997</v>
      </c>
      <c r="E14">
        <f t="shared" si="0"/>
        <v>376</v>
      </c>
    </row>
    <row r="15" spans="1:15">
      <c r="A15" s="4">
        <v>382</v>
      </c>
      <c r="B15" s="4">
        <v>382</v>
      </c>
      <c r="C15" s="4">
        <f t="shared" si="2"/>
        <v>376</v>
      </c>
      <c r="D15" s="3">
        <f t="shared" si="1"/>
        <v>38.200000000000003</v>
      </c>
      <c r="E15">
        <f t="shared" si="0"/>
        <v>382</v>
      </c>
    </row>
    <row r="16" spans="1:15">
      <c r="A16" s="4">
        <v>392</v>
      </c>
      <c r="B16" s="4">
        <v>413</v>
      </c>
      <c r="C16" s="4">
        <f t="shared" si="2"/>
        <v>382</v>
      </c>
      <c r="D16" s="3">
        <f t="shared" si="1"/>
        <v>39.200000000000003</v>
      </c>
      <c r="E16">
        <f t="shared" si="0"/>
        <v>413</v>
      </c>
    </row>
    <row r="17" spans="1:5">
      <c r="A17" s="4">
        <v>418</v>
      </c>
      <c r="B17" s="4">
        <v>441</v>
      </c>
      <c r="C17" s="4">
        <f t="shared" si="2"/>
        <v>413</v>
      </c>
      <c r="D17" s="3">
        <f t="shared" si="1"/>
        <v>41.8</v>
      </c>
      <c r="E17">
        <f t="shared" si="0"/>
        <v>441</v>
      </c>
    </row>
    <row r="18" spans="1:5">
      <c r="A18" s="4">
        <v>434</v>
      </c>
      <c r="B18" s="4">
        <v>443</v>
      </c>
      <c r="C18" s="4">
        <f t="shared" si="2"/>
        <v>441</v>
      </c>
      <c r="D18" s="3">
        <f t="shared" si="1"/>
        <v>43.4</v>
      </c>
      <c r="E18">
        <f t="shared" si="0"/>
        <v>443</v>
      </c>
    </row>
    <row r="19" spans="1:5">
      <c r="A19" s="4">
        <v>443</v>
      </c>
      <c r="B19" s="4">
        <v>457</v>
      </c>
      <c r="C19" s="4">
        <f t="shared" si="2"/>
        <v>443</v>
      </c>
      <c r="D19" s="3">
        <f t="shared" si="1"/>
        <v>44.3</v>
      </c>
      <c r="E19">
        <f t="shared" si="0"/>
        <v>457</v>
      </c>
    </row>
    <row r="20" spans="1:5">
      <c r="A20" s="4">
        <v>453</v>
      </c>
      <c r="B20" s="4">
        <v>488</v>
      </c>
      <c r="C20" s="4">
        <f t="shared" si="2"/>
        <v>457</v>
      </c>
      <c r="D20" s="3">
        <f t="shared" si="1"/>
        <v>45.3</v>
      </c>
      <c r="E20">
        <f t="shared" si="0"/>
        <v>488</v>
      </c>
    </row>
    <row r="21" spans="1:5">
      <c r="A21" s="4">
        <v>479</v>
      </c>
      <c r="B21" s="4">
        <v>516</v>
      </c>
      <c r="C21" s="4">
        <f t="shared" si="2"/>
        <v>488</v>
      </c>
      <c r="D21" s="3">
        <f t="shared" si="1"/>
        <v>47.9</v>
      </c>
      <c r="E21">
        <f t="shared" si="0"/>
        <v>516</v>
      </c>
    </row>
    <row r="22" spans="1:5">
      <c r="A22" s="4">
        <v>590</v>
      </c>
      <c r="B22" s="4">
        <v>546</v>
      </c>
      <c r="C22" s="4">
        <f t="shared" si="2"/>
        <v>516</v>
      </c>
      <c r="D22" s="3">
        <f t="shared" si="1"/>
        <v>59</v>
      </c>
      <c r="E22">
        <f t="shared" si="0"/>
        <v>546</v>
      </c>
    </row>
    <row r="23" spans="1:5">
      <c r="A23" s="4">
        <v>607</v>
      </c>
      <c r="B23" s="4">
        <v>554</v>
      </c>
      <c r="C23" s="4">
        <f t="shared" si="2"/>
        <v>546</v>
      </c>
      <c r="D23" s="3">
        <f t="shared" si="1"/>
        <v>60.7</v>
      </c>
      <c r="E23">
        <f t="shared" si="0"/>
        <v>554</v>
      </c>
    </row>
    <row r="24" spans="1:5">
      <c r="A24" s="4">
        <v>618</v>
      </c>
      <c r="B24" s="4">
        <v>579</v>
      </c>
      <c r="C24" s="4">
        <f t="shared" si="2"/>
        <v>554</v>
      </c>
      <c r="D24" s="3">
        <f t="shared" si="1"/>
        <v>61.8</v>
      </c>
      <c r="E24">
        <f t="shared" si="0"/>
        <v>579</v>
      </c>
    </row>
    <row r="25" spans="1:5">
      <c r="A25" s="4">
        <v>620</v>
      </c>
      <c r="B25" s="4">
        <v>612</v>
      </c>
      <c r="C25" s="4">
        <f t="shared" si="2"/>
        <v>579</v>
      </c>
      <c r="D25" s="3">
        <f t="shared" si="1"/>
        <v>62</v>
      </c>
      <c r="E25">
        <f t="shared" si="0"/>
        <v>612</v>
      </c>
    </row>
    <row r="26" spans="1:5">
      <c r="A26" s="4">
        <v>641</v>
      </c>
      <c r="B26" s="4">
        <v>619</v>
      </c>
      <c r="C26" s="4">
        <f t="shared" si="2"/>
        <v>612</v>
      </c>
      <c r="D26" s="3">
        <f t="shared" si="1"/>
        <v>64.099999999999994</v>
      </c>
      <c r="E26">
        <f t="shared" si="0"/>
        <v>619</v>
      </c>
    </row>
    <row r="27" spans="1:5">
      <c r="A27" s="4">
        <v>644</v>
      </c>
      <c r="B27" s="4">
        <v>646</v>
      </c>
      <c r="C27" s="4">
        <f t="shared" si="2"/>
        <v>619</v>
      </c>
      <c r="D27" s="3">
        <f t="shared" si="1"/>
        <v>64.400000000000006</v>
      </c>
      <c r="E27">
        <f t="shared" si="0"/>
        <v>646</v>
      </c>
    </row>
    <row r="28" spans="1:5">
      <c r="A28" s="4">
        <v>651</v>
      </c>
      <c r="B28" s="4">
        <v>657</v>
      </c>
      <c r="C28" s="4">
        <f t="shared" si="2"/>
        <v>646</v>
      </c>
      <c r="D28" s="3">
        <f t="shared" si="1"/>
        <v>65.099999999999994</v>
      </c>
      <c r="E28">
        <f t="shared" si="0"/>
        <v>657</v>
      </c>
    </row>
    <row r="29" spans="1:5">
      <c r="A29" s="4">
        <v>654</v>
      </c>
      <c r="B29" s="4">
        <v>677</v>
      </c>
      <c r="C29" s="4">
        <f t="shared" si="2"/>
        <v>657</v>
      </c>
      <c r="D29" s="3">
        <f t="shared" si="1"/>
        <v>65.400000000000006</v>
      </c>
      <c r="E29">
        <f t="shared" si="0"/>
        <v>677</v>
      </c>
    </row>
    <row r="30" spans="1:5">
      <c r="A30" s="4">
        <v>677</v>
      </c>
      <c r="B30" s="4">
        <v>685</v>
      </c>
      <c r="C30" s="4">
        <f t="shared" si="2"/>
        <v>677</v>
      </c>
      <c r="D30" s="3">
        <f t="shared" si="1"/>
        <v>67.7</v>
      </c>
      <c r="E30">
        <f t="shared" si="0"/>
        <v>685</v>
      </c>
    </row>
    <row r="31" spans="1:5">
      <c r="A31" s="4">
        <v>680</v>
      </c>
      <c r="B31" s="4">
        <v>705</v>
      </c>
      <c r="C31" s="4">
        <f t="shared" si="2"/>
        <v>685</v>
      </c>
      <c r="D31" s="3">
        <f t="shared" si="1"/>
        <v>68</v>
      </c>
      <c r="E31">
        <f t="shared" si="0"/>
        <v>705</v>
      </c>
    </row>
    <row r="32" spans="1:5">
      <c r="A32" s="4">
        <v>701</v>
      </c>
      <c r="B32" s="4">
        <v>722</v>
      </c>
      <c r="C32" s="4">
        <f t="shared" si="2"/>
        <v>705</v>
      </c>
      <c r="D32" s="3">
        <f t="shared" si="1"/>
        <v>70.099999999999994</v>
      </c>
      <c r="E32">
        <f t="shared" si="0"/>
        <v>722</v>
      </c>
    </row>
    <row r="33" spans="1:5">
      <c r="A33" s="4">
        <v>707</v>
      </c>
      <c r="B33" s="4">
        <v>734</v>
      </c>
      <c r="C33" s="4">
        <f t="shared" si="2"/>
        <v>722</v>
      </c>
      <c r="D33" s="3">
        <f t="shared" si="1"/>
        <v>70.7</v>
      </c>
      <c r="E33">
        <f t="shared" si="0"/>
        <v>734</v>
      </c>
    </row>
    <row r="34" spans="1:5">
      <c r="A34" s="4">
        <v>727</v>
      </c>
      <c r="B34" s="4">
        <v>750</v>
      </c>
      <c r="C34" s="4">
        <f t="shared" si="2"/>
        <v>734</v>
      </c>
      <c r="D34" s="3">
        <f t="shared" si="1"/>
        <v>72.7</v>
      </c>
      <c r="E34">
        <f t="shared" si="0"/>
        <v>750</v>
      </c>
    </row>
    <row r="35" spans="1:5">
      <c r="A35" s="4">
        <v>732</v>
      </c>
      <c r="B35" s="4">
        <v>784</v>
      </c>
      <c r="C35" s="4">
        <f t="shared" si="2"/>
        <v>750</v>
      </c>
      <c r="D35" s="3">
        <f t="shared" si="1"/>
        <v>73.2</v>
      </c>
      <c r="E35">
        <f t="shared" si="0"/>
        <v>784</v>
      </c>
    </row>
    <row r="36" spans="1:5">
      <c r="A36" s="4">
        <v>733</v>
      </c>
      <c r="B36" s="4">
        <v>797</v>
      </c>
      <c r="C36" s="4">
        <f t="shared" si="2"/>
        <v>784</v>
      </c>
      <c r="D36" s="3">
        <f t="shared" si="1"/>
        <v>73.3</v>
      </c>
      <c r="E36">
        <f t="shared" si="0"/>
        <v>797</v>
      </c>
    </row>
    <row r="37" spans="1:5">
      <c r="A37" s="4">
        <v>734</v>
      </c>
      <c r="B37" s="4">
        <v>800</v>
      </c>
      <c r="C37" s="4">
        <f t="shared" si="2"/>
        <v>797</v>
      </c>
      <c r="D37" s="3">
        <f t="shared" si="1"/>
        <v>73.400000000000006</v>
      </c>
      <c r="E37">
        <f t="shared" si="0"/>
        <v>800</v>
      </c>
    </row>
    <row r="38" spans="1:5">
      <c r="A38" s="4">
        <v>749</v>
      </c>
      <c r="B38" s="4">
        <v>842</v>
      </c>
      <c r="C38" s="4">
        <f t="shared" si="2"/>
        <v>800</v>
      </c>
      <c r="D38" s="3">
        <f t="shared" si="1"/>
        <v>74.900000000000006</v>
      </c>
      <c r="E38">
        <f t="shared" si="0"/>
        <v>842</v>
      </c>
    </row>
    <row r="39" spans="1:5">
      <c r="A39" s="4">
        <v>750</v>
      </c>
      <c r="B39" s="4">
        <v>855</v>
      </c>
      <c r="C39" s="4">
        <f t="shared" si="2"/>
        <v>842</v>
      </c>
      <c r="D39" s="3">
        <f t="shared" si="1"/>
        <v>75</v>
      </c>
      <c r="E39">
        <f t="shared" si="0"/>
        <v>855</v>
      </c>
    </row>
    <row r="40" spans="1:5">
      <c r="A40" s="4">
        <v>760</v>
      </c>
      <c r="B40" s="4">
        <v>863</v>
      </c>
      <c r="C40" s="4">
        <f t="shared" si="2"/>
        <v>855</v>
      </c>
      <c r="D40" s="3">
        <f t="shared" si="1"/>
        <v>76</v>
      </c>
      <c r="E40">
        <f t="shared" si="0"/>
        <v>863</v>
      </c>
    </row>
    <row r="41" spans="1:5">
      <c r="A41" s="4">
        <v>770</v>
      </c>
      <c r="B41" s="4">
        <v>922</v>
      </c>
      <c r="C41" s="4">
        <f t="shared" si="2"/>
        <v>863</v>
      </c>
      <c r="D41" s="3">
        <f t="shared" si="1"/>
        <v>77</v>
      </c>
      <c r="E41">
        <f t="shared" si="0"/>
        <v>922</v>
      </c>
    </row>
    <row r="42" spans="1:5">
      <c r="A42" s="4">
        <v>771</v>
      </c>
      <c r="B42" s="4">
        <v>935</v>
      </c>
      <c r="C42" s="4">
        <f t="shared" si="2"/>
        <v>922</v>
      </c>
      <c r="D42" s="3">
        <f t="shared" si="1"/>
        <v>77.099999999999994</v>
      </c>
      <c r="E42">
        <f t="shared" si="0"/>
        <v>935</v>
      </c>
    </row>
    <row r="43" spans="1:5">
      <c r="A43" s="4">
        <v>796</v>
      </c>
      <c r="B43" s="4">
        <v>956</v>
      </c>
      <c r="C43" s="4">
        <f t="shared" si="2"/>
        <v>935</v>
      </c>
      <c r="D43" s="3">
        <f t="shared" si="1"/>
        <v>79.599999999999994</v>
      </c>
      <c r="E43">
        <f t="shared" si="0"/>
        <v>956</v>
      </c>
    </row>
    <row r="44" spans="1:5">
      <c r="A44" s="4">
        <v>798</v>
      </c>
      <c r="B44" s="4">
        <v>1001</v>
      </c>
      <c r="C44" s="4">
        <f t="shared" si="2"/>
        <v>956</v>
      </c>
      <c r="D44" s="3">
        <f t="shared" si="1"/>
        <v>79.8</v>
      </c>
      <c r="E44">
        <f t="shared" si="0"/>
        <v>1001</v>
      </c>
    </row>
    <row r="45" spans="1:5">
      <c r="A45" s="4">
        <v>823</v>
      </c>
      <c r="B45" s="4">
        <v>1022</v>
      </c>
      <c r="C45" s="4">
        <f t="shared" si="2"/>
        <v>1001</v>
      </c>
      <c r="D45" s="3">
        <f t="shared" si="1"/>
        <v>82.3</v>
      </c>
      <c r="E45">
        <f t="shared" si="0"/>
        <v>1022</v>
      </c>
    </row>
    <row r="46" spans="1:5">
      <c r="A46">
        <v>824</v>
      </c>
      <c r="B46">
        <v>1028</v>
      </c>
      <c r="C46" s="4">
        <f t="shared" si="2"/>
        <v>1022</v>
      </c>
      <c r="D46" s="3">
        <f t="shared" si="1"/>
        <v>82.4</v>
      </c>
      <c r="E46">
        <f t="shared" si="0"/>
        <v>1028</v>
      </c>
    </row>
    <row r="47" spans="1:5">
      <c r="A47">
        <v>845</v>
      </c>
      <c r="B47">
        <v>1038</v>
      </c>
      <c r="C47" s="4">
        <f t="shared" si="2"/>
        <v>1028</v>
      </c>
      <c r="D47" s="3">
        <f t="shared" si="1"/>
        <v>84.5</v>
      </c>
      <c r="E47">
        <f t="shared" si="0"/>
        <v>1038</v>
      </c>
    </row>
    <row r="48" spans="1:5">
      <c r="A48">
        <v>852</v>
      </c>
      <c r="B48">
        <v>1061</v>
      </c>
      <c r="C48" s="4">
        <f t="shared" si="2"/>
        <v>1038</v>
      </c>
      <c r="D48" s="3">
        <f t="shared" si="1"/>
        <v>85.2</v>
      </c>
      <c r="E48">
        <f t="shared" si="0"/>
        <v>1061</v>
      </c>
    </row>
    <row r="49" spans="1:5">
      <c r="A49">
        <v>854</v>
      </c>
      <c r="B49">
        <v>1094</v>
      </c>
      <c r="C49" s="4">
        <f t="shared" si="2"/>
        <v>1061</v>
      </c>
      <c r="D49" s="3">
        <f t="shared" si="1"/>
        <v>85.4</v>
      </c>
      <c r="E49">
        <f>B49</f>
        <v>1094</v>
      </c>
    </row>
    <row r="50" spans="1:5">
      <c r="A50">
        <v>876</v>
      </c>
      <c r="B50">
        <v>1095</v>
      </c>
      <c r="C50" s="4">
        <f t="shared" si="2"/>
        <v>1094</v>
      </c>
      <c r="D50" s="3">
        <f t="shared" ref="D50:D56" si="3">A50/10</f>
        <v>87.6</v>
      </c>
      <c r="E50">
        <f t="shared" ref="E50:E56" si="4">B50</f>
        <v>1095</v>
      </c>
    </row>
    <row r="51" spans="1:5">
      <c r="A51">
        <v>878</v>
      </c>
      <c r="B51">
        <v>1128</v>
      </c>
      <c r="C51" s="4">
        <f t="shared" si="2"/>
        <v>1095</v>
      </c>
      <c r="D51" s="3">
        <f t="shared" si="3"/>
        <v>87.8</v>
      </c>
      <c r="E51">
        <f t="shared" si="4"/>
        <v>1128</v>
      </c>
    </row>
    <row r="52" spans="1:5">
      <c r="A52">
        <v>885</v>
      </c>
      <c r="B52">
        <v>1139</v>
      </c>
      <c r="C52" s="4">
        <f t="shared" si="2"/>
        <v>1128</v>
      </c>
      <c r="D52" s="3">
        <f t="shared" si="3"/>
        <v>88.5</v>
      </c>
      <c r="E52">
        <f t="shared" si="4"/>
        <v>1139</v>
      </c>
    </row>
    <row r="53" spans="1:5">
      <c r="A53">
        <v>888</v>
      </c>
      <c r="B53">
        <v>1159</v>
      </c>
      <c r="C53" s="4">
        <f t="shared" si="2"/>
        <v>1139</v>
      </c>
      <c r="D53" s="3">
        <f t="shared" si="3"/>
        <v>88.8</v>
      </c>
      <c r="E53">
        <f t="shared" si="4"/>
        <v>1159</v>
      </c>
    </row>
    <row r="54" spans="1:5">
      <c r="A54">
        <v>911</v>
      </c>
      <c r="B54">
        <v>1167</v>
      </c>
      <c r="C54" s="4">
        <f t="shared" si="2"/>
        <v>1159</v>
      </c>
      <c r="D54" s="3">
        <f t="shared" si="3"/>
        <v>91.1</v>
      </c>
      <c r="E54">
        <f t="shared" si="4"/>
        <v>1167</v>
      </c>
    </row>
    <row r="55" spans="1:5">
      <c r="A55">
        <v>914</v>
      </c>
      <c r="B55">
        <v>1187</v>
      </c>
      <c r="C55" s="4">
        <f t="shared" si="2"/>
        <v>1167</v>
      </c>
      <c r="D55" s="3">
        <f t="shared" si="3"/>
        <v>91.4</v>
      </c>
      <c r="E55">
        <f t="shared" si="4"/>
        <v>1187</v>
      </c>
    </row>
    <row r="56" spans="1:5">
      <c r="A56">
        <v>935</v>
      </c>
      <c r="B56">
        <v>1242</v>
      </c>
      <c r="C56" s="4">
        <f t="shared" si="2"/>
        <v>1187</v>
      </c>
      <c r="D56" s="3">
        <f t="shared" si="3"/>
        <v>93.5</v>
      </c>
      <c r="E56">
        <f t="shared" si="4"/>
        <v>1242</v>
      </c>
    </row>
    <row r="57" spans="1:5">
      <c r="A57">
        <v>944</v>
      </c>
      <c r="B57">
        <v>1245</v>
      </c>
      <c r="C57" s="4">
        <f t="shared" si="2"/>
        <v>1242</v>
      </c>
      <c r="D57" s="3">
        <f t="shared" ref="D57:D108" si="5">A57/10</f>
        <v>94.4</v>
      </c>
      <c r="E57">
        <f t="shared" ref="E57:E108" si="6">B57</f>
        <v>1245</v>
      </c>
    </row>
    <row r="58" spans="1:5">
      <c r="A58">
        <v>945</v>
      </c>
      <c r="B58">
        <v>1258</v>
      </c>
      <c r="C58" s="4">
        <f t="shared" si="2"/>
        <v>1245</v>
      </c>
      <c r="D58" s="3">
        <f t="shared" si="5"/>
        <v>94.5</v>
      </c>
      <c r="E58">
        <f t="shared" si="6"/>
        <v>1258</v>
      </c>
    </row>
    <row r="59" spans="1:5">
      <c r="A59">
        <v>960</v>
      </c>
      <c r="B59">
        <v>1263</v>
      </c>
      <c r="C59" s="4">
        <f t="shared" si="2"/>
        <v>1258</v>
      </c>
      <c r="D59" s="3">
        <f t="shared" si="5"/>
        <v>96</v>
      </c>
      <c r="E59">
        <f t="shared" si="6"/>
        <v>1263</v>
      </c>
    </row>
    <row r="60" spans="1:5">
      <c r="A60">
        <v>962</v>
      </c>
      <c r="B60">
        <v>1308</v>
      </c>
      <c r="C60" s="4">
        <f t="shared" si="2"/>
        <v>1263</v>
      </c>
      <c r="D60" s="3">
        <f t="shared" si="5"/>
        <v>96.2</v>
      </c>
      <c r="E60">
        <f t="shared" si="6"/>
        <v>1308</v>
      </c>
    </row>
    <row r="61" spans="1:5">
      <c r="A61">
        <v>972</v>
      </c>
      <c r="B61">
        <v>1324</v>
      </c>
      <c r="C61" s="4">
        <f t="shared" si="2"/>
        <v>1308</v>
      </c>
      <c r="D61" s="3">
        <f t="shared" si="5"/>
        <v>97.2</v>
      </c>
      <c r="E61">
        <f t="shared" si="6"/>
        <v>1324</v>
      </c>
    </row>
    <row r="62" spans="1:5">
      <c r="A62">
        <v>987</v>
      </c>
      <c r="B62">
        <v>1329</v>
      </c>
      <c r="C62" s="4">
        <f t="shared" si="2"/>
        <v>1324</v>
      </c>
      <c r="D62" s="3">
        <f t="shared" si="5"/>
        <v>98.7</v>
      </c>
      <c r="E62">
        <f t="shared" si="6"/>
        <v>1329</v>
      </c>
    </row>
    <row r="63" spans="1:5">
      <c r="A63">
        <v>991</v>
      </c>
      <c r="B63">
        <v>1369</v>
      </c>
      <c r="C63" s="4">
        <f t="shared" si="2"/>
        <v>1329</v>
      </c>
      <c r="D63" s="3">
        <f t="shared" si="5"/>
        <v>99.1</v>
      </c>
      <c r="E63">
        <f t="shared" si="6"/>
        <v>1369</v>
      </c>
    </row>
    <row r="64" spans="1:5">
      <c r="A64">
        <v>1016</v>
      </c>
      <c r="B64">
        <v>1390</v>
      </c>
      <c r="C64" s="4">
        <f t="shared" si="2"/>
        <v>1369</v>
      </c>
      <c r="D64" s="3">
        <f t="shared" si="5"/>
        <v>101.6</v>
      </c>
      <c r="E64">
        <f t="shared" si="6"/>
        <v>1390</v>
      </c>
    </row>
    <row r="65" spans="1:5">
      <c r="A65">
        <v>1032</v>
      </c>
      <c r="B65">
        <v>1396</v>
      </c>
      <c r="C65" s="4">
        <f t="shared" si="2"/>
        <v>1390</v>
      </c>
      <c r="D65" s="3">
        <f t="shared" si="5"/>
        <v>103.2</v>
      </c>
      <c r="E65">
        <f t="shared" si="6"/>
        <v>1396</v>
      </c>
    </row>
    <row r="66" spans="1:5">
      <c r="A66">
        <v>1033</v>
      </c>
      <c r="B66">
        <v>1409</v>
      </c>
      <c r="C66" s="4">
        <f t="shared" si="2"/>
        <v>1396</v>
      </c>
      <c r="D66" s="3">
        <f t="shared" si="5"/>
        <v>103.3</v>
      </c>
      <c r="E66">
        <f t="shared" si="6"/>
        <v>1409</v>
      </c>
    </row>
    <row r="67" spans="1:5">
      <c r="A67">
        <v>1051</v>
      </c>
      <c r="B67">
        <v>1441</v>
      </c>
      <c r="C67" s="4">
        <f t="shared" si="2"/>
        <v>1409</v>
      </c>
      <c r="D67" s="3">
        <f t="shared" si="5"/>
        <v>105.1</v>
      </c>
      <c r="E67">
        <f t="shared" si="6"/>
        <v>1441</v>
      </c>
    </row>
    <row r="68" spans="1:5">
      <c r="A68">
        <v>1052</v>
      </c>
      <c r="B68">
        <v>1454</v>
      </c>
      <c r="C68" s="4">
        <f t="shared" ref="C68:C120" si="7">B67</f>
        <v>1441</v>
      </c>
      <c r="D68" s="3">
        <f t="shared" si="5"/>
        <v>105.2</v>
      </c>
      <c r="E68">
        <f t="shared" si="6"/>
        <v>1454</v>
      </c>
    </row>
    <row r="69" spans="1:5">
      <c r="A69">
        <v>1060</v>
      </c>
      <c r="B69">
        <v>1475</v>
      </c>
      <c r="C69" s="4">
        <f t="shared" si="7"/>
        <v>1454</v>
      </c>
      <c r="D69" s="3">
        <f t="shared" si="5"/>
        <v>106</v>
      </c>
      <c r="E69">
        <f t="shared" si="6"/>
        <v>1475</v>
      </c>
    </row>
    <row r="70" spans="1:5">
      <c r="A70">
        <v>1079</v>
      </c>
      <c r="B70">
        <v>1520</v>
      </c>
      <c r="C70" s="4">
        <f t="shared" si="7"/>
        <v>1475</v>
      </c>
      <c r="D70" s="3">
        <f t="shared" si="5"/>
        <v>107.9</v>
      </c>
      <c r="E70">
        <f t="shared" si="6"/>
        <v>1520</v>
      </c>
    </row>
    <row r="71" spans="1:5">
      <c r="A71">
        <v>1104</v>
      </c>
      <c r="B71">
        <v>1541</v>
      </c>
      <c r="C71" s="4">
        <f t="shared" si="7"/>
        <v>1520</v>
      </c>
      <c r="D71" s="3">
        <f t="shared" si="5"/>
        <v>110.4</v>
      </c>
      <c r="E71">
        <f t="shared" si="6"/>
        <v>1541</v>
      </c>
    </row>
    <row r="72" spans="1:5">
      <c r="A72">
        <v>1109</v>
      </c>
      <c r="B72">
        <v>1565</v>
      </c>
      <c r="C72" s="4">
        <f t="shared" si="7"/>
        <v>1541</v>
      </c>
      <c r="D72" s="3">
        <f t="shared" si="5"/>
        <v>110.9</v>
      </c>
      <c r="E72">
        <f t="shared" si="6"/>
        <v>1565</v>
      </c>
    </row>
    <row r="73" spans="1:5">
      <c r="A73">
        <v>1128</v>
      </c>
      <c r="B73">
        <v>1610</v>
      </c>
      <c r="C73" s="4">
        <f t="shared" si="7"/>
        <v>1565</v>
      </c>
      <c r="D73" s="3">
        <f t="shared" si="5"/>
        <v>112.8</v>
      </c>
      <c r="E73">
        <f t="shared" si="6"/>
        <v>1610</v>
      </c>
    </row>
    <row r="74" spans="1:5">
      <c r="A74">
        <v>1136</v>
      </c>
      <c r="B74">
        <v>1631</v>
      </c>
      <c r="C74" s="4">
        <f t="shared" si="7"/>
        <v>1610</v>
      </c>
      <c r="D74" s="3">
        <f t="shared" si="5"/>
        <v>113.6</v>
      </c>
      <c r="E74">
        <f t="shared" si="6"/>
        <v>1631</v>
      </c>
    </row>
    <row r="75" spans="1:5">
      <c r="A75">
        <v>1155</v>
      </c>
      <c r="B75">
        <v>1676</v>
      </c>
      <c r="C75" s="4">
        <f t="shared" si="7"/>
        <v>1631</v>
      </c>
      <c r="D75" s="3">
        <f t="shared" si="5"/>
        <v>115.5</v>
      </c>
      <c r="E75">
        <f t="shared" si="6"/>
        <v>1676</v>
      </c>
    </row>
    <row r="76" spans="1:5">
      <c r="A76">
        <v>1180</v>
      </c>
      <c r="B76">
        <v>1697</v>
      </c>
      <c r="C76" s="4">
        <f t="shared" si="7"/>
        <v>1676</v>
      </c>
      <c r="D76" s="3">
        <f t="shared" si="5"/>
        <v>118</v>
      </c>
      <c r="E76">
        <f t="shared" si="6"/>
        <v>1697</v>
      </c>
    </row>
    <row r="77" spans="1:5">
      <c r="A77">
        <v>1197</v>
      </c>
      <c r="B77">
        <v>1716</v>
      </c>
      <c r="C77" s="4">
        <f t="shared" si="7"/>
        <v>1697</v>
      </c>
      <c r="D77" s="3">
        <f t="shared" si="5"/>
        <v>119.7</v>
      </c>
      <c r="E77">
        <f t="shared" si="6"/>
        <v>1716</v>
      </c>
    </row>
    <row r="78" spans="1:5">
      <c r="A78">
        <v>1201</v>
      </c>
      <c r="B78">
        <v>1735</v>
      </c>
      <c r="C78" s="4">
        <f t="shared" si="7"/>
        <v>1716</v>
      </c>
      <c r="D78" s="3">
        <f t="shared" si="5"/>
        <v>120.1</v>
      </c>
      <c r="E78">
        <f t="shared" si="6"/>
        <v>1735</v>
      </c>
    </row>
    <row r="79" spans="1:5">
      <c r="A79">
        <v>1216</v>
      </c>
      <c r="B79">
        <v>1761</v>
      </c>
      <c r="C79" s="4">
        <f t="shared" si="7"/>
        <v>1735</v>
      </c>
      <c r="D79" s="3">
        <f t="shared" si="5"/>
        <v>121.6</v>
      </c>
      <c r="E79">
        <f t="shared" si="6"/>
        <v>1761</v>
      </c>
    </row>
    <row r="80" spans="1:5">
      <c r="A80">
        <v>1224</v>
      </c>
      <c r="B80">
        <v>1782</v>
      </c>
      <c r="C80" s="4">
        <f t="shared" si="7"/>
        <v>1761</v>
      </c>
      <c r="D80" s="3">
        <f t="shared" si="5"/>
        <v>122.4</v>
      </c>
      <c r="E80">
        <f t="shared" si="6"/>
        <v>1782</v>
      </c>
    </row>
    <row r="81" spans="1:5">
      <c r="A81">
        <v>1243</v>
      </c>
      <c r="B81">
        <v>1827</v>
      </c>
      <c r="C81" s="4">
        <f t="shared" si="7"/>
        <v>1782</v>
      </c>
      <c r="D81" s="3">
        <f t="shared" si="5"/>
        <v>124.3</v>
      </c>
      <c r="E81">
        <f t="shared" si="6"/>
        <v>1827</v>
      </c>
    </row>
    <row r="82" spans="1:5">
      <c r="A82">
        <v>1268</v>
      </c>
      <c r="B82">
        <v>1848</v>
      </c>
      <c r="C82" s="4">
        <f t="shared" si="7"/>
        <v>1827</v>
      </c>
      <c r="D82" s="3">
        <f t="shared" si="5"/>
        <v>126.8</v>
      </c>
      <c r="E82">
        <f t="shared" si="6"/>
        <v>1848</v>
      </c>
    </row>
    <row r="83" spans="1:5">
      <c r="A83">
        <v>1289</v>
      </c>
      <c r="B83">
        <v>1886</v>
      </c>
      <c r="C83" s="4">
        <f t="shared" si="7"/>
        <v>1848</v>
      </c>
      <c r="D83" s="3">
        <f t="shared" si="5"/>
        <v>128.9</v>
      </c>
      <c r="E83">
        <f t="shared" si="6"/>
        <v>1886</v>
      </c>
    </row>
    <row r="84" spans="1:5">
      <c r="A84">
        <v>1314</v>
      </c>
      <c r="B84">
        <v>1907</v>
      </c>
      <c r="C84" s="4">
        <f t="shared" si="7"/>
        <v>1886</v>
      </c>
      <c r="D84" s="3">
        <f t="shared" si="5"/>
        <v>131.4</v>
      </c>
      <c r="E84">
        <f t="shared" si="6"/>
        <v>1907</v>
      </c>
    </row>
    <row r="85" spans="1:5">
      <c r="A85">
        <v>1338</v>
      </c>
      <c r="B85">
        <v>1911</v>
      </c>
      <c r="C85" s="4">
        <f t="shared" si="7"/>
        <v>1907</v>
      </c>
      <c r="D85" s="3">
        <f t="shared" si="5"/>
        <v>133.80000000000001</v>
      </c>
      <c r="E85">
        <f t="shared" si="6"/>
        <v>1911</v>
      </c>
    </row>
    <row r="86" spans="1:5">
      <c r="A86">
        <v>1353</v>
      </c>
      <c r="B86">
        <v>1937</v>
      </c>
      <c r="C86" s="4">
        <f t="shared" si="7"/>
        <v>1911</v>
      </c>
      <c r="D86" s="3">
        <f t="shared" si="5"/>
        <v>135.30000000000001</v>
      </c>
      <c r="E86">
        <f t="shared" si="6"/>
        <v>1937</v>
      </c>
    </row>
    <row r="87" spans="1:5">
      <c r="A87">
        <v>1373</v>
      </c>
      <c r="B87">
        <v>1940</v>
      </c>
      <c r="C87" s="4">
        <f t="shared" si="7"/>
        <v>1937</v>
      </c>
      <c r="D87" s="3">
        <f t="shared" si="5"/>
        <v>137.30000000000001</v>
      </c>
      <c r="E87">
        <f t="shared" si="6"/>
        <v>1940</v>
      </c>
    </row>
    <row r="88" spans="1:5">
      <c r="A88">
        <v>1377</v>
      </c>
      <c r="B88">
        <v>1944</v>
      </c>
      <c r="C88" s="4">
        <f t="shared" si="7"/>
        <v>1940</v>
      </c>
      <c r="D88" s="3">
        <f t="shared" si="5"/>
        <v>137.69999999999999</v>
      </c>
      <c r="E88">
        <f t="shared" si="6"/>
        <v>1944</v>
      </c>
    </row>
    <row r="89" spans="1:5">
      <c r="A89">
        <v>1378</v>
      </c>
      <c r="B89">
        <v>1958</v>
      </c>
      <c r="C89" s="4">
        <f t="shared" si="7"/>
        <v>1944</v>
      </c>
      <c r="D89" s="3">
        <f t="shared" si="5"/>
        <v>137.80000000000001</v>
      </c>
      <c r="E89">
        <f t="shared" si="6"/>
        <v>1958</v>
      </c>
    </row>
    <row r="90" spans="1:5">
      <c r="A90">
        <v>1380</v>
      </c>
      <c r="B90">
        <v>2003</v>
      </c>
      <c r="C90" s="4">
        <f t="shared" si="7"/>
        <v>1958</v>
      </c>
      <c r="D90" s="3">
        <f t="shared" si="5"/>
        <v>138</v>
      </c>
      <c r="E90">
        <f t="shared" si="6"/>
        <v>2003</v>
      </c>
    </row>
    <row r="91" spans="1:5">
      <c r="A91">
        <v>1405</v>
      </c>
      <c r="B91">
        <v>2024</v>
      </c>
      <c r="C91" s="4">
        <f t="shared" si="7"/>
        <v>2003</v>
      </c>
      <c r="D91" s="3">
        <f t="shared" si="5"/>
        <v>140.5</v>
      </c>
      <c r="E91">
        <f t="shared" si="6"/>
        <v>2024</v>
      </c>
    </row>
    <row r="92" spans="1:5">
      <c r="A92">
        <v>1419</v>
      </c>
      <c r="B92">
        <v>2036</v>
      </c>
      <c r="C92" s="4">
        <f t="shared" si="7"/>
        <v>2024</v>
      </c>
      <c r="D92" s="3">
        <f t="shared" si="5"/>
        <v>141.9</v>
      </c>
      <c r="E92">
        <f t="shared" si="6"/>
        <v>2036</v>
      </c>
    </row>
    <row r="93" spans="1:5">
      <c r="A93">
        <v>1426</v>
      </c>
      <c r="B93">
        <v>2062</v>
      </c>
      <c r="C93" s="4">
        <f t="shared" si="7"/>
        <v>2036</v>
      </c>
      <c r="D93" s="3">
        <f t="shared" si="5"/>
        <v>142.6</v>
      </c>
      <c r="E93">
        <f t="shared" si="6"/>
        <v>2062</v>
      </c>
    </row>
    <row r="94" spans="1:5">
      <c r="A94">
        <v>1445</v>
      </c>
      <c r="B94">
        <v>2064</v>
      </c>
      <c r="C94" s="4">
        <f t="shared" si="7"/>
        <v>2062</v>
      </c>
      <c r="D94" s="3">
        <f t="shared" si="5"/>
        <v>144.5</v>
      </c>
      <c r="E94">
        <f t="shared" si="6"/>
        <v>2064</v>
      </c>
    </row>
    <row r="95" spans="1:5">
      <c r="A95">
        <v>1451</v>
      </c>
      <c r="B95">
        <v>2083</v>
      </c>
      <c r="C95" s="4">
        <f t="shared" si="7"/>
        <v>2064</v>
      </c>
      <c r="D95" s="3">
        <f t="shared" si="5"/>
        <v>145.1</v>
      </c>
      <c r="E95">
        <f t="shared" si="6"/>
        <v>2083</v>
      </c>
    </row>
    <row r="96" spans="1:5">
      <c r="A96">
        <v>1465</v>
      </c>
      <c r="B96">
        <v>2095</v>
      </c>
      <c r="C96" s="4">
        <f t="shared" si="7"/>
        <v>2083</v>
      </c>
      <c r="D96" s="3">
        <f t="shared" si="5"/>
        <v>146.5</v>
      </c>
      <c r="E96">
        <f t="shared" si="6"/>
        <v>2095</v>
      </c>
    </row>
    <row r="97" spans="1:5">
      <c r="A97">
        <v>1490</v>
      </c>
      <c r="B97">
        <v>2116</v>
      </c>
      <c r="C97" s="4">
        <f t="shared" si="7"/>
        <v>2095</v>
      </c>
      <c r="D97" s="3">
        <f t="shared" si="5"/>
        <v>149</v>
      </c>
      <c r="E97">
        <f t="shared" si="6"/>
        <v>2116</v>
      </c>
    </row>
    <row r="98" spans="1:5">
      <c r="A98">
        <v>1491</v>
      </c>
      <c r="B98">
        <v>2123</v>
      </c>
      <c r="C98" s="4">
        <f t="shared" si="7"/>
        <v>2116</v>
      </c>
      <c r="D98" s="3">
        <f t="shared" si="5"/>
        <v>149.1</v>
      </c>
      <c r="E98">
        <f t="shared" si="6"/>
        <v>2123</v>
      </c>
    </row>
    <row r="99" spans="1:5">
      <c r="A99">
        <v>1516</v>
      </c>
      <c r="B99">
        <v>2144</v>
      </c>
      <c r="C99" s="4">
        <f t="shared" si="7"/>
        <v>2123</v>
      </c>
      <c r="D99" s="3">
        <f t="shared" si="5"/>
        <v>151.6</v>
      </c>
      <c r="E99">
        <f t="shared" si="6"/>
        <v>2144</v>
      </c>
    </row>
    <row r="100" spans="1:5">
      <c r="A100">
        <v>1552</v>
      </c>
      <c r="B100">
        <v>2145</v>
      </c>
      <c r="C100" s="4">
        <f t="shared" si="7"/>
        <v>2144</v>
      </c>
      <c r="D100" s="3">
        <f t="shared" si="5"/>
        <v>155.19999999999999</v>
      </c>
      <c r="E100">
        <f t="shared" si="6"/>
        <v>2145</v>
      </c>
    </row>
    <row r="101" spans="1:5">
      <c r="A101">
        <v>1565</v>
      </c>
      <c r="B101">
        <v>2152</v>
      </c>
      <c r="C101" s="4">
        <f t="shared" si="7"/>
        <v>2145</v>
      </c>
      <c r="D101" s="3">
        <f t="shared" si="5"/>
        <v>156.5</v>
      </c>
      <c r="E101">
        <f t="shared" si="6"/>
        <v>2152</v>
      </c>
    </row>
    <row r="102" spans="1:5">
      <c r="A102">
        <v>1577</v>
      </c>
      <c r="B102">
        <v>2166</v>
      </c>
      <c r="C102" s="4">
        <f t="shared" si="7"/>
        <v>2152</v>
      </c>
      <c r="D102" s="3">
        <f t="shared" si="5"/>
        <v>157.69999999999999</v>
      </c>
      <c r="E102">
        <f t="shared" si="6"/>
        <v>2166</v>
      </c>
    </row>
    <row r="103" spans="1:5">
      <c r="A103">
        <v>1579</v>
      </c>
      <c r="B103">
        <v>2176</v>
      </c>
      <c r="C103" s="4">
        <f t="shared" si="7"/>
        <v>2166</v>
      </c>
      <c r="D103" s="3">
        <f t="shared" si="5"/>
        <v>157.9</v>
      </c>
      <c r="E103">
        <f t="shared" si="6"/>
        <v>2176</v>
      </c>
    </row>
    <row r="104" spans="1:5">
      <c r="A104">
        <v>1591</v>
      </c>
      <c r="B104">
        <v>2178</v>
      </c>
      <c r="C104" s="4">
        <f t="shared" si="7"/>
        <v>2176</v>
      </c>
      <c r="D104" s="3">
        <f t="shared" si="5"/>
        <v>159.1</v>
      </c>
      <c r="E104">
        <f t="shared" si="6"/>
        <v>2178</v>
      </c>
    </row>
    <row r="105" spans="1:5">
      <c r="A105">
        <v>1600</v>
      </c>
      <c r="B105">
        <v>2199</v>
      </c>
      <c r="C105" s="4">
        <f t="shared" si="7"/>
        <v>2178</v>
      </c>
      <c r="D105" s="3">
        <f t="shared" si="5"/>
        <v>160</v>
      </c>
      <c r="E105">
        <f t="shared" si="6"/>
        <v>2199</v>
      </c>
    </row>
    <row r="106" spans="1:5">
      <c r="A106">
        <v>1605</v>
      </c>
      <c r="B106">
        <v>2204</v>
      </c>
      <c r="C106" s="4">
        <f t="shared" si="7"/>
        <v>2199</v>
      </c>
      <c r="D106" s="3">
        <f t="shared" si="5"/>
        <v>160.5</v>
      </c>
      <c r="E106">
        <f t="shared" si="6"/>
        <v>2204</v>
      </c>
    </row>
    <row r="107" spans="1:5">
      <c r="A107">
        <v>1617</v>
      </c>
      <c r="B107">
        <v>2206</v>
      </c>
      <c r="C107" s="4">
        <f t="shared" si="7"/>
        <v>2204</v>
      </c>
      <c r="D107" s="3">
        <f t="shared" si="5"/>
        <v>161.69999999999999</v>
      </c>
      <c r="E107">
        <f t="shared" si="6"/>
        <v>2206</v>
      </c>
    </row>
    <row r="108" spans="1:5">
      <c r="A108">
        <v>1626</v>
      </c>
      <c r="B108">
        <v>2227</v>
      </c>
      <c r="C108" s="4">
        <f t="shared" si="7"/>
        <v>2206</v>
      </c>
      <c r="D108" s="3">
        <f t="shared" si="5"/>
        <v>162.6</v>
      </c>
      <c r="E108">
        <f t="shared" si="6"/>
        <v>2227</v>
      </c>
    </row>
    <row r="109" spans="1:5">
      <c r="C109" s="4">
        <f t="shared" si="7"/>
        <v>2227</v>
      </c>
      <c r="D109" s="3"/>
    </row>
    <row r="110" spans="1:5">
      <c r="C110" s="4">
        <f t="shared" si="7"/>
        <v>0</v>
      </c>
      <c r="D110" s="3"/>
    </row>
    <row r="111" spans="1:5">
      <c r="C111" s="4">
        <f t="shared" si="7"/>
        <v>0</v>
      </c>
      <c r="D111" s="3"/>
    </row>
    <row r="112" spans="1:5">
      <c r="C112" s="4">
        <f t="shared" si="7"/>
        <v>0</v>
      </c>
      <c r="D112" s="3"/>
    </row>
    <row r="113" spans="3:4">
      <c r="C113" s="4">
        <f t="shared" si="7"/>
        <v>0</v>
      </c>
      <c r="D113" s="3"/>
    </row>
    <row r="114" spans="3:4">
      <c r="C114" s="4">
        <f t="shared" si="7"/>
        <v>0</v>
      </c>
      <c r="D114" s="3"/>
    </row>
    <row r="115" spans="3:4">
      <c r="C115" s="4">
        <f t="shared" si="7"/>
        <v>0</v>
      </c>
      <c r="D115" s="3"/>
    </row>
    <row r="116" spans="3:4">
      <c r="C116" s="4">
        <f t="shared" si="7"/>
        <v>0</v>
      </c>
      <c r="D116" s="3"/>
    </row>
    <row r="117" spans="3:4">
      <c r="C117" s="4">
        <f t="shared" si="7"/>
        <v>0</v>
      </c>
      <c r="D117" s="3"/>
    </row>
    <row r="118" spans="3:4">
      <c r="C118" s="4">
        <f t="shared" si="7"/>
        <v>0</v>
      </c>
    </row>
    <row r="119" spans="3:4">
      <c r="C119" s="4">
        <f t="shared" si="7"/>
        <v>0</v>
      </c>
    </row>
    <row r="120" spans="3:4">
      <c r="C120" s="4">
        <f t="shared" si="7"/>
        <v>0</v>
      </c>
    </row>
  </sheetData>
  <pageMargins left="0.78740157499999996" right="0.78740157499999996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6"/>
  <sheetViews>
    <sheetView topLeftCell="A18" workbookViewId="0">
      <selection activeCell="E47" sqref="E47"/>
    </sheetView>
  </sheetViews>
  <sheetFormatPr baseColWidth="10" defaultRowHeight="15" x14ac:dyDescent="0"/>
  <cols>
    <col min="1" max="2" width="15.5" customWidth="1"/>
    <col min="5" max="10" width="4.6640625" customWidth="1"/>
    <col min="11" max="14" width="12" style="12" customWidth="1"/>
    <col min="15" max="16" width="10.83203125" style="12"/>
    <col min="17" max="17" width="13.83203125" style="13" customWidth="1"/>
    <col min="18" max="18" width="14" style="13" customWidth="1"/>
    <col min="19" max="19" width="14" style="14" customWidth="1"/>
    <col min="20" max="20" width="15.1640625" style="13" customWidth="1"/>
    <col min="21" max="21" width="17" style="13" customWidth="1"/>
    <col min="22" max="22" width="10.83203125" style="15"/>
  </cols>
  <sheetData>
    <row r="1" spans="1:22">
      <c r="A1" t="s">
        <v>58</v>
      </c>
      <c r="B1" t="s">
        <v>59</v>
      </c>
      <c r="C1" t="s">
        <v>60</v>
      </c>
      <c r="D1" t="s">
        <v>61</v>
      </c>
      <c r="E1" t="s">
        <v>75</v>
      </c>
      <c r="F1" t="s">
        <v>76</v>
      </c>
      <c r="G1" t="s">
        <v>77</v>
      </c>
      <c r="H1" t="s">
        <v>78</v>
      </c>
      <c r="I1" t="s">
        <v>79</v>
      </c>
      <c r="J1" t="s">
        <v>80</v>
      </c>
      <c r="K1" s="12" t="s">
        <v>73</v>
      </c>
      <c r="L1" s="12" t="s">
        <v>74</v>
      </c>
      <c r="M1" s="12" t="s">
        <v>62</v>
      </c>
      <c r="N1" s="12" t="s">
        <v>63</v>
      </c>
      <c r="O1" s="12" t="s">
        <v>65</v>
      </c>
      <c r="P1" s="12" t="s">
        <v>66</v>
      </c>
      <c r="Q1" s="13" t="s">
        <v>67</v>
      </c>
      <c r="R1" s="13" t="s">
        <v>71</v>
      </c>
      <c r="S1" s="14" t="s">
        <v>72</v>
      </c>
      <c r="T1" s="13" t="s">
        <v>69</v>
      </c>
      <c r="U1" s="13" t="s">
        <v>68</v>
      </c>
      <c r="V1" s="14" t="s">
        <v>72</v>
      </c>
    </row>
    <row r="2" spans="1:22">
      <c r="A2" t="str">
        <f>DistanserMerge!A2</f>
        <v>Sognsvann</v>
      </c>
      <c r="B2" t="str">
        <f>DistanserMerge!B2</f>
        <v>Ullevålseter</v>
      </c>
      <c r="C2">
        <f>DistanserMerge!C2</f>
        <v>5.2</v>
      </c>
      <c r="D2">
        <v>5.0999999999999996</v>
      </c>
      <c r="E2">
        <f>DistanserMerge!G2</f>
        <v>177</v>
      </c>
      <c r="F2">
        <f>DistanserMerge!K2</f>
        <v>21</v>
      </c>
      <c r="G2">
        <v>170</v>
      </c>
      <c r="H2">
        <v>21</v>
      </c>
      <c r="I2" s="24">
        <f>ABS(G2-E2)</f>
        <v>7</v>
      </c>
      <c r="J2" s="24">
        <f>ABS(H2-F2)</f>
        <v>0</v>
      </c>
      <c r="K2" s="17">
        <v>11.815999999999999</v>
      </c>
      <c r="L2" s="17">
        <v>5.26</v>
      </c>
      <c r="M2" s="17">
        <f t="shared" ref="M2:M9" si="0">K2/D2</f>
        <v>2.3168627450980392</v>
      </c>
      <c r="N2" s="17">
        <f t="shared" ref="N2:N9" si="1">L2/D2</f>
        <v>1.031372549019608</v>
      </c>
      <c r="O2" s="12">
        <f>DistanserMerge!AA2</f>
        <v>1.6468306213017752</v>
      </c>
      <c r="P2" s="12">
        <f>DistanserMerge!AB2</f>
        <v>0.89683062130177504</v>
      </c>
      <c r="Q2" s="13">
        <f>M2/M$66</f>
        <v>1.0652997809194924</v>
      </c>
      <c r="R2" s="13">
        <f>O2/O$66</f>
        <v>0.98522863843014374</v>
      </c>
      <c r="S2" s="16">
        <f>R2/Q2-1</f>
        <v>-7.5163014133201811E-2</v>
      </c>
      <c r="T2" s="13">
        <f>N2/N$66</f>
        <v>0.52306962980672511</v>
      </c>
      <c r="U2" s="13">
        <f>P2/P$66</f>
        <v>0.58712093488943773</v>
      </c>
      <c r="V2" s="16">
        <f>U2/T2-1</f>
        <v>0.1224527317832993</v>
      </c>
    </row>
    <row r="3" spans="1:22">
      <c r="A3" t="str">
        <f>DistanserMerge!A3</f>
        <v>Sognsvann</v>
      </c>
      <c r="B3" t="str">
        <f>DistanserMerge!B3</f>
        <v>Sæteren</v>
      </c>
      <c r="C3">
        <f>DistanserMerge!C3</f>
        <v>13.2</v>
      </c>
      <c r="D3">
        <v>13.5</v>
      </c>
      <c r="E3">
        <f>DistanserMerge!G3</f>
        <v>192</v>
      </c>
      <c r="F3">
        <f>DistanserMerge!K3</f>
        <v>217</v>
      </c>
      <c r="G3">
        <v>208</v>
      </c>
      <c r="H3">
        <v>238</v>
      </c>
      <c r="I3" s="24">
        <f t="shared" ref="I3:I63" si="2">ABS(G3-E3)</f>
        <v>16</v>
      </c>
      <c r="J3" s="24">
        <f t="shared" ref="J3:J63" si="3">ABS(H3-F3)</f>
        <v>21</v>
      </c>
      <c r="K3" s="17">
        <v>20.867999999999999</v>
      </c>
      <c r="L3" s="17">
        <v>22.187999999999999</v>
      </c>
      <c r="M3" s="17">
        <f t="shared" si="0"/>
        <v>1.5457777777777777</v>
      </c>
      <c r="N3" s="17">
        <f t="shared" si="1"/>
        <v>1.6435555555555554</v>
      </c>
      <c r="O3" s="12">
        <f>DistanserMerge!AA3</f>
        <v>1.1848002754820937</v>
      </c>
      <c r="P3" s="12">
        <f>DistanserMerge!AB3</f>
        <v>1.2321487603305785</v>
      </c>
      <c r="Q3" s="13">
        <f t="shared" ref="Q3:Q64" si="4">M3/M$66</f>
        <v>0.71075281930315848</v>
      </c>
      <c r="R3" s="13">
        <f t="shared" ref="R3:R64" si="5">O3/O$66</f>
        <v>0.7088155558476098</v>
      </c>
      <c r="S3" s="16">
        <f t="shared" ref="S3:S63" si="6">R3/Q3-1</f>
        <v>-2.7256500472949696E-3</v>
      </c>
      <c r="T3" s="13">
        <f t="shared" ref="T3:T64" si="7">N3/N$66</f>
        <v>0.8335436082998624</v>
      </c>
      <c r="U3" s="13">
        <f t="shared" ref="U3:U64" si="8">P3/P$66</f>
        <v>0.80664098092244652</v>
      </c>
      <c r="V3" s="16">
        <f t="shared" ref="V3:V63" si="9">U3/T3-1</f>
        <v>-3.2275008901199387E-2</v>
      </c>
    </row>
    <row r="4" spans="1:22">
      <c r="A4" t="str">
        <f>DistanserMerge!A4</f>
        <v>Sognsvann</v>
      </c>
      <c r="B4" t="str">
        <f>DistanserMerge!B4</f>
        <v>Skjennungstua</v>
      </c>
      <c r="C4">
        <f>DistanserMerge!C4</f>
        <v>4.9000000000000004</v>
      </c>
      <c r="D4">
        <v>4.9000000000000004</v>
      </c>
      <c r="E4">
        <f>DistanserMerge!G4</f>
        <v>265</v>
      </c>
      <c r="F4">
        <f>DistanserMerge!K4</f>
        <v>0</v>
      </c>
      <c r="G4">
        <v>263</v>
      </c>
      <c r="H4">
        <v>0</v>
      </c>
      <c r="I4" s="24">
        <f t="shared" si="2"/>
        <v>2</v>
      </c>
      <c r="J4" s="24">
        <f t="shared" si="3"/>
        <v>0</v>
      </c>
      <c r="K4" s="17">
        <v>16.155000000000001</v>
      </c>
      <c r="L4" s="17">
        <v>4.5830000000000002</v>
      </c>
      <c r="M4" s="17">
        <f t="shared" si="0"/>
        <v>3.296938775510204</v>
      </c>
      <c r="N4" s="17">
        <f t="shared" si="1"/>
        <v>0.93530612244897959</v>
      </c>
      <c r="O4" s="12">
        <f>DistanserMerge!AA4</f>
        <v>2.3938775510204082</v>
      </c>
      <c r="P4" s="12">
        <f>DistanserMerge!AB4</f>
        <v>0.83903061224489783</v>
      </c>
      <c r="Q4" s="13">
        <f t="shared" si="4"/>
        <v>1.5159414007960055</v>
      </c>
      <c r="R4" s="13">
        <f t="shared" si="5"/>
        <v>1.4321550071105551</v>
      </c>
      <c r="S4" s="16">
        <f t="shared" si="6"/>
        <v>-5.5270206118425813E-2</v>
      </c>
      <c r="T4" s="13">
        <f t="shared" si="7"/>
        <v>0.47434869940100588</v>
      </c>
      <c r="U4" s="13">
        <f t="shared" si="8"/>
        <v>0.54928146492928709</v>
      </c>
      <c r="V4" s="16">
        <f t="shared" si="9"/>
        <v>0.1579697923129213</v>
      </c>
    </row>
    <row r="5" spans="1:22" s="18" customFormat="1">
      <c r="A5" s="18" t="str">
        <f>DistanserMerge!A5</f>
        <v>Sognsvann</v>
      </c>
      <c r="B5" s="18" t="str">
        <f>DistanserMerge!B5</f>
        <v>Brunkollen</v>
      </c>
      <c r="D5" s="18">
        <v>13.6</v>
      </c>
      <c r="E5"/>
      <c r="F5"/>
      <c r="G5">
        <v>378</v>
      </c>
      <c r="H5">
        <v>204</v>
      </c>
      <c r="I5" s="24"/>
      <c r="J5" s="24"/>
      <c r="K5" s="19">
        <v>29.264000000000003</v>
      </c>
      <c r="L5" s="19">
        <v>21.608000000000001</v>
      </c>
      <c r="M5" s="19">
        <f t="shared" si="0"/>
        <v>2.151764705882353</v>
      </c>
      <c r="N5" s="19">
        <f t="shared" si="1"/>
        <v>1.5888235294117647</v>
      </c>
      <c r="O5" s="20"/>
      <c r="P5" s="20"/>
      <c r="Q5" s="21">
        <f t="shared" si="4"/>
        <v>0.98938725421551377</v>
      </c>
      <c r="R5" s="21">
        <f t="shared" si="5"/>
        <v>0</v>
      </c>
      <c r="S5" s="22"/>
      <c r="T5" s="21">
        <f t="shared" si="7"/>
        <v>0.80578578143039792</v>
      </c>
      <c r="U5" s="21">
        <f t="shared" si="8"/>
        <v>0</v>
      </c>
      <c r="V5" s="22"/>
    </row>
    <row r="6" spans="1:22">
      <c r="A6" t="str">
        <f>DistanserMerge!A6</f>
        <v>Ullevålseter</v>
      </c>
      <c r="B6" t="str">
        <f>DistanserMerge!B6</f>
        <v>Skjennungstua</v>
      </c>
      <c r="C6">
        <f>DistanserMerge!C6</f>
        <v>2.2999999999999998</v>
      </c>
      <c r="D6">
        <v>2.1</v>
      </c>
      <c r="E6">
        <f>DistanserMerge!G6</f>
        <v>132</v>
      </c>
      <c r="F6">
        <f>DistanserMerge!K6</f>
        <v>0</v>
      </c>
      <c r="G6">
        <v>136</v>
      </c>
      <c r="H6">
        <v>6</v>
      </c>
      <c r="I6" s="24">
        <f t="shared" si="2"/>
        <v>4</v>
      </c>
      <c r="J6" s="24">
        <f t="shared" si="3"/>
        <v>6</v>
      </c>
      <c r="K6" s="17">
        <v>7.5160000000000009</v>
      </c>
      <c r="L6" s="17">
        <v>1.7959999999999998</v>
      </c>
      <c r="M6" s="17">
        <f t="shared" si="0"/>
        <v>3.5790476190476195</v>
      </c>
      <c r="N6" s="17">
        <f t="shared" si="1"/>
        <v>0.85523809523809513</v>
      </c>
      <c r="O6" s="12">
        <f>DistanserMerge!AA6</f>
        <v>2.1478260869565218</v>
      </c>
      <c r="P6" s="12">
        <f>DistanserMerge!AB6</f>
        <v>0.71304347826086956</v>
      </c>
      <c r="Q6" s="13">
        <f t="shared" si="4"/>
        <v>1.6456558130337244</v>
      </c>
      <c r="R6" s="13">
        <f t="shared" si="5"/>
        <v>1.2849528930693539</v>
      </c>
      <c r="S6" s="16">
        <f t="shared" si="6"/>
        <v>-0.21918490920615041</v>
      </c>
      <c r="T6" s="13">
        <f t="shared" si="7"/>
        <v>0.43374149748123103</v>
      </c>
      <c r="U6" s="13">
        <f t="shared" si="8"/>
        <v>0.46680247488167431</v>
      </c>
      <c r="V6" s="16">
        <f t="shared" si="9"/>
        <v>7.6222767690965254E-2</v>
      </c>
    </row>
    <row r="7" spans="1:22" s="18" customFormat="1">
      <c r="A7" s="18" t="str">
        <f>DistanserMerge!A7</f>
        <v>Ullevålseter</v>
      </c>
      <c r="B7" s="18" t="str">
        <f>DistanserMerge!B7</f>
        <v>Liggeren</v>
      </c>
      <c r="D7" s="18">
        <v>8.4</v>
      </c>
      <c r="E7"/>
      <c r="F7"/>
      <c r="G7">
        <v>148</v>
      </c>
      <c r="H7">
        <v>152</v>
      </c>
      <c r="I7" s="24"/>
      <c r="J7" s="24"/>
      <c r="K7" s="19">
        <v>14.132</v>
      </c>
      <c r="L7" s="19">
        <v>14.308</v>
      </c>
      <c r="M7" s="19">
        <f t="shared" si="0"/>
        <v>1.6823809523809523</v>
      </c>
      <c r="N7" s="19">
        <f t="shared" si="1"/>
        <v>1.7033333333333331</v>
      </c>
      <c r="O7" s="20"/>
      <c r="P7" s="20"/>
      <c r="Q7" s="21">
        <f t="shared" si="4"/>
        <v>0.77356332988932242</v>
      </c>
      <c r="R7" s="21">
        <f t="shared" si="5"/>
        <v>0</v>
      </c>
      <c r="S7" s="22"/>
      <c r="T7" s="21">
        <f t="shared" si="7"/>
        <v>0.86386043234430032</v>
      </c>
      <c r="U7" s="21">
        <f t="shared" si="8"/>
        <v>0</v>
      </c>
      <c r="V7" s="22"/>
    </row>
    <row r="8" spans="1:22">
      <c r="A8" t="str">
        <f>DistanserMerge!A8</f>
        <v>Ullevålseter</v>
      </c>
      <c r="B8" t="str">
        <f>DistanserMerge!B8</f>
        <v>Fagervann</v>
      </c>
      <c r="C8">
        <f>DistanserMerge!C8</f>
        <v>3.9</v>
      </c>
      <c r="D8">
        <v>3.8</v>
      </c>
      <c r="E8">
        <f>DistanserMerge!G8</f>
        <v>170</v>
      </c>
      <c r="F8">
        <f>DistanserMerge!K8</f>
        <v>83</v>
      </c>
      <c r="G8">
        <v>167</v>
      </c>
      <c r="H8">
        <v>57</v>
      </c>
      <c r="I8" s="24">
        <f t="shared" si="2"/>
        <v>3</v>
      </c>
      <c r="J8" s="24">
        <f t="shared" si="3"/>
        <v>26</v>
      </c>
      <c r="K8" s="17">
        <v>11.772</v>
      </c>
      <c r="L8" s="17">
        <v>6.9320000000000004</v>
      </c>
      <c r="M8" s="17">
        <f t="shared" si="0"/>
        <v>3.0978947368421053</v>
      </c>
      <c r="N8" s="17">
        <f t="shared" si="1"/>
        <v>1.8242105263157897</v>
      </c>
      <c r="O8" s="12">
        <f>DistanserMerge!AA8</f>
        <v>2.3625710880999349</v>
      </c>
      <c r="P8" s="12">
        <f>DistanserMerge!AB8</f>
        <v>1.5748307034845497</v>
      </c>
      <c r="Q8" s="13">
        <f t="shared" si="4"/>
        <v>1.4244204113739567</v>
      </c>
      <c r="R8" s="13">
        <f t="shared" si="5"/>
        <v>1.4134256833791199</v>
      </c>
      <c r="S8" s="16">
        <f t="shared" si="6"/>
        <v>-7.7187380263890049E-3</v>
      </c>
      <c r="T8" s="13">
        <f t="shared" si="7"/>
        <v>0.92516436044041994</v>
      </c>
      <c r="U8" s="13">
        <f t="shared" si="8"/>
        <v>1.0309818297465505</v>
      </c>
      <c r="V8" s="16">
        <f t="shared" si="9"/>
        <v>0.11437694082352756</v>
      </c>
    </row>
    <row r="9" spans="1:22">
      <c r="A9" t="str">
        <f>DistanserMerge!A9</f>
        <v>Ullevålseter</v>
      </c>
      <c r="B9" t="str">
        <f>DistanserMerge!B9</f>
        <v>Studenterhytta</v>
      </c>
      <c r="C9">
        <f>DistanserMerge!C9</f>
        <v>4.3</v>
      </c>
      <c r="D9">
        <v>4.4000000000000004</v>
      </c>
      <c r="E9">
        <f>DistanserMerge!G9</f>
        <v>87</v>
      </c>
      <c r="F9">
        <f>DistanserMerge!K9</f>
        <v>41</v>
      </c>
      <c r="G9">
        <v>87</v>
      </c>
      <c r="H9">
        <v>44</v>
      </c>
      <c r="I9" s="24">
        <f t="shared" si="2"/>
        <v>0</v>
      </c>
      <c r="J9" s="24">
        <f t="shared" si="3"/>
        <v>3</v>
      </c>
      <c r="K9" s="17">
        <v>8.0340000000000007</v>
      </c>
      <c r="L9" s="17">
        <v>6.1420000000000003</v>
      </c>
      <c r="M9" s="17">
        <f t="shared" si="0"/>
        <v>1.8259090909090909</v>
      </c>
      <c r="N9" s="17">
        <f t="shared" si="1"/>
        <v>1.3959090909090908</v>
      </c>
      <c r="O9" s="12">
        <f>DistanserMerge!AA9</f>
        <v>1.3878484315846404</v>
      </c>
      <c r="P9" s="12">
        <f>DistanserMerge!AB9</f>
        <v>1.1103775013520822</v>
      </c>
      <c r="Q9" s="13">
        <f t="shared" si="4"/>
        <v>0.83955795769078012</v>
      </c>
      <c r="R9" s="13">
        <f t="shared" si="5"/>
        <v>0.83029062182284064</v>
      </c>
      <c r="S9" s="16">
        <f t="shared" si="6"/>
        <v>-1.1038351531357571E-2</v>
      </c>
      <c r="T9" s="13">
        <f t="shared" si="7"/>
        <v>0.70794753275111533</v>
      </c>
      <c r="U9" s="13">
        <f t="shared" si="8"/>
        <v>0.72692196406913889</v>
      </c>
      <c r="V9" s="16">
        <f t="shared" si="9"/>
        <v>2.6802030433368484E-2</v>
      </c>
    </row>
    <row r="10" spans="1:22" s="18" customFormat="1">
      <c r="A10" s="18" t="str">
        <f>DistanserMerge!A10</f>
        <v>Ullevålseter</v>
      </c>
      <c r="B10" s="18" t="str">
        <f>DistanserMerge!B10</f>
        <v>Tømtehyttene</v>
      </c>
      <c r="C10" s="18">
        <f>DistanserMerge!C10</f>
        <v>8.1999999999999993</v>
      </c>
      <c r="E10">
        <f>DistanserMerge!G10</f>
        <v>349</v>
      </c>
      <c r="F10">
        <f>DistanserMerge!K10</f>
        <v>218</v>
      </c>
      <c r="G10" s="11"/>
      <c r="H10" s="11"/>
      <c r="I10" s="24"/>
      <c r="J10" s="24"/>
      <c r="K10" s="19"/>
      <c r="L10" s="19"/>
      <c r="M10" s="19"/>
      <c r="N10" s="19"/>
      <c r="O10" s="20">
        <f>DistanserMerge!AA10</f>
        <v>0</v>
      </c>
      <c r="P10" s="20">
        <f>DistanserMerge!AB10</f>
        <v>0</v>
      </c>
      <c r="Q10" s="21">
        <f t="shared" si="4"/>
        <v>0</v>
      </c>
      <c r="R10" s="21">
        <f t="shared" si="5"/>
        <v>0</v>
      </c>
      <c r="S10" s="22"/>
      <c r="T10" s="21">
        <f t="shared" si="7"/>
        <v>0</v>
      </c>
      <c r="U10" s="21">
        <f t="shared" si="8"/>
        <v>0</v>
      </c>
      <c r="V10" s="22"/>
    </row>
    <row r="11" spans="1:22">
      <c r="A11" t="str">
        <f>DistanserMerge!A11</f>
        <v>Skjennungstua</v>
      </c>
      <c r="B11" t="str">
        <f>DistanserMerge!B11</f>
        <v>Studenterhytta</v>
      </c>
      <c r="C11">
        <f>DistanserMerge!C11</f>
        <v>3.8</v>
      </c>
      <c r="D11" s="23">
        <v>0.9</v>
      </c>
      <c r="E11">
        <f>DistanserMerge!G11</f>
        <v>36</v>
      </c>
      <c r="F11">
        <f>DistanserMerge!K11</f>
        <v>117</v>
      </c>
      <c r="G11">
        <v>40</v>
      </c>
      <c r="H11">
        <v>117</v>
      </c>
      <c r="I11" s="24">
        <f t="shared" si="2"/>
        <v>4</v>
      </c>
      <c r="J11" s="24">
        <f t="shared" si="3"/>
        <v>0</v>
      </c>
      <c r="K11" s="17">
        <v>2.4820000000000002</v>
      </c>
      <c r="L11" s="17">
        <v>5.8699999999999992</v>
      </c>
      <c r="M11" s="17">
        <f t="shared" ref="M11:M16" si="10">K11/D11</f>
        <v>2.7577777777777781</v>
      </c>
      <c r="N11" s="17">
        <f t="shared" ref="N11:N16" si="11">L11/D11</f>
        <v>6.5222222222222213</v>
      </c>
      <c r="O11" s="12">
        <f>DistanserMerge!AA11</f>
        <v>1.1069930747922438</v>
      </c>
      <c r="P11" s="12">
        <f>DistanserMerge!AB11</f>
        <v>1.6931772853185594</v>
      </c>
      <c r="Q11" s="13">
        <f t="shared" si="4"/>
        <v>1.2680337101138872</v>
      </c>
      <c r="R11" s="13">
        <f t="shared" si="5"/>
        <v>0.66226682071714105</v>
      </c>
      <c r="S11" s="16">
        <f t="shared" si="6"/>
        <v>-0.47772143955253354</v>
      </c>
      <c r="T11" s="13">
        <f t="shared" si="7"/>
        <v>3.3078021773392319</v>
      </c>
      <c r="U11" s="13">
        <f t="shared" si="8"/>
        <v>1.1084588405855598</v>
      </c>
      <c r="V11" s="16">
        <f t="shared" si="9"/>
        <v>-0.66489566752834217</v>
      </c>
    </row>
    <row r="12" spans="1:22">
      <c r="A12" t="str">
        <f>DistanserMerge!A12</f>
        <v>Skjennungstua</v>
      </c>
      <c r="B12" t="str">
        <f>DistanserMerge!B12</f>
        <v>Brunkollen</v>
      </c>
      <c r="C12">
        <f>DistanserMerge!C12</f>
        <v>13.7</v>
      </c>
      <c r="D12">
        <v>13.7</v>
      </c>
      <c r="E12">
        <f>DistanserMerge!G12</f>
        <v>275</v>
      </c>
      <c r="F12">
        <f>DistanserMerge!K12</f>
        <v>363</v>
      </c>
      <c r="G12">
        <v>275</v>
      </c>
      <c r="H12">
        <v>362</v>
      </c>
      <c r="I12" s="24">
        <f t="shared" si="2"/>
        <v>0</v>
      </c>
      <c r="J12" s="24">
        <f t="shared" si="3"/>
        <v>1</v>
      </c>
      <c r="K12" s="17">
        <v>25.306999999999995</v>
      </c>
      <c r="L12" s="17">
        <v>29.134999999999998</v>
      </c>
      <c r="M12" s="17">
        <f t="shared" si="10"/>
        <v>1.8472262773722625</v>
      </c>
      <c r="N12" s="17">
        <f t="shared" si="11"/>
        <v>2.1266423357664235</v>
      </c>
      <c r="O12" s="12">
        <f>DistanserMerge!AA12</f>
        <v>1.39816079705898</v>
      </c>
      <c r="P12" s="12">
        <f>DistanserMerge!AB12</f>
        <v>1.5828323299056954</v>
      </c>
      <c r="Q12" s="13">
        <f t="shared" si="4"/>
        <v>0.84935965790676582</v>
      </c>
      <c r="R12" s="13">
        <f t="shared" si="5"/>
        <v>0.83646007098407027</v>
      </c>
      <c r="S12" s="16">
        <f t="shared" si="6"/>
        <v>-1.5187425965681456E-2</v>
      </c>
      <c r="T12" s="13">
        <f t="shared" si="7"/>
        <v>1.0785453038846626</v>
      </c>
      <c r="U12" s="13">
        <f t="shared" si="8"/>
        <v>1.0362201905623307</v>
      </c>
      <c r="V12" s="16">
        <f t="shared" si="9"/>
        <v>-3.9242777442808352E-2</v>
      </c>
    </row>
    <row r="13" spans="1:22">
      <c r="A13" t="str">
        <f>DistanserMerge!A13</f>
        <v>Skjennungstua</v>
      </c>
      <c r="B13" t="str">
        <f>DistanserMerge!B13</f>
        <v>Sæteren</v>
      </c>
      <c r="C13">
        <f>DistanserMerge!C13</f>
        <v>14.1</v>
      </c>
      <c r="D13">
        <v>14.1</v>
      </c>
      <c r="E13">
        <f>DistanserMerge!G13</f>
        <v>159</v>
      </c>
      <c r="F13">
        <f>DistanserMerge!K13</f>
        <v>456</v>
      </c>
      <c r="G13">
        <v>159</v>
      </c>
      <c r="H13">
        <v>456</v>
      </c>
      <c r="I13" s="24">
        <f t="shared" si="2"/>
        <v>0</v>
      </c>
      <c r="J13" s="24">
        <f t="shared" si="3"/>
        <v>0</v>
      </c>
      <c r="K13" s="17">
        <v>20.750999999999994</v>
      </c>
      <c r="L13" s="17">
        <v>33.818999999999996</v>
      </c>
      <c r="M13" s="17">
        <f t="shared" si="10"/>
        <v>1.4717021276595741</v>
      </c>
      <c r="N13" s="17">
        <f t="shared" si="11"/>
        <v>2.3985106382978723</v>
      </c>
      <c r="O13" s="12">
        <f>DistanserMerge!AA13</f>
        <v>1.1814649162516975</v>
      </c>
      <c r="P13" s="12">
        <f>DistanserMerge!AB13</f>
        <v>1.7870500226346764</v>
      </c>
      <c r="Q13" s="13">
        <f t="shared" si="4"/>
        <v>0.67669263424931669</v>
      </c>
      <c r="R13" s="13">
        <f t="shared" si="5"/>
        <v>0.70682015244015972</v>
      </c>
      <c r="S13" s="16">
        <f t="shared" si="6"/>
        <v>4.4521717344041534E-2</v>
      </c>
      <c r="T13" s="13">
        <f t="shared" si="7"/>
        <v>1.2164256968585541</v>
      </c>
      <c r="U13" s="13">
        <f t="shared" si="8"/>
        <v>1.1699137552423193</v>
      </c>
      <c r="V13" s="16">
        <f t="shared" si="9"/>
        <v>-3.8236566143211914E-2</v>
      </c>
    </row>
    <row r="14" spans="1:22">
      <c r="A14" t="str">
        <f>DistanserMerge!A14</f>
        <v>Skjennungstua</v>
      </c>
      <c r="B14" t="str">
        <f>DistanserMerge!B14</f>
        <v>Vensåsseter</v>
      </c>
      <c r="C14">
        <f>DistanserMerge!C14</f>
        <v>13.5</v>
      </c>
      <c r="D14">
        <v>13.5</v>
      </c>
      <c r="E14">
        <f>DistanserMerge!G14</f>
        <v>168</v>
      </c>
      <c r="F14">
        <f>DistanserMerge!K14</f>
        <v>311</v>
      </c>
      <c r="G14">
        <v>159</v>
      </c>
      <c r="H14">
        <v>311</v>
      </c>
      <c r="I14" s="24">
        <f t="shared" si="2"/>
        <v>9</v>
      </c>
      <c r="J14" s="24">
        <f t="shared" si="3"/>
        <v>0</v>
      </c>
      <c r="K14" s="17">
        <v>20.3035</v>
      </c>
      <c r="L14" s="17">
        <v>26.991499999999998</v>
      </c>
      <c r="M14" s="17">
        <f t="shared" si="10"/>
        <v>1.5039629629629629</v>
      </c>
      <c r="N14" s="17">
        <f t="shared" si="11"/>
        <v>1.9993703703703702</v>
      </c>
      <c r="O14" s="12">
        <f>DistanserMerge!AA14</f>
        <v>1.2846036419753086</v>
      </c>
      <c r="P14" s="12">
        <f>DistanserMerge!AB14</f>
        <v>1.592450864197531</v>
      </c>
      <c r="Q14" s="13">
        <f t="shared" si="4"/>
        <v>0.69152625391612421</v>
      </c>
      <c r="R14" s="13">
        <f t="shared" si="5"/>
        <v>0.76852366037819497</v>
      </c>
      <c r="S14" s="16">
        <f t="shared" si="6"/>
        <v>0.11134415508599016</v>
      </c>
      <c r="T14" s="13">
        <f t="shared" si="7"/>
        <v>1.0139982108989425</v>
      </c>
      <c r="U14" s="13">
        <f t="shared" si="8"/>
        <v>1.0425170795306082</v>
      </c>
      <c r="V14" s="16">
        <f t="shared" si="9"/>
        <v>2.8125166617782194E-2</v>
      </c>
    </row>
    <row r="15" spans="1:22">
      <c r="A15" t="str">
        <f>DistanserMerge!A15</f>
        <v>Mellomkollen</v>
      </c>
      <c r="B15" t="str">
        <f>DistanserMerge!B15</f>
        <v>Fagervann</v>
      </c>
      <c r="C15">
        <f>DistanserMerge!C15</f>
        <v>5.3</v>
      </c>
      <c r="D15">
        <v>5.3</v>
      </c>
      <c r="E15">
        <f>DistanserMerge!G15</f>
        <v>109</v>
      </c>
      <c r="F15">
        <f>DistanserMerge!K15</f>
        <v>240</v>
      </c>
      <c r="G15">
        <v>109</v>
      </c>
      <c r="H15">
        <v>240</v>
      </c>
      <c r="I15" s="24">
        <f t="shared" si="2"/>
        <v>0</v>
      </c>
      <c r="J15" s="24">
        <f t="shared" si="3"/>
        <v>0</v>
      </c>
      <c r="K15" s="17">
        <v>8.6999999999999993</v>
      </c>
      <c r="L15" s="17">
        <v>14.463999999999999</v>
      </c>
      <c r="M15" s="17">
        <f t="shared" si="10"/>
        <v>1.641509433962264</v>
      </c>
      <c r="N15" s="17">
        <f t="shared" si="11"/>
        <v>2.7290566037735848</v>
      </c>
      <c r="O15" s="12">
        <f>DistanserMerge!AA15</f>
        <v>1.528487006051976</v>
      </c>
      <c r="P15" s="12">
        <f>DistanserMerge!AB15</f>
        <v>2.3935813456746176</v>
      </c>
      <c r="Q15" s="13">
        <f t="shared" si="4"/>
        <v>0.7547704947464563</v>
      </c>
      <c r="R15" s="13">
        <f t="shared" si="5"/>
        <v>0.91442869251506542</v>
      </c>
      <c r="S15" s="16">
        <f t="shared" si="6"/>
        <v>0.21153211324489019</v>
      </c>
      <c r="T15" s="13">
        <f t="shared" si="7"/>
        <v>1.3840649809948633</v>
      </c>
      <c r="U15" s="13">
        <f t="shared" si="8"/>
        <v>1.5669867687685948</v>
      </c>
      <c r="V15" s="16">
        <f t="shared" si="9"/>
        <v>0.13216271655269218</v>
      </c>
    </row>
    <row r="16" spans="1:22">
      <c r="A16" t="str">
        <f>DistanserMerge!A16</f>
        <v>Mellomkollen</v>
      </c>
      <c r="B16" t="str">
        <f>DistanserMerge!B16</f>
        <v>Tømtehyttene</v>
      </c>
      <c r="C16">
        <f>DistanserMerge!C16</f>
        <v>1.8</v>
      </c>
      <c r="D16">
        <v>1.8</v>
      </c>
      <c r="E16">
        <f>DistanserMerge!G16</f>
        <v>15</v>
      </c>
      <c r="F16">
        <f>DistanserMerge!K16</f>
        <v>73</v>
      </c>
      <c r="G16">
        <v>4</v>
      </c>
      <c r="H16">
        <v>84</v>
      </c>
      <c r="I16" s="24">
        <f t="shared" si="2"/>
        <v>11</v>
      </c>
      <c r="J16" s="24">
        <f t="shared" si="3"/>
        <v>11</v>
      </c>
      <c r="K16" s="17">
        <v>2.5240000000000005</v>
      </c>
      <c r="L16" s="17">
        <v>6.0440000000000005</v>
      </c>
      <c r="M16" s="17">
        <f t="shared" si="10"/>
        <v>1.4022222222222225</v>
      </c>
      <c r="N16" s="17">
        <f t="shared" si="11"/>
        <v>3.3577777777777778</v>
      </c>
      <c r="O16" s="12">
        <f>DistanserMerge!AA16</f>
        <v>1.3951388888888889</v>
      </c>
      <c r="P16" s="12">
        <f>DistanserMerge!AB16</f>
        <v>2.6034722222222229</v>
      </c>
      <c r="Q16" s="13">
        <f t="shared" si="4"/>
        <v>0.64474558507805224</v>
      </c>
      <c r="R16" s="13">
        <f t="shared" si="5"/>
        <v>0.83465219199920759</v>
      </c>
      <c r="S16" s="16">
        <f t="shared" si="6"/>
        <v>0.29454502879328048</v>
      </c>
      <c r="T16" s="13">
        <f t="shared" si="7"/>
        <v>1.7029264361020717</v>
      </c>
      <c r="U16" s="13">
        <f t="shared" si="8"/>
        <v>1.704394351355951</v>
      </c>
      <c r="V16" s="16">
        <f t="shared" si="9"/>
        <v>8.6199569327205516E-4</v>
      </c>
    </row>
    <row r="17" spans="1:22">
      <c r="A17" t="str">
        <f>DistanserMerge!A17</f>
        <v>Mellomkollen</v>
      </c>
      <c r="B17" t="str">
        <f>DistanserMerge!B17</f>
        <v>Gørja</v>
      </c>
      <c r="C17">
        <f>DistanserMerge!C17</f>
        <v>4.5999999999999996</v>
      </c>
      <c r="E17">
        <f>DistanserMerge!G17</f>
        <v>28</v>
      </c>
      <c r="F17">
        <f>DistanserMerge!K17</f>
        <v>173</v>
      </c>
      <c r="I17" s="24"/>
      <c r="J17" s="24"/>
      <c r="M17" s="17"/>
      <c r="N17" s="17"/>
      <c r="O17" s="12">
        <f>DistanserMerge!AA17</f>
        <v>1.3206649338374292</v>
      </c>
      <c r="P17" s="12">
        <f>DistanserMerge!AB17</f>
        <v>2.4633279773156902</v>
      </c>
      <c r="Q17" s="13">
        <f t="shared" si="4"/>
        <v>0</v>
      </c>
      <c r="R17" s="13">
        <f t="shared" si="5"/>
        <v>0.79009759580408878</v>
      </c>
      <c r="S17" s="16"/>
      <c r="T17" s="13">
        <f t="shared" si="7"/>
        <v>0</v>
      </c>
      <c r="U17" s="13">
        <f t="shared" si="8"/>
        <v>1.6126472386520341</v>
      </c>
      <c r="V17" s="16"/>
    </row>
    <row r="18" spans="1:22">
      <c r="A18" t="str">
        <f>DistanserMerge!A18</f>
        <v>Liggeren</v>
      </c>
      <c r="B18" t="str">
        <f>DistanserMerge!B18</f>
        <v>Fagervann</v>
      </c>
      <c r="C18">
        <f>DistanserMerge!C18</f>
        <v>3.8</v>
      </c>
      <c r="D18">
        <v>3.8</v>
      </c>
      <c r="E18">
        <f>DistanserMerge!G18</f>
        <v>117</v>
      </c>
      <c r="F18">
        <f>DistanserMerge!K18</f>
        <v>45</v>
      </c>
      <c r="G18">
        <v>117</v>
      </c>
      <c r="H18">
        <v>45</v>
      </c>
      <c r="I18" s="24">
        <f t="shared" si="2"/>
        <v>0</v>
      </c>
      <c r="J18" s="24">
        <f t="shared" si="3"/>
        <v>0</v>
      </c>
      <c r="K18" s="17">
        <v>10.199999999999999</v>
      </c>
      <c r="L18" s="17">
        <v>7.0319999999999991</v>
      </c>
      <c r="M18" s="17">
        <f t="shared" ref="M18:M63" si="12">K18/D18</f>
        <v>2.6842105263157894</v>
      </c>
      <c r="N18" s="17">
        <f t="shared" ref="N18:N63" si="13">L18/D18</f>
        <v>1.8505263157894736</v>
      </c>
      <c r="O18" s="12">
        <f>DistanserMerge!AA18</f>
        <v>2.3181795360110802</v>
      </c>
      <c r="P18" s="12">
        <f>DistanserMerge!AB18</f>
        <v>1.5958111149584486</v>
      </c>
      <c r="Q18" s="13">
        <f t="shared" si="4"/>
        <v>1.2342072881425721</v>
      </c>
      <c r="R18" s="13">
        <f t="shared" si="5"/>
        <v>1.3868681079633001</v>
      </c>
      <c r="S18" s="16">
        <f t="shared" si="6"/>
        <v>0.12369139389095318</v>
      </c>
      <c r="T18" s="13">
        <f t="shared" si="7"/>
        <v>0.93851064377048932</v>
      </c>
      <c r="U18" s="13">
        <f t="shared" si="8"/>
        <v>1.0447169080393062</v>
      </c>
      <c r="V18" s="16">
        <f t="shared" si="9"/>
        <v>0.11316468808721303</v>
      </c>
    </row>
    <row r="19" spans="1:22">
      <c r="A19" t="str">
        <f>DistanserMerge!A19</f>
        <v>Liggeren</v>
      </c>
      <c r="B19" t="str">
        <f>DistanserMerge!B19</f>
        <v>Bjørnholt</v>
      </c>
      <c r="C19">
        <f>DistanserMerge!C19</f>
        <v>5.4</v>
      </c>
      <c r="D19">
        <v>5.4</v>
      </c>
      <c r="E19">
        <f>DistanserMerge!G19</f>
        <v>59</v>
      </c>
      <c r="F19">
        <f>DistanserMerge!K19</f>
        <v>28</v>
      </c>
      <c r="G19">
        <v>59</v>
      </c>
      <c r="H19">
        <v>28</v>
      </c>
      <c r="I19" s="24">
        <f t="shared" si="2"/>
        <v>0</v>
      </c>
      <c r="J19" s="24">
        <f t="shared" si="3"/>
        <v>0</v>
      </c>
      <c r="K19" s="17">
        <v>7.9179999999999993</v>
      </c>
      <c r="L19" s="17">
        <v>6.5540000000000003</v>
      </c>
      <c r="M19" s="17">
        <f t="shared" si="12"/>
        <v>1.466296296296296</v>
      </c>
      <c r="N19" s="17">
        <f t="shared" si="13"/>
        <v>1.2137037037037037</v>
      </c>
      <c r="O19" s="12">
        <f>DistanserMerge!AA19</f>
        <v>1.2759468449931417</v>
      </c>
      <c r="P19" s="12">
        <f>DistanserMerge!AB19</f>
        <v>1.1216644375857341</v>
      </c>
      <c r="Q19" s="13">
        <f t="shared" si="4"/>
        <v>0.67420701831062013</v>
      </c>
      <c r="R19" s="13">
        <f t="shared" si="5"/>
        <v>0.76334466735147755</v>
      </c>
      <c r="S19" s="16">
        <f t="shared" si="6"/>
        <v>0.13221109632500139</v>
      </c>
      <c r="T19" s="13">
        <f t="shared" si="7"/>
        <v>0.61554047331860673</v>
      </c>
      <c r="U19" s="13">
        <f t="shared" si="8"/>
        <v>0.7343110924018893</v>
      </c>
      <c r="V19" s="16">
        <f t="shared" si="9"/>
        <v>0.19295338687145325</v>
      </c>
    </row>
    <row r="20" spans="1:22">
      <c r="A20" t="str">
        <f>DistanserMerge!A20</f>
        <v>Liggeren</v>
      </c>
      <c r="B20" t="str">
        <f>DistanserMerge!B20</f>
        <v>Kikutstua</v>
      </c>
      <c r="C20">
        <f>DistanserMerge!C20</f>
        <v>6.6</v>
      </c>
      <c r="D20">
        <v>6.6</v>
      </c>
      <c r="E20">
        <f>DistanserMerge!G20</f>
        <v>97</v>
      </c>
      <c r="F20">
        <f>DistanserMerge!K20</f>
        <v>79</v>
      </c>
      <c r="G20">
        <v>97</v>
      </c>
      <c r="H20">
        <v>79</v>
      </c>
      <c r="I20" s="24">
        <f t="shared" si="2"/>
        <v>0</v>
      </c>
      <c r="J20" s="24">
        <f t="shared" si="3"/>
        <v>0</v>
      </c>
      <c r="K20" s="17">
        <v>12.968999999999999</v>
      </c>
      <c r="L20" s="17">
        <v>12.177</v>
      </c>
      <c r="M20" s="17">
        <f t="shared" si="12"/>
        <v>1.9650000000000001</v>
      </c>
      <c r="N20" s="17">
        <f t="shared" si="13"/>
        <v>1.845</v>
      </c>
      <c r="O20" s="12">
        <f>DistanserMerge!AA20</f>
        <v>1.8703673381542703</v>
      </c>
      <c r="P20" s="12">
        <f>DistanserMerge!AB20</f>
        <v>1.7655377926997249</v>
      </c>
      <c r="Q20" s="13">
        <f t="shared" si="4"/>
        <v>0.90351233534907704</v>
      </c>
      <c r="R20" s="13">
        <f t="shared" si="5"/>
        <v>1.1189611378960806</v>
      </c>
      <c r="S20" s="16">
        <f t="shared" si="6"/>
        <v>0.23845695749550977</v>
      </c>
      <c r="T20" s="13">
        <f t="shared" si="7"/>
        <v>0.93570792427117477</v>
      </c>
      <c r="U20" s="13">
        <f t="shared" si="8"/>
        <v>1.1558305156082489</v>
      </c>
      <c r="V20" s="16">
        <f t="shared" si="9"/>
        <v>0.23524711678436216</v>
      </c>
    </row>
    <row r="21" spans="1:22">
      <c r="A21" t="str">
        <f>DistanserMerge!A21</f>
        <v>Liggeren</v>
      </c>
      <c r="B21" t="str">
        <f>DistanserMerge!B21</f>
        <v>Gørja</v>
      </c>
      <c r="C21">
        <f>DistanserMerge!C21</f>
        <v>3.2</v>
      </c>
      <c r="D21">
        <v>3.2</v>
      </c>
      <c r="E21">
        <f>DistanserMerge!G21</f>
        <v>144</v>
      </c>
      <c r="F21">
        <f>DistanserMerge!K21</f>
        <v>107</v>
      </c>
      <c r="G21">
        <v>144</v>
      </c>
      <c r="H21">
        <v>107</v>
      </c>
      <c r="I21" s="24">
        <f t="shared" si="2"/>
        <v>0</v>
      </c>
      <c r="J21" s="24">
        <f t="shared" si="3"/>
        <v>0</v>
      </c>
      <c r="K21" s="17">
        <v>9.9719999999999995</v>
      </c>
      <c r="L21" s="17">
        <v>8.3440000000000012</v>
      </c>
      <c r="M21" s="17">
        <f t="shared" si="12"/>
        <v>3.1162499999999995</v>
      </c>
      <c r="N21" s="17">
        <f t="shared" si="13"/>
        <v>2.6075000000000004</v>
      </c>
      <c r="O21" s="12">
        <f>DistanserMerge!AA21</f>
        <v>2.2746191406250005</v>
      </c>
      <c r="P21" s="12">
        <f>DistanserMerge!AB21</f>
        <v>1.8590917968750005</v>
      </c>
      <c r="Q21" s="13">
        <f t="shared" si="4"/>
        <v>1.4328602112119901</v>
      </c>
      <c r="R21" s="13">
        <f t="shared" si="5"/>
        <v>1.3608077782119736</v>
      </c>
      <c r="S21" s="16">
        <f t="shared" si="6"/>
        <v>-5.0285737880229608E-2</v>
      </c>
      <c r="T21" s="13">
        <f t="shared" si="7"/>
        <v>1.3224164837599395</v>
      </c>
      <c r="U21" s="13">
        <f t="shared" si="8"/>
        <v>1.2170767677871823</v>
      </c>
      <c r="V21" s="16">
        <f t="shared" si="9"/>
        <v>-7.9656989508518294E-2</v>
      </c>
    </row>
    <row r="22" spans="1:22">
      <c r="A22" t="str">
        <f>DistanserMerge!A22</f>
        <v>Liggeren</v>
      </c>
      <c r="B22" t="str">
        <f>DistanserMerge!B22</f>
        <v>Tømtehyttene</v>
      </c>
      <c r="C22">
        <f>DistanserMerge!C22</f>
        <v>1.8</v>
      </c>
      <c r="D22">
        <v>1.8</v>
      </c>
      <c r="E22">
        <f>DistanserMerge!G22</f>
        <v>135</v>
      </c>
      <c r="F22">
        <f>DistanserMerge!K22</f>
        <v>0</v>
      </c>
      <c r="G22">
        <v>135</v>
      </c>
      <c r="H22">
        <v>0</v>
      </c>
      <c r="I22" s="24">
        <f t="shared" si="2"/>
        <v>0</v>
      </c>
      <c r="J22" s="24">
        <f t="shared" si="3"/>
        <v>0</v>
      </c>
      <c r="K22" s="17">
        <v>8.1000000000000014</v>
      </c>
      <c r="L22" s="17">
        <v>2.16</v>
      </c>
      <c r="M22" s="17">
        <f t="shared" si="12"/>
        <v>4.5000000000000009</v>
      </c>
      <c r="N22" s="17">
        <f t="shared" si="13"/>
        <v>1.2</v>
      </c>
      <c r="O22" s="12">
        <f>DistanserMerge!AA22</f>
        <v>3.75</v>
      </c>
      <c r="P22" s="12">
        <f>DistanserMerge!AB22</f>
        <v>0.9375</v>
      </c>
      <c r="Q22" s="13">
        <f t="shared" si="4"/>
        <v>2.0691122183566653</v>
      </c>
      <c r="R22" s="13">
        <f t="shared" si="5"/>
        <v>2.2434653244378899</v>
      </c>
      <c r="S22" s="16">
        <f t="shared" si="6"/>
        <v>8.4264693105770672E-2</v>
      </c>
      <c r="T22" s="13">
        <f t="shared" si="7"/>
        <v>0.60859051985117052</v>
      </c>
      <c r="U22" s="13">
        <f t="shared" si="8"/>
        <v>0.6137456319900062</v>
      </c>
      <c r="V22" s="16">
        <f t="shared" si="9"/>
        <v>8.4705758152401334E-3</v>
      </c>
    </row>
    <row r="23" spans="1:22">
      <c r="A23" t="str">
        <f>DistanserMerge!A23</f>
        <v>Fagervann (Nord stikryss)</v>
      </c>
      <c r="B23" t="str">
        <f>DistanserMerge!B23</f>
        <v>Studenterhytta</v>
      </c>
      <c r="C23">
        <f>DistanserMerge!C23</f>
        <v>8.1999999999999993</v>
      </c>
      <c r="D23">
        <v>8.1999999999999993</v>
      </c>
      <c r="E23">
        <f>DistanserMerge!G23</f>
        <v>161</v>
      </c>
      <c r="F23">
        <f>DistanserMerge!K23</f>
        <v>202</v>
      </c>
      <c r="G23">
        <v>161</v>
      </c>
      <c r="H23">
        <v>202</v>
      </c>
      <c r="I23" s="24">
        <f t="shared" si="2"/>
        <v>0</v>
      </c>
      <c r="J23" s="24">
        <f t="shared" si="3"/>
        <v>0</v>
      </c>
      <c r="K23" s="17">
        <v>15.266999999999999</v>
      </c>
      <c r="L23" s="17">
        <v>17.071000000000002</v>
      </c>
      <c r="M23" s="17">
        <f t="shared" si="12"/>
        <v>1.8618292682926829</v>
      </c>
      <c r="N23" s="17">
        <f t="shared" si="13"/>
        <v>2.0818292682926831</v>
      </c>
      <c r="O23" s="12">
        <f>DistanserMerge!AA23</f>
        <v>1.4501098676383106</v>
      </c>
      <c r="P23" s="12">
        <f>DistanserMerge!AB23</f>
        <v>1.5985473676383106</v>
      </c>
      <c r="Q23" s="13">
        <f t="shared" si="4"/>
        <v>0.85607415278187537</v>
      </c>
      <c r="R23" s="13">
        <f t="shared" si="5"/>
        <v>0.86753898791247153</v>
      </c>
      <c r="S23" s="16">
        <f t="shared" si="6"/>
        <v>1.3392338845110929E-2</v>
      </c>
      <c r="T23" s="13">
        <f t="shared" si="7"/>
        <v>1.0558179638596883</v>
      </c>
      <c r="U23" s="13">
        <f t="shared" si="8"/>
        <v>1.0465082287116114</v>
      </c>
      <c r="V23" s="16">
        <f t="shared" si="9"/>
        <v>-8.8175570664130731E-3</v>
      </c>
    </row>
    <row r="24" spans="1:22">
      <c r="A24" t="str">
        <f>DistanserMerge!A24</f>
        <v>Fagervann (Nord stikryss)</v>
      </c>
      <c r="B24" t="str">
        <f>DistanserMerge!B24</f>
        <v>Bjørnholt</v>
      </c>
      <c r="C24">
        <f>DistanserMerge!C24</f>
        <v>5.5</v>
      </c>
      <c r="D24">
        <v>5.5</v>
      </c>
      <c r="E24">
        <f>DistanserMerge!G24</f>
        <v>71</v>
      </c>
      <c r="F24">
        <f>DistanserMerge!K24</f>
        <v>125</v>
      </c>
      <c r="G24">
        <v>70</v>
      </c>
      <c r="H24">
        <v>125</v>
      </c>
      <c r="I24" s="24">
        <f t="shared" si="2"/>
        <v>1</v>
      </c>
      <c r="J24" s="24">
        <f t="shared" si="3"/>
        <v>0</v>
      </c>
      <c r="K24" s="17">
        <v>10.000000000000002</v>
      </c>
      <c r="L24" s="17">
        <v>12.420000000000002</v>
      </c>
      <c r="M24" s="17">
        <f t="shared" si="12"/>
        <v>1.8181818181818186</v>
      </c>
      <c r="N24" s="17">
        <f t="shared" si="13"/>
        <v>2.2581818181818183</v>
      </c>
      <c r="O24" s="12">
        <f>DistanserMerge!AA24</f>
        <v>1.5055289256198348</v>
      </c>
      <c r="P24" s="12">
        <f>DistanserMerge!AB24</f>
        <v>1.8368925619834711</v>
      </c>
      <c r="Q24" s="13">
        <f t="shared" si="4"/>
        <v>0.83600493670976372</v>
      </c>
      <c r="R24" s="13">
        <f t="shared" si="5"/>
        <v>0.90069385055102147</v>
      </c>
      <c r="S24" s="16">
        <f t="shared" si="6"/>
        <v>7.7378626609373446E-2</v>
      </c>
      <c r="T24" s="13">
        <f t="shared" si="7"/>
        <v>1.145256705538112</v>
      </c>
      <c r="U24" s="13">
        <f t="shared" si="8"/>
        <v>1.2025437721091063</v>
      </c>
      <c r="V24" s="16">
        <f t="shared" si="9"/>
        <v>5.0021157958710649E-2</v>
      </c>
    </row>
    <row r="25" spans="1:22">
      <c r="A25" t="str">
        <f>DistanserMerge!A25</f>
        <v>Fagervann (Nord stikryss)</v>
      </c>
      <c r="B25" t="str">
        <f>DistanserMerge!B25</f>
        <v>Kobberhaughytta</v>
      </c>
      <c r="C25">
        <f>DistanserMerge!C25</f>
        <v>8.3000000000000007</v>
      </c>
      <c r="D25">
        <v>8.3000000000000007</v>
      </c>
      <c r="E25">
        <f>DistanserMerge!G25</f>
        <v>191</v>
      </c>
      <c r="F25">
        <f>DistanserMerge!K25</f>
        <v>196</v>
      </c>
      <c r="G25">
        <v>191</v>
      </c>
      <c r="H25">
        <v>196</v>
      </c>
      <c r="I25" s="24">
        <f t="shared" si="2"/>
        <v>0</v>
      </c>
      <c r="J25" s="24">
        <f t="shared" si="3"/>
        <v>0</v>
      </c>
      <c r="K25" s="17">
        <v>16.816000000000003</v>
      </c>
      <c r="L25" s="17">
        <v>17.036000000000001</v>
      </c>
      <c r="M25" s="17">
        <f t="shared" si="12"/>
        <v>2.0260240963855423</v>
      </c>
      <c r="N25" s="17">
        <f t="shared" si="13"/>
        <v>2.0525301204819275</v>
      </c>
      <c r="O25" s="12">
        <f>DistanserMerge!AA25</f>
        <v>1.5775880389025985</v>
      </c>
      <c r="P25" s="12">
        <f>DistanserMerge!AB25</f>
        <v>1.5960368340833211</v>
      </c>
      <c r="Q25" s="13">
        <f t="shared" si="4"/>
        <v>0.9315713805591882</v>
      </c>
      <c r="R25" s="13">
        <f t="shared" si="5"/>
        <v>0.94380374974025405</v>
      </c>
      <c r="S25" s="16">
        <f t="shared" si="6"/>
        <v>1.3130898432842875E-2</v>
      </c>
      <c r="T25" s="13">
        <f t="shared" si="7"/>
        <v>1.040958644195235</v>
      </c>
      <c r="U25" s="13">
        <f t="shared" si="8"/>
        <v>1.0448646777747164</v>
      </c>
      <c r="V25" s="16">
        <f t="shared" si="9"/>
        <v>3.752342709542722E-3</v>
      </c>
    </row>
    <row r="26" spans="1:22">
      <c r="A26" t="str">
        <f>DistanserMerge!A26</f>
        <v>Fagervann (Nord stikryss)</v>
      </c>
      <c r="B26" t="str">
        <f>DistanserMerge!B26</f>
        <v>Tømtehyttene</v>
      </c>
      <c r="C26">
        <f>DistanserMerge!C26</f>
        <v>4.5</v>
      </c>
      <c r="D26">
        <v>4.5</v>
      </c>
      <c r="E26">
        <f>DistanserMerge!G26</f>
        <v>179</v>
      </c>
      <c r="F26">
        <f>DistanserMerge!K26</f>
        <v>131</v>
      </c>
      <c r="G26">
        <v>179</v>
      </c>
      <c r="H26">
        <v>131</v>
      </c>
      <c r="I26" s="24">
        <f t="shared" si="2"/>
        <v>0</v>
      </c>
      <c r="J26" s="24">
        <f t="shared" si="3"/>
        <v>0</v>
      </c>
      <c r="K26" s="17">
        <v>13.385999999999999</v>
      </c>
      <c r="L26" s="17">
        <v>11.274000000000001</v>
      </c>
      <c r="M26" s="17">
        <f t="shared" si="12"/>
        <v>2.9746666666666663</v>
      </c>
      <c r="N26" s="17">
        <f t="shared" si="13"/>
        <v>2.5053333333333336</v>
      </c>
      <c r="O26" s="12">
        <f>DistanserMerge!AA26</f>
        <v>2.3971913580246915</v>
      </c>
      <c r="P26" s="12">
        <f>DistanserMerge!AB26</f>
        <v>1.9805246913580248</v>
      </c>
      <c r="Q26" s="13">
        <f t="shared" si="4"/>
        <v>1.3677598101196204</v>
      </c>
      <c r="R26" s="13">
        <f t="shared" si="5"/>
        <v>1.4341375167388188</v>
      </c>
      <c r="S26" s="16">
        <f t="shared" si="6"/>
        <v>4.8530236177500408E-2</v>
      </c>
      <c r="T26" s="13">
        <f t="shared" si="7"/>
        <v>1.2706017631114996</v>
      </c>
      <c r="U26" s="13">
        <f t="shared" si="8"/>
        <v>1.2965742702606324</v>
      </c>
      <c r="V26" s="16">
        <f t="shared" si="9"/>
        <v>2.0441107436786732E-2</v>
      </c>
    </row>
    <row r="27" spans="1:22">
      <c r="A27" t="str">
        <f>DistanserMerge!A27</f>
        <v>Studenterhytta</v>
      </c>
      <c r="B27" t="str">
        <f>DistanserMerge!B27</f>
        <v>Kobberhaughytta</v>
      </c>
      <c r="C27">
        <f>DistanserMerge!C27</f>
        <v>1.5</v>
      </c>
      <c r="D27">
        <v>1.3</v>
      </c>
      <c r="E27">
        <f>DistanserMerge!G27</f>
        <v>29</v>
      </c>
      <c r="F27">
        <f>DistanserMerge!K27</f>
        <v>2</v>
      </c>
      <c r="G27">
        <v>33</v>
      </c>
      <c r="H27">
        <v>2</v>
      </c>
      <c r="I27" s="24">
        <f t="shared" si="2"/>
        <v>4</v>
      </c>
      <c r="J27" s="24">
        <f t="shared" si="3"/>
        <v>0</v>
      </c>
      <c r="K27" s="17">
        <v>2.9370000000000003</v>
      </c>
      <c r="L27" s="17">
        <v>1.573</v>
      </c>
      <c r="M27" s="17">
        <f t="shared" si="12"/>
        <v>2.2592307692307694</v>
      </c>
      <c r="N27" s="17">
        <f t="shared" si="13"/>
        <v>1.21</v>
      </c>
      <c r="O27" s="12">
        <f>DistanserMerge!AA27</f>
        <v>1.6529066666666665</v>
      </c>
      <c r="P27" s="12">
        <f>DistanserMerge!AB27</f>
        <v>1.1129066666666665</v>
      </c>
      <c r="Q27" s="13">
        <f t="shared" si="4"/>
        <v>1.0388004419339358</v>
      </c>
      <c r="R27" s="13">
        <f t="shared" si="5"/>
        <v>0.98886367765303584</v>
      </c>
      <c r="S27" s="16">
        <f t="shared" si="6"/>
        <v>-4.8071566265348031E-2</v>
      </c>
      <c r="T27" s="13">
        <f t="shared" si="7"/>
        <v>0.613662107516597</v>
      </c>
      <c r="U27" s="13">
        <f t="shared" si="8"/>
        <v>0.72857771251117276</v>
      </c>
      <c r="V27" s="16">
        <f t="shared" si="9"/>
        <v>0.18726201860437963</v>
      </c>
    </row>
    <row r="28" spans="1:22">
      <c r="A28" t="str">
        <f>DistanserMerge!A28</f>
        <v>Studenterhytta</v>
      </c>
      <c r="B28" t="str">
        <f>DistanserMerge!B28</f>
        <v>Brunkollen</v>
      </c>
      <c r="C28">
        <f>DistanserMerge!C28</f>
        <v>13.9</v>
      </c>
      <c r="D28" s="23">
        <v>15.8</v>
      </c>
      <c r="E28" s="5">
        <f>DistanserMerge!G28</f>
        <v>306</v>
      </c>
      <c r="F28" s="5">
        <f>DistanserMerge!K28</f>
        <v>318</v>
      </c>
      <c r="G28">
        <v>258</v>
      </c>
      <c r="H28">
        <v>271</v>
      </c>
      <c r="I28" s="24">
        <f t="shared" si="2"/>
        <v>48</v>
      </c>
      <c r="J28" s="24">
        <f t="shared" si="3"/>
        <v>47</v>
      </c>
      <c r="K28" s="17">
        <v>25.431000000000001</v>
      </c>
      <c r="L28" s="17">
        <v>26.003</v>
      </c>
      <c r="M28" s="17">
        <f t="shared" si="12"/>
        <v>1.6095569620253165</v>
      </c>
      <c r="N28" s="17">
        <f t="shared" si="13"/>
        <v>1.6457594936708859</v>
      </c>
      <c r="O28" s="12">
        <f>DistanserMerge!AA28</f>
        <v>1.2436470420785672</v>
      </c>
      <c r="P28" s="12">
        <f>DistanserMerge!AB28</f>
        <v>1.2646902075461934</v>
      </c>
      <c r="Q28" s="13">
        <f t="shared" si="4"/>
        <v>0.74007866139280376</v>
      </c>
      <c r="R28" s="13">
        <f t="shared" si="5"/>
        <v>0.74402107059813738</v>
      </c>
      <c r="S28" s="16">
        <f t="shared" si="6"/>
        <v>5.3270137500169845E-3</v>
      </c>
      <c r="T28" s="13">
        <f t="shared" si="7"/>
        <v>0.8346613548359697</v>
      </c>
      <c r="U28" s="13">
        <f t="shared" si="8"/>
        <v>0.82794463008214469</v>
      </c>
      <c r="V28" s="16">
        <f t="shared" si="9"/>
        <v>-8.0472454066655708E-3</v>
      </c>
    </row>
    <row r="29" spans="1:22">
      <c r="A29" t="str">
        <f>DistanserMerge!A29</f>
        <v>Studenterhytta</v>
      </c>
      <c r="B29" t="str">
        <f>DistanserMerge!B29</f>
        <v>Smedmyrkoia</v>
      </c>
      <c r="C29">
        <f>DistanserMerge!C29</f>
        <v>10.5</v>
      </c>
      <c r="D29">
        <v>10.3</v>
      </c>
      <c r="E29">
        <f>DistanserMerge!G29</f>
        <v>183</v>
      </c>
      <c r="F29">
        <f>DistanserMerge!K29</f>
        <v>241</v>
      </c>
      <c r="G29">
        <v>173</v>
      </c>
      <c r="H29">
        <v>240</v>
      </c>
      <c r="I29" s="24">
        <f t="shared" si="2"/>
        <v>10</v>
      </c>
      <c r="J29" s="24">
        <f t="shared" si="3"/>
        <v>1</v>
      </c>
      <c r="K29" s="17">
        <v>16.517499999999998</v>
      </c>
      <c r="L29" s="17">
        <v>19.465499999999999</v>
      </c>
      <c r="M29" s="17">
        <f t="shared" si="12"/>
        <v>1.6036407766990288</v>
      </c>
      <c r="N29" s="17">
        <f t="shared" si="13"/>
        <v>1.8898543689320386</v>
      </c>
      <c r="O29" s="12">
        <f>DistanserMerge!AA29</f>
        <v>1.208729387755102</v>
      </c>
      <c r="P29" s="12">
        <f>DistanserMerge!AB29</f>
        <v>1.3485508163265305</v>
      </c>
      <c r="Q29" s="13">
        <f t="shared" si="4"/>
        <v>0.73735838331620729</v>
      </c>
      <c r="R29" s="13">
        <f t="shared" si="5"/>
        <v>0.72313132481536324</v>
      </c>
      <c r="S29" s="16">
        <f t="shared" si="6"/>
        <v>-1.9294631786593408E-2</v>
      </c>
      <c r="T29" s="13">
        <f t="shared" si="7"/>
        <v>0.95845621069279607</v>
      </c>
      <c r="U29" s="13">
        <f t="shared" si="8"/>
        <v>0.88284498457276295</v>
      </c>
      <c r="V29" s="16">
        <f t="shared" si="9"/>
        <v>-7.8888555654910375E-2</v>
      </c>
    </row>
    <row r="30" spans="1:22">
      <c r="A30" t="str">
        <f>DistanserMerge!A30</f>
        <v>Studenterhytta</v>
      </c>
      <c r="B30" t="str">
        <f>DistanserMerge!B30</f>
        <v>Vensåsseter</v>
      </c>
      <c r="C30">
        <f>DistanserMerge!C30</f>
        <v>11.7</v>
      </c>
      <c r="D30">
        <v>11.7</v>
      </c>
      <c r="E30">
        <f>DistanserMerge!G30</f>
        <v>168</v>
      </c>
      <c r="F30">
        <f>DistanserMerge!K30</f>
        <v>234</v>
      </c>
      <c r="G30">
        <v>168</v>
      </c>
      <c r="H30">
        <v>234</v>
      </c>
      <c r="I30" s="24">
        <f t="shared" si="2"/>
        <v>0</v>
      </c>
      <c r="J30" s="24">
        <f t="shared" si="3"/>
        <v>0</v>
      </c>
      <c r="K30" s="17">
        <v>19.823999999999998</v>
      </c>
      <c r="L30" s="17">
        <v>22.727999999999998</v>
      </c>
      <c r="M30" s="17">
        <f t="shared" si="12"/>
        <v>1.6943589743589742</v>
      </c>
      <c r="N30" s="17">
        <f t="shared" si="13"/>
        <v>1.9425641025641025</v>
      </c>
      <c r="O30" s="12">
        <f>DistanserMerge!AA30</f>
        <v>1.4770384615384613</v>
      </c>
      <c r="P30" s="12">
        <f>DistanserMerge!AB30</f>
        <v>1.6568461538461536</v>
      </c>
      <c r="Q30" s="13">
        <f t="shared" si="4"/>
        <v>0.77907085691742683</v>
      </c>
      <c r="R30" s="13">
        <f t="shared" si="5"/>
        <v>0.88364921901936699</v>
      </c>
      <c r="S30" s="16">
        <f t="shared" si="6"/>
        <v>0.13423472483071497</v>
      </c>
      <c r="T30" s="13">
        <f t="shared" si="7"/>
        <v>0.98518841418642478</v>
      </c>
      <c r="U30" s="13">
        <f t="shared" si="8"/>
        <v>1.0846742291226865</v>
      </c>
      <c r="V30" s="16">
        <f t="shared" si="9"/>
        <v>0.10098151125581167</v>
      </c>
    </row>
    <row r="31" spans="1:22">
      <c r="A31" t="str">
        <f>DistanserMerge!A31</f>
        <v>Bjørnholt</v>
      </c>
      <c r="B31" t="str">
        <f>DistanserMerge!B31</f>
        <v>Kikutstua</v>
      </c>
      <c r="C31">
        <f>DistanserMerge!C31</f>
        <v>5.4</v>
      </c>
      <c r="D31">
        <v>5.3</v>
      </c>
      <c r="E31" s="5">
        <f>DistanserMerge!G31</f>
        <v>43</v>
      </c>
      <c r="F31" s="5">
        <f>DistanserMerge!K31</f>
        <v>47</v>
      </c>
      <c r="G31">
        <v>69</v>
      </c>
      <c r="H31">
        <v>83</v>
      </c>
      <c r="I31" s="24">
        <f t="shared" si="2"/>
        <v>26</v>
      </c>
      <c r="J31" s="24">
        <f t="shared" si="3"/>
        <v>36</v>
      </c>
      <c r="K31" s="17">
        <v>7.7280000000000006</v>
      </c>
      <c r="L31" s="17">
        <v>8.3440000000000012</v>
      </c>
      <c r="M31" s="17">
        <f t="shared" si="12"/>
        <v>1.4581132075471699</v>
      </c>
      <c r="N31" s="17">
        <f t="shared" si="13"/>
        <v>1.5743396226415096</v>
      </c>
      <c r="O31" s="12">
        <f>DistanserMerge!AA31</f>
        <v>1.6632150205761316</v>
      </c>
      <c r="P31" s="12">
        <f>DistanserMerge!AB31</f>
        <v>1.6909927983539095</v>
      </c>
      <c r="Q31" s="13">
        <f t="shared" si="4"/>
        <v>0.67044441188512816</v>
      </c>
      <c r="R31" s="13">
        <f t="shared" si="5"/>
        <v>0.99503072686581417</v>
      </c>
      <c r="S31" s="16">
        <f t="shared" si="6"/>
        <v>0.48413605845118091</v>
      </c>
      <c r="T31" s="13">
        <f t="shared" si="7"/>
        <v>0.79844014113807671</v>
      </c>
      <c r="U31" s="13">
        <f t="shared" si="8"/>
        <v>1.1070287399640206</v>
      </c>
      <c r="V31" s="16">
        <f t="shared" si="9"/>
        <v>0.38648933454934942</v>
      </c>
    </row>
    <row r="32" spans="1:22">
      <c r="A32" t="str">
        <f>DistanserMerge!A32</f>
        <v>Bjørnholt</v>
      </c>
      <c r="B32" t="str">
        <f>DistanserMerge!B32</f>
        <v>Gørja</v>
      </c>
      <c r="C32">
        <f>DistanserMerge!C32</f>
        <v>7.2</v>
      </c>
      <c r="D32">
        <v>7.2</v>
      </c>
      <c r="E32">
        <f>DistanserMerge!G32</f>
        <v>86</v>
      </c>
      <c r="F32">
        <f>DistanserMerge!K32</f>
        <v>75</v>
      </c>
      <c r="G32">
        <v>86</v>
      </c>
      <c r="H32">
        <v>75</v>
      </c>
      <c r="I32" s="24">
        <f t="shared" si="2"/>
        <v>0</v>
      </c>
      <c r="J32" s="24">
        <f t="shared" si="3"/>
        <v>0</v>
      </c>
      <c r="K32" s="17">
        <v>10.52</v>
      </c>
      <c r="L32" s="17">
        <v>10.036</v>
      </c>
      <c r="M32" s="17">
        <f t="shared" si="12"/>
        <v>1.461111111111111</v>
      </c>
      <c r="N32" s="17">
        <f t="shared" si="13"/>
        <v>1.3938888888888887</v>
      </c>
      <c r="O32" s="12">
        <f>DistanserMerge!AA32</f>
        <v>1.2184020543981482</v>
      </c>
      <c r="P32" s="12">
        <f>DistanserMerge!AB32</f>
        <v>1.1787753182870371</v>
      </c>
      <c r="Q32" s="13">
        <f t="shared" si="4"/>
        <v>0.67182285608370718</v>
      </c>
      <c r="R32" s="13">
        <f t="shared" si="5"/>
        <v>0.72891806940430226</v>
      </c>
      <c r="S32" s="16">
        <f t="shared" si="6"/>
        <v>8.4985517839365032E-2</v>
      </c>
      <c r="T32" s="13">
        <f t="shared" si="7"/>
        <v>0.70692296958638279</v>
      </c>
      <c r="U32" s="13">
        <f t="shared" si="8"/>
        <v>0.77169941620938487</v>
      </c>
      <c r="V32" s="16">
        <f t="shared" si="9"/>
        <v>9.1631548853056133E-2</v>
      </c>
    </row>
    <row r="33" spans="1:22">
      <c r="A33" t="str">
        <f>DistanserMerge!A33</f>
        <v>Bjørnholt</v>
      </c>
      <c r="B33" t="str">
        <f>DistanserMerge!B33</f>
        <v>Kobberhaughytta</v>
      </c>
      <c r="C33">
        <f>DistanserMerge!C33</f>
        <v>2.9</v>
      </c>
      <c r="D33">
        <v>2.9</v>
      </c>
      <c r="E33">
        <f>DistanserMerge!G33</f>
        <v>150</v>
      </c>
      <c r="F33">
        <f>DistanserMerge!K33</f>
        <v>72</v>
      </c>
      <c r="G33">
        <v>150</v>
      </c>
      <c r="H33">
        <v>72</v>
      </c>
      <c r="I33" s="24">
        <f t="shared" si="2"/>
        <v>0</v>
      </c>
      <c r="J33" s="24">
        <f t="shared" si="3"/>
        <v>0</v>
      </c>
      <c r="K33" s="17">
        <v>10.061999999999999</v>
      </c>
      <c r="L33" s="17">
        <v>6.63</v>
      </c>
      <c r="M33" s="17">
        <f t="shared" si="12"/>
        <v>3.469655172413793</v>
      </c>
      <c r="N33" s="17">
        <f t="shared" si="13"/>
        <v>2.2862068965517244</v>
      </c>
      <c r="O33" s="12">
        <f>DistanserMerge!AA33</f>
        <v>2.6728894173602851</v>
      </c>
      <c r="P33" s="12">
        <f>DistanserMerge!AB33</f>
        <v>1.6642687277051134</v>
      </c>
      <c r="Q33" s="13">
        <f t="shared" si="4"/>
        <v>1.5953568690501732</v>
      </c>
      <c r="R33" s="13">
        <f t="shared" si="5"/>
        <v>1.5990759263746119</v>
      </c>
      <c r="S33" s="16">
        <f t="shared" si="6"/>
        <v>2.331175799338947E-3</v>
      </c>
      <c r="T33" s="13">
        <f t="shared" si="7"/>
        <v>1.1594698697164543</v>
      </c>
      <c r="U33" s="13">
        <f t="shared" si="8"/>
        <v>1.0895335062256837</v>
      </c>
      <c r="V33" s="16">
        <f t="shared" si="9"/>
        <v>-6.0317534174366583E-2</v>
      </c>
    </row>
    <row r="34" spans="1:22">
      <c r="A34" t="str">
        <f>DistanserMerge!A34</f>
        <v>Kikutstua</v>
      </c>
      <c r="B34" t="str">
        <f>DistanserMerge!B34</f>
        <v>Gørja</v>
      </c>
      <c r="C34">
        <f>DistanserMerge!C34</f>
        <v>6.8</v>
      </c>
      <c r="D34">
        <v>6.8</v>
      </c>
      <c r="E34">
        <f>DistanserMerge!G34</f>
        <v>54</v>
      </c>
      <c r="F34">
        <f>DistanserMerge!K34</f>
        <v>34</v>
      </c>
      <c r="G34">
        <v>54</v>
      </c>
      <c r="H34">
        <v>34</v>
      </c>
      <c r="I34" s="24">
        <f t="shared" si="2"/>
        <v>0</v>
      </c>
      <c r="J34" s="24">
        <f t="shared" si="3"/>
        <v>0</v>
      </c>
      <c r="K34" s="17">
        <v>8.8240000000000016</v>
      </c>
      <c r="L34" s="17">
        <v>7.944</v>
      </c>
      <c r="M34" s="17">
        <f t="shared" si="12"/>
        <v>1.2976470588235296</v>
      </c>
      <c r="N34" s="17">
        <f t="shared" si="13"/>
        <v>1.168235294117647</v>
      </c>
      <c r="O34" s="12">
        <f>DistanserMerge!AA34</f>
        <v>1.1298529411764706</v>
      </c>
      <c r="P34" s="12">
        <f>DistanserMerge!AB34</f>
        <v>1.0563235294117648</v>
      </c>
      <c r="Q34" s="13">
        <f t="shared" si="4"/>
        <v>0.59666164100585661</v>
      </c>
      <c r="R34" s="13">
        <f t="shared" si="5"/>
        <v>0.67594290539828661</v>
      </c>
      <c r="S34" s="16">
        <f t="shared" si="6"/>
        <v>0.13287474666341392</v>
      </c>
      <c r="T34" s="13">
        <f t="shared" si="7"/>
        <v>0.59248077079628658</v>
      </c>
      <c r="U34" s="13">
        <f t="shared" si="8"/>
        <v>0.69153488228771998</v>
      </c>
      <c r="V34" s="16">
        <f t="shared" si="9"/>
        <v>0.16718536089923375</v>
      </c>
    </row>
    <row r="35" spans="1:22">
      <c r="A35" t="str">
        <f>DistanserMerge!A35</f>
        <v>Kikutstua</v>
      </c>
      <c r="B35" t="str">
        <f>DistanserMerge!B35</f>
        <v>Kobberhaughytta</v>
      </c>
      <c r="C35">
        <f>DistanserMerge!C35</f>
        <v>5.2</v>
      </c>
      <c r="D35">
        <v>5.2</v>
      </c>
      <c r="E35">
        <f>DistanserMerge!G35</f>
        <v>105</v>
      </c>
      <c r="F35">
        <f>DistanserMerge!K35</f>
        <v>36</v>
      </c>
      <c r="G35">
        <v>105</v>
      </c>
      <c r="H35">
        <v>36</v>
      </c>
      <c r="I35" s="24">
        <f t="shared" si="2"/>
        <v>0</v>
      </c>
      <c r="J35" s="24">
        <f t="shared" si="3"/>
        <v>0</v>
      </c>
      <c r="K35" s="17">
        <v>11.856</v>
      </c>
      <c r="L35" s="17">
        <v>8.82</v>
      </c>
      <c r="M35" s="17">
        <f t="shared" si="12"/>
        <v>2.2799999999999998</v>
      </c>
      <c r="N35" s="17">
        <f t="shared" si="13"/>
        <v>1.6961538461538461</v>
      </c>
      <c r="O35" s="12">
        <f>DistanserMerge!AA35</f>
        <v>2.0667585059171598</v>
      </c>
      <c r="P35" s="12">
        <f>DistanserMerge!AB35</f>
        <v>1.5608690828402367</v>
      </c>
      <c r="Q35" s="13">
        <f t="shared" si="4"/>
        <v>1.0483501906340436</v>
      </c>
      <c r="R35" s="13">
        <f t="shared" si="5"/>
        <v>1.236453611203256</v>
      </c>
      <c r="S35" s="16">
        <f t="shared" si="6"/>
        <v>0.17942804060105844</v>
      </c>
      <c r="T35" s="13">
        <f t="shared" si="7"/>
        <v>0.86021929248194295</v>
      </c>
      <c r="U35" s="13">
        <f t="shared" si="8"/>
        <v>1.0218416871482052</v>
      </c>
      <c r="V35" s="16">
        <f t="shared" si="9"/>
        <v>0.1878851079937327</v>
      </c>
    </row>
    <row r="36" spans="1:22">
      <c r="A36" t="str">
        <f>DistanserMerge!A36</f>
        <v>Kikutstua</v>
      </c>
      <c r="B36" t="str">
        <f>DistanserMerge!B36</f>
        <v>Smedmyrkoia</v>
      </c>
      <c r="C36">
        <f>DistanserMerge!C36</f>
        <v>13.6</v>
      </c>
      <c r="D36">
        <v>13.6</v>
      </c>
      <c r="E36">
        <f>DistanserMerge!G36</f>
        <v>273</v>
      </c>
      <c r="F36">
        <f>DistanserMerge!K36</f>
        <v>281</v>
      </c>
      <c r="G36">
        <v>273</v>
      </c>
      <c r="H36">
        <v>281</v>
      </c>
      <c r="I36" s="24">
        <f t="shared" si="2"/>
        <v>0</v>
      </c>
      <c r="J36" s="24">
        <f t="shared" si="3"/>
        <v>0</v>
      </c>
      <c r="K36" s="17">
        <v>24.416</v>
      </c>
      <c r="L36" s="17">
        <v>24.768000000000001</v>
      </c>
      <c r="M36" s="17">
        <f t="shared" si="12"/>
        <v>1.7952941176470589</v>
      </c>
      <c r="N36" s="17">
        <f t="shared" si="13"/>
        <v>1.8211764705882354</v>
      </c>
      <c r="O36" s="12">
        <f>DistanserMerge!AA36</f>
        <v>1.3509377838451557</v>
      </c>
      <c r="P36" s="12">
        <f>DistanserMerge!AB36</f>
        <v>1.3667466073745675</v>
      </c>
      <c r="Q36" s="13">
        <f t="shared" si="4"/>
        <v>0.82548110985941725</v>
      </c>
      <c r="R36" s="13">
        <f t="shared" si="5"/>
        <v>0.8082085529412204</v>
      </c>
      <c r="S36" s="16">
        <f t="shared" si="6"/>
        <v>-2.0924230381405562E-2</v>
      </c>
      <c r="T36" s="13">
        <f t="shared" si="7"/>
        <v>0.92362561248001185</v>
      </c>
      <c r="U36" s="13">
        <f t="shared" si="8"/>
        <v>0.89475707766752088</v>
      </c>
      <c r="V36" s="16">
        <f t="shared" si="9"/>
        <v>-3.1255667255671415E-2</v>
      </c>
    </row>
    <row r="37" spans="1:22">
      <c r="A37" t="str">
        <f>DistanserMerge!A37</f>
        <v>Kikutstua</v>
      </c>
      <c r="B37" t="str">
        <f>DistanserMerge!B37</f>
        <v>Oppkuven</v>
      </c>
      <c r="C37">
        <f>DistanserMerge!C37</f>
        <v>11.9</v>
      </c>
      <c r="D37">
        <v>11.9</v>
      </c>
      <c r="E37">
        <f>DistanserMerge!G37</f>
        <v>447</v>
      </c>
      <c r="F37">
        <f>DistanserMerge!K37</f>
        <v>132</v>
      </c>
      <c r="G37">
        <v>447</v>
      </c>
      <c r="H37">
        <v>132</v>
      </c>
      <c r="I37" s="24">
        <f t="shared" si="2"/>
        <v>0</v>
      </c>
      <c r="J37" s="24">
        <f t="shared" si="3"/>
        <v>0</v>
      </c>
      <c r="K37" s="17">
        <v>32.226999999999997</v>
      </c>
      <c r="L37" s="17">
        <v>18.367000000000001</v>
      </c>
      <c r="M37" s="17">
        <f t="shared" si="12"/>
        <v>2.7081512605042013</v>
      </c>
      <c r="N37" s="17">
        <f t="shared" si="13"/>
        <v>1.5434453781512605</v>
      </c>
      <c r="O37" s="12">
        <f>DistanserMerge!AA37</f>
        <v>2.1090180072028808</v>
      </c>
      <c r="P37" s="12">
        <f>DistanserMerge!AB37</f>
        <v>1.2652680072028812</v>
      </c>
      <c r="Q37" s="13">
        <f t="shared" si="4"/>
        <v>1.2452153027260546</v>
      </c>
      <c r="R37" s="13">
        <f t="shared" si="5"/>
        <v>1.2617356714066035</v>
      </c>
      <c r="S37" s="16">
        <f t="shared" si="6"/>
        <v>1.3267078106398156E-2</v>
      </c>
      <c r="T37" s="13">
        <f t="shared" si="7"/>
        <v>0.78277185420913509</v>
      </c>
      <c r="U37" s="13">
        <f t="shared" si="8"/>
        <v>0.82832289356529931</v>
      </c>
      <c r="V37" s="16">
        <f t="shared" si="9"/>
        <v>5.8191973959240251E-2</v>
      </c>
    </row>
    <row r="38" spans="1:22" s="18" customFormat="1">
      <c r="A38" s="18" t="str">
        <f>DistanserMerge!A38</f>
        <v>Kikutstua</v>
      </c>
      <c r="B38" s="18" t="str">
        <f>DistanserMerge!B38</f>
        <v>Katnosdammen</v>
      </c>
      <c r="D38" s="18">
        <v>10.7</v>
      </c>
      <c r="E38"/>
      <c r="F38"/>
      <c r="G38">
        <v>268</v>
      </c>
      <c r="H38">
        <v>164</v>
      </c>
      <c r="I38" s="24"/>
      <c r="J38" s="24"/>
      <c r="K38" s="19">
        <v>25.044000000000004</v>
      </c>
      <c r="L38" s="19">
        <v>20.468</v>
      </c>
      <c r="M38" s="19">
        <f t="shared" si="12"/>
        <v>2.3405607476635519</v>
      </c>
      <c r="N38" s="19">
        <f t="shared" si="13"/>
        <v>1.9128971962616823</v>
      </c>
      <c r="O38" s="20"/>
      <c r="P38" s="20"/>
      <c r="Q38" s="21">
        <f t="shared" si="4"/>
        <v>1.0761961868437036</v>
      </c>
      <c r="R38" s="21">
        <f t="shared" si="5"/>
        <v>0</v>
      </c>
      <c r="S38" s="22"/>
      <c r="T38" s="21">
        <f t="shared" si="7"/>
        <v>0.97014258257895325</v>
      </c>
      <c r="U38" s="21">
        <f t="shared" si="8"/>
        <v>0</v>
      </c>
      <c r="V38" s="22"/>
    </row>
    <row r="39" spans="1:22">
      <c r="A39" t="str">
        <f>DistanserMerge!A39</f>
        <v>Gørja (hytta)</v>
      </c>
      <c r="B39" t="str">
        <f>DistanserMerge!B39</f>
        <v>Tømtehyttene</v>
      </c>
      <c r="C39">
        <f>DistanserMerge!C39</f>
        <v>4</v>
      </c>
      <c r="D39">
        <v>4</v>
      </c>
      <c r="E39">
        <f>DistanserMerge!G39</f>
        <v>115</v>
      </c>
      <c r="F39">
        <f>DistanserMerge!K39</f>
        <v>28</v>
      </c>
      <c r="G39">
        <v>115</v>
      </c>
      <c r="H39">
        <v>29</v>
      </c>
      <c r="I39" s="24">
        <f t="shared" si="2"/>
        <v>0</v>
      </c>
      <c r="J39" s="24">
        <f t="shared" si="3"/>
        <v>1</v>
      </c>
      <c r="K39" s="17">
        <v>10.484000000000002</v>
      </c>
      <c r="L39" s="17">
        <v>6.7</v>
      </c>
      <c r="M39" s="17">
        <f t="shared" si="12"/>
        <v>2.6210000000000004</v>
      </c>
      <c r="N39" s="17">
        <f t="shared" si="13"/>
        <v>1.675</v>
      </c>
      <c r="O39" s="12">
        <f>DistanserMerge!AA39</f>
        <v>2.3178093749999999</v>
      </c>
      <c r="P39" s="12">
        <f>DistanserMerge!AB39</f>
        <v>1.4885906249999998</v>
      </c>
      <c r="Q39" s="13">
        <f t="shared" si="4"/>
        <v>1.20514291651396</v>
      </c>
      <c r="R39" s="13">
        <f t="shared" si="5"/>
        <v>1.3866466563918822</v>
      </c>
      <c r="S39" s="16">
        <f t="shared" si="6"/>
        <v>0.15060764776591529</v>
      </c>
      <c r="T39" s="13">
        <f t="shared" si="7"/>
        <v>0.84949093395892561</v>
      </c>
      <c r="U39" s="13">
        <f t="shared" si="8"/>
        <v>0.97452372684269151</v>
      </c>
      <c r="V39" s="16">
        <f t="shared" si="9"/>
        <v>0.14718555300062963</v>
      </c>
    </row>
    <row r="40" spans="1:22">
      <c r="A40" t="str">
        <f>DistanserMerge!A40</f>
        <v>Kobberhaughytta</v>
      </c>
      <c r="B40" t="str">
        <f>DistanserMerge!B40</f>
        <v>Smedmyrkoia</v>
      </c>
      <c r="C40">
        <f>DistanserMerge!C40</f>
        <v>11.1</v>
      </c>
      <c r="D40">
        <v>11.1</v>
      </c>
      <c r="E40">
        <f>DistanserMerge!G40</f>
        <v>183</v>
      </c>
      <c r="F40">
        <f>DistanserMerge!K40</f>
        <v>283</v>
      </c>
      <c r="G40">
        <v>183</v>
      </c>
      <c r="H40">
        <v>283</v>
      </c>
      <c r="I40" s="24">
        <f t="shared" si="2"/>
        <v>0</v>
      </c>
      <c r="J40" s="24">
        <f t="shared" si="3"/>
        <v>0</v>
      </c>
      <c r="K40" s="17">
        <v>18.120499999999996</v>
      </c>
      <c r="L40" s="17">
        <v>22.520499999999998</v>
      </c>
      <c r="M40" s="17">
        <f t="shared" si="12"/>
        <v>1.6324774774774773</v>
      </c>
      <c r="N40" s="17">
        <f t="shared" si="13"/>
        <v>2.0288738738738736</v>
      </c>
      <c r="O40" s="12">
        <f>DistanserMerge!AA40</f>
        <v>1.174721877282688</v>
      </c>
      <c r="P40" s="12">
        <f>DistanserMerge!AB40</f>
        <v>1.4027624178232285</v>
      </c>
      <c r="Q40" s="13">
        <f t="shared" si="4"/>
        <v>0.75061757663127016</v>
      </c>
      <c r="R40" s="13">
        <f t="shared" si="5"/>
        <v>0.70278607934461146</v>
      </c>
      <c r="S40" s="16">
        <f t="shared" si="6"/>
        <v>-6.3722858051531106E-2</v>
      </c>
      <c r="T40" s="13">
        <f t="shared" si="7"/>
        <v>1.0289611713444657</v>
      </c>
      <c r="U40" s="13">
        <f t="shared" si="8"/>
        <v>0.91833526043599634</v>
      </c>
      <c r="V40" s="16">
        <f t="shared" si="9"/>
        <v>-0.1075122307714711</v>
      </c>
    </row>
    <row r="41" spans="1:22">
      <c r="A41" t="str">
        <f>DistanserMerge!A41</f>
        <v>Brunkollen</v>
      </c>
      <c r="B41" t="str">
        <f>DistanserMerge!B41</f>
        <v>Sæteren</v>
      </c>
      <c r="C41">
        <f>DistanserMerge!C41</f>
        <v>3.4</v>
      </c>
      <c r="D41">
        <v>3.4</v>
      </c>
      <c r="E41">
        <f>DistanserMerge!G41</f>
        <v>0</v>
      </c>
      <c r="F41">
        <f>DistanserMerge!K41</f>
        <v>213</v>
      </c>
      <c r="G41">
        <v>0</v>
      </c>
      <c r="H41">
        <v>213</v>
      </c>
      <c r="I41" s="24">
        <f t="shared" si="2"/>
        <v>0</v>
      </c>
      <c r="J41" s="24">
        <f t="shared" si="3"/>
        <v>0</v>
      </c>
      <c r="K41" s="17">
        <v>2.548</v>
      </c>
      <c r="L41" s="17">
        <v>11.92</v>
      </c>
      <c r="M41" s="17">
        <f t="shared" si="12"/>
        <v>0.74941176470588233</v>
      </c>
      <c r="N41" s="17">
        <f t="shared" si="13"/>
        <v>3.5058823529411764</v>
      </c>
      <c r="O41" s="12">
        <f>DistanserMerge!AA41</f>
        <v>1.0129779411764706</v>
      </c>
      <c r="P41" s="12">
        <f>DistanserMerge!AB41</f>
        <v>3.3230882352941173</v>
      </c>
      <c r="Q41" s="13">
        <f t="shared" si="4"/>
        <v>0.34458156420737135</v>
      </c>
      <c r="R41" s="13">
        <f t="shared" si="5"/>
        <v>0.60602156945330576</v>
      </c>
      <c r="S41" s="16">
        <f t="shared" si="6"/>
        <v>0.75871733256338159</v>
      </c>
      <c r="T41" s="13">
        <f t="shared" si="7"/>
        <v>1.7780389697612631</v>
      </c>
      <c r="U41" s="13">
        <f t="shared" si="8"/>
        <v>2.1754996150710855</v>
      </c>
      <c r="V41" s="16">
        <f t="shared" si="9"/>
        <v>0.22353877056091154</v>
      </c>
    </row>
    <row r="42" spans="1:22">
      <c r="A42" t="str">
        <f>DistanserMerge!A42</f>
        <v>Brunkollen</v>
      </c>
      <c r="B42" t="str">
        <f>DistanserMerge!B42</f>
        <v>Vensåsseter</v>
      </c>
      <c r="C42">
        <f>DistanserMerge!C42</f>
        <v>5.3</v>
      </c>
      <c r="D42">
        <v>5.3</v>
      </c>
      <c r="E42">
        <f>DistanserMerge!G42</f>
        <v>91</v>
      </c>
      <c r="F42">
        <f>DistanserMerge!K42</f>
        <v>142</v>
      </c>
      <c r="G42">
        <v>91</v>
      </c>
      <c r="H42">
        <v>142</v>
      </c>
      <c r="I42" s="24">
        <f t="shared" si="2"/>
        <v>0</v>
      </c>
      <c r="J42" s="24">
        <f t="shared" si="3"/>
        <v>0</v>
      </c>
      <c r="K42" s="17">
        <v>10.624500000000001</v>
      </c>
      <c r="L42" s="17">
        <v>12.868499999999999</v>
      </c>
      <c r="M42" s="17">
        <f t="shared" si="12"/>
        <v>2.0046226415094344</v>
      </c>
      <c r="N42" s="17">
        <f t="shared" si="13"/>
        <v>2.428018867924528</v>
      </c>
      <c r="O42" s="12">
        <f>DistanserMerge!AA42</f>
        <v>1.6578903524385902</v>
      </c>
      <c r="P42" s="12">
        <f>DistanserMerge!AB42</f>
        <v>2.0006969562121748</v>
      </c>
      <c r="Q42" s="13">
        <f t="shared" si="4"/>
        <v>0.92173093349812962</v>
      </c>
      <c r="R42" s="13">
        <f t="shared" si="5"/>
        <v>0.9918452046442906</v>
      </c>
      <c r="S42" s="16">
        <f t="shared" si="6"/>
        <v>7.6068046105456366E-2</v>
      </c>
      <c r="T42" s="13">
        <f t="shared" si="7"/>
        <v>1.231391054198866</v>
      </c>
      <c r="U42" s="13">
        <f t="shared" si="8"/>
        <v>1.3097802856649845</v>
      </c>
      <c r="V42" s="16">
        <f t="shared" si="9"/>
        <v>6.3659087987380181E-2</v>
      </c>
    </row>
    <row r="43" spans="1:22">
      <c r="A43" t="str">
        <f>DistanserMerge!A43</f>
        <v>Brunkollen</v>
      </c>
      <c r="B43" t="str">
        <f>DistanserMerge!B43</f>
        <v>Mustadkroken</v>
      </c>
      <c r="C43">
        <f>DistanserMerge!C43</f>
        <v>15.4</v>
      </c>
      <c r="D43">
        <v>15.4</v>
      </c>
      <c r="E43">
        <f>DistanserMerge!G43</f>
        <v>450</v>
      </c>
      <c r="F43">
        <f>DistanserMerge!K43</f>
        <v>471</v>
      </c>
      <c r="G43">
        <v>450</v>
      </c>
      <c r="H43">
        <v>471</v>
      </c>
      <c r="I43" s="24">
        <f t="shared" si="2"/>
        <v>0</v>
      </c>
      <c r="J43" s="24">
        <f t="shared" si="3"/>
        <v>0</v>
      </c>
      <c r="K43" s="17">
        <v>32.286000000000001</v>
      </c>
      <c r="L43" s="17">
        <v>33.210000000000008</v>
      </c>
      <c r="M43" s="17">
        <f t="shared" si="12"/>
        <v>2.0964935064935064</v>
      </c>
      <c r="N43" s="17">
        <f t="shared" si="13"/>
        <v>2.1564935064935069</v>
      </c>
      <c r="O43" s="12">
        <f>DistanserMerge!AA43</f>
        <v>1.2750172879068984</v>
      </c>
      <c r="P43" s="12">
        <f>DistanserMerge!AB43</f>
        <v>1.3074036515432621</v>
      </c>
      <c r="Q43" s="13">
        <f t="shared" si="4"/>
        <v>0.96397340666469378</v>
      </c>
      <c r="R43" s="13">
        <f t="shared" si="5"/>
        <v>0.76278855292745829</v>
      </c>
      <c r="S43" s="16">
        <f t="shared" si="6"/>
        <v>-0.20870373844992918</v>
      </c>
      <c r="T43" s="13">
        <f t="shared" si="7"/>
        <v>1.0936845868104641</v>
      </c>
      <c r="U43" s="13">
        <f t="shared" si="8"/>
        <v>0.85590749907462538</v>
      </c>
      <c r="V43" s="16">
        <f t="shared" si="9"/>
        <v>-0.21740919695071603</v>
      </c>
    </row>
    <row r="44" spans="1:22">
      <c r="A44" t="str">
        <f>DistanserMerge!A44</f>
        <v>Smedmyrkoia</v>
      </c>
      <c r="B44" t="str">
        <f>DistanserMerge!B44</f>
        <v>Vensåsseter</v>
      </c>
      <c r="C44">
        <f>DistanserMerge!C44</f>
        <v>9.5</v>
      </c>
      <c r="D44">
        <v>9.3000000000000007</v>
      </c>
      <c r="E44">
        <f>DistanserMerge!G44</f>
        <v>203</v>
      </c>
      <c r="F44">
        <f>DistanserMerge!K44</f>
        <v>217</v>
      </c>
      <c r="G44">
        <v>205</v>
      </c>
      <c r="H44">
        <v>211</v>
      </c>
      <c r="I44" s="24">
        <f t="shared" si="2"/>
        <v>2</v>
      </c>
      <c r="J44" s="24">
        <f t="shared" si="3"/>
        <v>6</v>
      </c>
      <c r="K44" s="17">
        <v>18.980999999999998</v>
      </c>
      <c r="L44" s="17">
        <v>19.244999999999997</v>
      </c>
      <c r="M44" s="17">
        <f t="shared" si="12"/>
        <v>2.0409677419354835</v>
      </c>
      <c r="N44" s="17">
        <f t="shared" si="13"/>
        <v>2.069354838709677</v>
      </c>
      <c r="O44" s="12">
        <f>DistanserMerge!AA44</f>
        <v>1.6436522991689753</v>
      </c>
      <c r="P44" s="12">
        <f>DistanserMerge!AB44</f>
        <v>1.6915470360110805</v>
      </c>
      <c r="Q44" s="13">
        <f t="shared" si="4"/>
        <v>0.93844250935789364</v>
      </c>
      <c r="R44" s="13">
        <f t="shared" si="5"/>
        <v>0.98332718363152238</v>
      </c>
      <c r="S44" s="16">
        <f t="shared" si="6"/>
        <v>4.7828901425554626E-2</v>
      </c>
      <c r="T44" s="13">
        <f t="shared" si="7"/>
        <v>1.049491447539048</v>
      </c>
      <c r="U44" s="13">
        <f t="shared" si="8"/>
        <v>1.107391578301272</v>
      </c>
      <c r="V44" s="16">
        <f t="shared" si="9"/>
        <v>5.5169702333443427E-2</v>
      </c>
    </row>
    <row r="45" spans="1:22">
      <c r="A45" t="str">
        <f>DistanserMerge!A45</f>
        <v>Smedmyrkoia</v>
      </c>
      <c r="B45" t="str">
        <f>DistanserMerge!B45</f>
        <v>Myrseter</v>
      </c>
      <c r="C45">
        <f>DistanserMerge!C45</f>
        <v>13.9</v>
      </c>
      <c r="D45">
        <v>13.9</v>
      </c>
      <c r="E45">
        <f>DistanserMerge!G45</f>
        <v>332</v>
      </c>
      <c r="F45">
        <f>DistanserMerge!K45</f>
        <v>346</v>
      </c>
      <c r="G45">
        <v>332</v>
      </c>
      <c r="H45">
        <v>346</v>
      </c>
      <c r="I45" s="24">
        <f t="shared" si="2"/>
        <v>0</v>
      </c>
      <c r="J45" s="24">
        <f t="shared" si="3"/>
        <v>0</v>
      </c>
      <c r="K45" s="17">
        <v>27.881</v>
      </c>
      <c r="L45" s="17">
        <v>28.497</v>
      </c>
      <c r="M45" s="17">
        <f t="shared" si="12"/>
        <v>2.0058273381294964</v>
      </c>
      <c r="N45" s="17">
        <f t="shared" si="13"/>
        <v>2.0501438848920861</v>
      </c>
      <c r="O45" s="12">
        <f>DistanserMerge!AA45</f>
        <v>1.4878503700636612</v>
      </c>
      <c r="P45" s="12">
        <f>DistanserMerge!AB45</f>
        <v>1.516807204596035</v>
      </c>
      <c r="Q45" s="13">
        <f t="shared" si="4"/>
        <v>0.92228485627501477</v>
      </c>
      <c r="R45" s="13">
        <f t="shared" si="5"/>
        <v>0.89011752351730833</v>
      </c>
      <c r="S45" s="16">
        <f t="shared" si="6"/>
        <v>-3.4877871558713469E-2</v>
      </c>
      <c r="T45" s="13">
        <f t="shared" si="7"/>
        <v>1.039748443896811</v>
      </c>
      <c r="U45" s="13">
        <f t="shared" si="8"/>
        <v>0.99299604948457409</v>
      </c>
      <c r="V45" s="16">
        <f t="shared" si="9"/>
        <v>-4.4965101594205192E-2</v>
      </c>
    </row>
    <row r="46" spans="1:22">
      <c r="A46" t="str">
        <f>DistanserMerge!A46</f>
        <v>Smedmyrkoia</v>
      </c>
      <c r="B46" t="str">
        <f>DistanserMerge!B46</f>
        <v>Oppkuven</v>
      </c>
      <c r="C46">
        <f>DistanserMerge!C46</f>
        <v>4.9000000000000004</v>
      </c>
      <c r="D46">
        <v>4.9000000000000004</v>
      </c>
      <c r="E46">
        <f>DistanserMerge!G46</f>
        <v>335</v>
      </c>
      <c r="F46">
        <f>DistanserMerge!K46</f>
        <v>1</v>
      </c>
      <c r="G46">
        <v>335</v>
      </c>
      <c r="H46">
        <v>1</v>
      </c>
      <c r="I46" s="24">
        <f t="shared" si="2"/>
        <v>0</v>
      </c>
      <c r="J46" s="24">
        <f t="shared" si="3"/>
        <v>0</v>
      </c>
      <c r="K46" s="17">
        <v>20.378499999999999</v>
      </c>
      <c r="L46" s="17">
        <v>5.682500000000001</v>
      </c>
      <c r="M46" s="17">
        <f t="shared" si="12"/>
        <v>4.1588775510204075</v>
      </c>
      <c r="N46" s="17">
        <f t="shared" si="13"/>
        <v>1.1596938775510206</v>
      </c>
      <c r="O46" s="12">
        <f>DistanserMerge!AA46</f>
        <v>3.3404654310703874</v>
      </c>
      <c r="P46" s="12">
        <f>DistanserMerge!AB46</f>
        <v>0.93345012494793855</v>
      </c>
      <c r="Q46" s="13">
        <f t="shared" si="4"/>
        <v>1.9122631901034597</v>
      </c>
      <c r="R46" s="13">
        <f t="shared" si="5"/>
        <v>1.9984582298906355</v>
      </c>
      <c r="S46" s="16">
        <f t="shared" si="6"/>
        <v>4.5074883119259557E-2</v>
      </c>
      <c r="T46" s="13">
        <f t="shared" si="7"/>
        <v>0.58814891650582946</v>
      </c>
      <c r="U46" s="13">
        <f t="shared" si="8"/>
        <v>0.61109433265847768</v>
      </c>
      <c r="V46" s="16">
        <f t="shared" si="9"/>
        <v>3.9012936194741332E-2</v>
      </c>
    </row>
    <row r="47" spans="1:22">
      <c r="A47" t="str">
        <f>DistanserMerge!A47</f>
        <v>Smedmyrkoia</v>
      </c>
      <c r="B47" t="str">
        <f>DistanserMerge!B47</f>
        <v>Presthytta</v>
      </c>
      <c r="C47">
        <f>DistanserMerge!C47</f>
        <v>12.8</v>
      </c>
      <c r="D47">
        <v>12.8</v>
      </c>
      <c r="E47" s="5">
        <f>DistanserMerge!G47</f>
        <v>384</v>
      </c>
      <c r="F47">
        <f>DistanserMerge!K47</f>
        <v>261</v>
      </c>
      <c r="G47">
        <v>348</v>
      </c>
      <c r="H47">
        <v>261</v>
      </c>
      <c r="I47" s="24">
        <f t="shared" si="2"/>
        <v>36</v>
      </c>
      <c r="J47" s="24">
        <f t="shared" si="3"/>
        <v>0</v>
      </c>
      <c r="K47" s="17">
        <v>28.876000000000001</v>
      </c>
      <c r="L47" s="17">
        <v>25.047999999999998</v>
      </c>
      <c r="M47" s="17">
        <f t="shared" si="12"/>
        <v>2.2559374999999999</v>
      </c>
      <c r="N47" s="17">
        <f t="shared" si="13"/>
        <v>1.9568749999999997</v>
      </c>
      <c r="O47" s="12">
        <f>DistanserMerge!AA47</f>
        <v>1.7960937500000003</v>
      </c>
      <c r="P47" s="12">
        <f>DistanserMerge!AB47</f>
        <v>1.4958007812499998</v>
      </c>
      <c r="Q47" s="13">
        <f t="shared" si="4"/>
        <v>1.0372861877997752</v>
      </c>
      <c r="R47" s="13">
        <f t="shared" si="5"/>
        <v>1.074526412683898</v>
      </c>
      <c r="S47" s="16">
        <f t="shared" si="6"/>
        <v>3.5901591404696509E-2</v>
      </c>
      <c r="T47" s="13">
        <f t="shared" si="7"/>
        <v>0.99244631127813265</v>
      </c>
      <c r="U47" s="13">
        <f t="shared" si="8"/>
        <v>0.97924394220738797</v>
      </c>
      <c r="V47" s="16">
        <f t="shared" si="9"/>
        <v>-1.3302854694216992E-2</v>
      </c>
    </row>
    <row r="48" spans="1:22" s="18" customFormat="1">
      <c r="A48" s="18" t="str">
        <f>DistanserMerge!A48</f>
        <v>Sæteren gård</v>
      </c>
      <c r="B48" s="18" t="str">
        <f>DistanserMerge!B48</f>
        <v>Mustadkroken</v>
      </c>
      <c r="D48" s="18">
        <v>15.7</v>
      </c>
      <c r="E48"/>
      <c r="F48"/>
      <c r="G48">
        <v>552</v>
      </c>
      <c r="H48">
        <v>361</v>
      </c>
      <c r="I48" s="24"/>
      <c r="J48" s="24"/>
      <c r="K48" s="19">
        <v>37.905999999999999</v>
      </c>
      <c r="L48" s="19">
        <v>29.502000000000002</v>
      </c>
      <c r="M48" s="19">
        <f t="shared" si="12"/>
        <v>2.4143949044585988</v>
      </c>
      <c r="N48" s="19">
        <f t="shared" si="13"/>
        <v>1.8791082802547774</v>
      </c>
      <c r="O48" s="20"/>
      <c r="P48" s="20"/>
      <c r="Q48" s="21">
        <f t="shared" si="4"/>
        <v>1.1101453326118575</v>
      </c>
      <c r="R48" s="21">
        <f t="shared" si="5"/>
        <v>0</v>
      </c>
      <c r="S48" s="22"/>
      <c r="T48" s="21">
        <f t="shared" si="7"/>
        <v>0.95300623761407843</v>
      </c>
      <c r="U48" s="21">
        <f t="shared" si="8"/>
        <v>0</v>
      </c>
      <c r="V48" s="22"/>
    </row>
    <row r="49" spans="1:22">
      <c r="A49" t="str">
        <f>DistanserMerge!A49</f>
        <v>Vensåsseter</v>
      </c>
      <c r="B49" t="str">
        <f>DistanserMerge!B49</f>
        <v>Mustadkroken</v>
      </c>
      <c r="C49">
        <f>DistanserMerge!C49</f>
        <v>14.7</v>
      </c>
      <c r="D49">
        <v>14.7</v>
      </c>
      <c r="E49">
        <f>DistanserMerge!G49</f>
        <v>490</v>
      </c>
      <c r="F49">
        <f>DistanserMerge!K49</f>
        <v>478</v>
      </c>
      <c r="G49">
        <v>490</v>
      </c>
      <c r="H49">
        <v>478</v>
      </c>
      <c r="I49" s="24">
        <f t="shared" si="2"/>
        <v>0</v>
      </c>
      <c r="J49" s="24">
        <f t="shared" si="3"/>
        <v>0</v>
      </c>
      <c r="K49" s="17">
        <v>34.592999999999996</v>
      </c>
      <c r="L49" s="17">
        <v>34.064999999999998</v>
      </c>
      <c r="M49" s="17">
        <f t="shared" si="12"/>
        <v>2.3532653061224487</v>
      </c>
      <c r="N49" s="17">
        <f t="shared" si="13"/>
        <v>2.3173469387755103</v>
      </c>
      <c r="O49" s="12">
        <f>DistanserMerge!AA49</f>
        <v>1.5352607709750565</v>
      </c>
      <c r="P49" s="12">
        <f>DistanserMerge!AB49</f>
        <v>1.5128117913832202</v>
      </c>
      <c r="Q49" s="13">
        <f t="shared" si="4"/>
        <v>1.0820377773183991</v>
      </c>
      <c r="R49" s="13">
        <f t="shared" si="5"/>
        <v>0.91848114764061883</v>
      </c>
      <c r="S49" s="16">
        <f t="shared" si="6"/>
        <v>-0.15115611774953053</v>
      </c>
      <c r="T49" s="13">
        <f t="shared" si="7"/>
        <v>1.1752628151207554</v>
      </c>
      <c r="U49" s="13">
        <f t="shared" si="8"/>
        <v>0.99038040425005647</v>
      </c>
      <c r="V49" s="16">
        <f t="shared" si="9"/>
        <v>-0.15731154639798817</v>
      </c>
    </row>
    <row r="50" spans="1:22">
      <c r="A50" t="str">
        <f>DistanserMerge!A50</f>
        <v>Vensåsseter</v>
      </c>
      <c r="B50" t="str">
        <f>DistanserMerge!B50</f>
        <v>Myrseter</v>
      </c>
      <c r="C50">
        <f>DistanserMerge!C50</f>
        <v>9.8000000000000007</v>
      </c>
      <c r="D50">
        <v>9.8000000000000007</v>
      </c>
      <c r="E50">
        <f>DistanserMerge!G50</f>
        <v>188</v>
      </c>
      <c r="F50">
        <f>DistanserMerge!K50</f>
        <v>187</v>
      </c>
      <c r="G50">
        <v>188</v>
      </c>
      <c r="H50">
        <v>187</v>
      </c>
      <c r="I50" s="24">
        <f t="shared" si="2"/>
        <v>0</v>
      </c>
      <c r="J50" s="24">
        <f t="shared" si="3"/>
        <v>0</v>
      </c>
      <c r="K50" s="17">
        <v>19.021999999999998</v>
      </c>
      <c r="L50" s="17">
        <v>18.978000000000002</v>
      </c>
      <c r="M50" s="17">
        <f t="shared" si="12"/>
        <v>1.9410204081632649</v>
      </c>
      <c r="N50" s="17">
        <f t="shared" si="13"/>
        <v>1.936530612244898</v>
      </c>
      <c r="O50" s="12">
        <f>DistanserMerge!AA50</f>
        <v>1.6271576426488963</v>
      </c>
      <c r="P50" s="12">
        <f>DistanserMerge!AB50</f>
        <v>1.6238413161182841</v>
      </c>
      <c r="Q50" s="13">
        <f t="shared" si="4"/>
        <v>0.89248645391338943</v>
      </c>
      <c r="R50" s="13">
        <f t="shared" si="5"/>
        <v>0.97345913298050624</v>
      </c>
      <c r="S50" s="16">
        <f t="shared" si="6"/>
        <v>9.0727067858639598E-2</v>
      </c>
      <c r="T50" s="13">
        <f t="shared" si="7"/>
        <v>0.98212847667819003</v>
      </c>
      <c r="U50" s="13">
        <f t="shared" si="8"/>
        <v>1.0630672157999996</v>
      </c>
      <c r="V50" s="16">
        <f t="shared" si="9"/>
        <v>8.2411559224476516E-2</v>
      </c>
    </row>
    <row r="51" spans="1:22">
      <c r="A51" t="str">
        <f>DistanserMerge!A51</f>
        <v>Vensåsseter</v>
      </c>
      <c r="B51" t="str">
        <f>DistanserMerge!B51</f>
        <v>Presthytta</v>
      </c>
      <c r="C51">
        <f>DistanserMerge!C51</f>
        <v>9.1999999999999993</v>
      </c>
      <c r="D51">
        <v>9.1999999999999993</v>
      </c>
      <c r="E51">
        <f>DistanserMerge!G51</f>
        <v>253</v>
      </c>
      <c r="F51">
        <f>DistanserMerge!K51</f>
        <v>115</v>
      </c>
      <c r="G51">
        <v>253</v>
      </c>
      <c r="H51">
        <v>115</v>
      </c>
      <c r="I51" s="24">
        <f t="shared" si="2"/>
        <v>0</v>
      </c>
      <c r="J51" s="24">
        <f t="shared" si="3"/>
        <v>0</v>
      </c>
      <c r="K51" s="17">
        <v>22.77</v>
      </c>
      <c r="L51" s="17">
        <v>16.698</v>
      </c>
      <c r="M51" s="17">
        <f t="shared" si="12"/>
        <v>2.4750000000000001</v>
      </c>
      <c r="N51" s="17">
        <f t="shared" si="13"/>
        <v>1.8150000000000002</v>
      </c>
      <c r="O51" s="12">
        <f>DistanserMerge!AA51</f>
        <v>2.0707031249999996</v>
      </c>
      <c r="P51" s="12">
        <f>DistanserMerge!AB51</f>
        <v>1.5363281249999998</v>
      </c>
      <c r="Q51" s="13">
        <f t="shared" si="4"/>
        <v>1.1380117200961657</v>
      </c>
      <c r="R51" s="13">
        <f t="shared" si="5"/>
        <v>1.2388135088380472</v>
      </c>
      <c r="S51" s="16">
        <f t="shared" si="6"/>
        <v>8.857710949880504E-2</v>
      </c>
      <c r="T51" s="13">
        <f t="shared" si="7"/>
        <v>0.92049316127489555</v>
      </c>
      <c r="U51" s="13">
        <f t="shared" si="8"/>
        <v>1.0057756544236225</v>
      </c>
      <c r="V51" s="16">
        <f t="shared" si="9"/>
        <v>9.264869825932176E-2</v>
      </c>
    </row>
    <row r="52" spans="1:22">
      <c r="A52" t="str">
        <f>DistanserMerge!A52</f>
        <v>Mustadkroken</v>
      </c>
      <c r="B52" t="str">
        <f>DistanserMerge!B52</f>
        <v>Myrseter</v>
      </c>
      <c r="C52">
        <f>DistanserMerge!C52</f>
        <v>12.8</v>
      </c>
      <c r="D52">
        <v>12.8</v>
      </c>
      <c r="E52">
        <f>DistanserMerge!G52</f>
        <v>220</v>
      </c>
      <c r="F52">
        <f>DistanserMerge!K52</f>
        <v>293</v>
      </c>
      <c r="G52">
        <v>220</v>
      </c>
      <c r="H52">
        <v>294</v>
      </c>
      <c r="I52" s="24">
        <f t="shared" si="2"/>
        <v>0</v>
      </c>
      <c r="J52" s="24">
        <f t="shared" si="3"/>
        <v>1</v>
      </c>
      <c r="K52" s="17">
        <v>26.504000000000005</v>
      </c>
      <c r="L52" s="17">
        <v>29.76</v>
      </c>
      <c r="M52" s="17">
        <f t="shared" si="12"/>
        <v>2.0706250000000002</v>
      </c>
      <c r="N52" s="17">
        <f t="shared" si="13"/>
        <v>2.3250000000000002</v>
      </c>
      <c r="O52" s="12">
        <f>DistanserMerge!AA52</f>
        <v>1.7700559997558598</v>
      </c>
      <c r="P52" s="12">
        <f>DistanserMerge!AB52</f>
        <v>1.9821409606933598</v>
      </c>
      <c r="Q52" s="13">
        <f t="shared" si="4"/>
        <v>0.95207899714105992</v>
      </c>
      <c r="R52" s="13">
        <f t="shared" si="5"/>
        <v>1.0589491354041369</v>
      </c>
      <c r="S52" s="16">
        <f t="shared" si="6"/>
        <v>0.11224923413287224</v>
      </c>
      <c r="T52" s="13">
        <f t="shared" si="7"/>
        <v>1.1791441322116432</v>
      </c>
      <c r="U52" s="13">
        <f t="shared" si="8"/>
        <v>1.2976323803882925</v>
      </c>
      <c r="V52" s="16">
        <f t="shared" si="9"/>
        <v>0.10048665378541033</v>
      </c>
    </row>
    <row r="53" spans="1:22">
      <c r="A53" t="str">
        <f>DistanserMerge!A53</f>
        <v>Mustadkroken</v>
      </c>
      <c r="B53" t="str">
        <f>DistanserMerge!B53</f>
        <v>Jørgenhytta</v>
      </c>
      <c r="C53">
        <f>DistanserMerge!C53</f>
        <v>8.1999999999999993</v>
      </c>
      <c r="D53">
        <v>8.1999999999999993</v>
      </c>
      <c r="E53">
        <f>DistanserMerge!G53</f>
        <v>111</v>
      </c>
      <c r="F53">
        <f>DistanserMerge!K53</f>
        <v>58</v>
      </c>
      <c r="G53">
        <v>111</v>
      </c>
      <c r="H53">
        <v>58</v>
      </c>
      <c r="I53" s="24">
        <f t="shared" si="2"/>
        <v>0</v>
      </c>
      <c r="J53" s="24">
        <f t="shared" si="3"/>
        <v>0</v>
      </c>
      <c r="K53" s="17">
        <v>16.098000000000003</v>
      </c>
      <c r="L53" s="17">
        <v>13.766</v>
      </c>
      <c r="M53" s="17">
        <f t="shared" si="12"/>
        <v>1.9631707317073175</v>
      </c>
      <c r="N53" s="17">
        <f t="shared" si="13"/>
        <v>1.6787804878048782</v>
      </c>
      <c r="O53" s="12">
        <f>DistanserMerge!AA53</f>
        <v>1.2870807555026771</v>
      </c>
      <c r="P53" s="12">
        <f>DistanserMerge!AB53</f>
        <v>1.1174161213563358</v>
      </c>
      <c r="Q53" s="13">
        <f t="shared" si="4"/>
        <v>0.90267123282128992</v>
      </c>
      <c r="R53" s="13">
        <f t="shared" si="5"/>
        <v>0.77000561192575412</v>
      </c>
      <c r="S53" s="16">
        <f t="shared" si="6"/>
        <v>-0.14697003302175782</v>
      </c>
      <c r="T53" s="13">
        <f t="shared" si="7"/>
        <v>0.85140824149097716</v>
      </c>
      <c r="U53" s="13">
        <f t="shared" si="8"/>
        <v>0.7315298811708435</v>
      </c>
      <c r="V53" s="16">
        <f t="shared" si="9"/>
        <v>-0.14080009386590375</v>
      </c>
    </row>
    <row r="54" spans="1:22">
      <c r="A54" t="str">
        <f>DistanserMerge!A54</f>
        <v>Myrseter</v>
      </c>
      <c r="B54" t="str">
        <f>DistanserMerge!B54</f>
        <v>Presthytta</v>
      </c>
      <c r="C54">
        <f>DistanserMerge!C54</f>
        <v>3</v>
      </c>
      <c r="D54">
        <v>3</v>
      </c>
      <c r="E54">
        <f>DistanserMerge!G54</f>
        <v>106</v>
      </c>
      <c r="F54">
        <f>DistanserMerge!K54</f>
        <v>6</v>
      </c>
      <c r="G54">
        <v>106</v>
      </c>
      <c r="H54">
        <v>6</v>
      </c>
      <c r="I54" s="24">
        <f t="shared" si="2"/>
        <v>0</v>
      </c>
      <c r="J54" s="24">
        <f t="shared" si="3"/>
        <v>0</v>
      </c>
      <c r="K54" s="17">
        <v>7.3660000000000005</v>
      </c>
      <c r="L54" s="17">
        <v>2.9660000000000006</v>
      </c>
      <c r="M54" s="17">
        <f t="shared" si="12"/>
        <v>2.4553333333333334</v>
      </c>
      <c r="N54" s="17">
        <f t="shared" si="13"/>
        <v>0.98866666666666692</v>
      </c>
      <c r="O54" s="12">
        <f>DistanserMerge!AA54</f>
        <v>1.7529599999999999</v>
      </c>
      <c r="P54" s="12">
        <f>DistanserMerge!AB54</f>
        <v>0.88837666666666681</v>
      </c>
      <c r="Q54" s="13">
        <f t="shared" si="4"/>
        <v>1.1289689333640884</v>
      </c>
      <c r="R54" s="13">
        <f t="shared" si="5"/>
        <v>1.0487213267004383</v>
      </c>
      <c r="S54" s="16">
        <f t="shared" si="6"/>
        <v>-7.1080438346987407E-2</v>
      </c>
      <c r="T54" s="13">
        <f t="shared" si="7"/>
        <v>0.50141096718849232</v>
      </c>
      <c r="U54" s="13">
        <f t="shared" si="8"/>
        <v>0.5815864519770757</v>
      </c>
      <c r="V54" s="16">
        <f t="shared" si="9"/>
        <v>0.15989974299553666</v>
      </c>
    </row>
    <row r="55" spans="1:22">
      <c r="A55" t="str">
        <f>DistanserMerge!A55</f>
        <v>Myrseter</v>
      </c>
      <c r="B55" t="str">
        <f>DistanserMerge!B55</f>
        <v>Jørgenhytta</v>
      </c>
      <c r="C55">
        <f>DistanserMerge!C55</f>
        <v>7.9</v>
      </c>
      <c r="D55">
        <v>7.9</v>
      </c>
      <c r="E55">
        <f>DistanserMerge!G55</f>
        <v>245</v>
      </c>
      <c r="F55">
        <f>DistanserMerge!K55</f>
        <v>118</v>
      </c>
      <c r="G55">
        <v>245</v>
      </c>
      <c r="H55">
        <v>118</v>
      </c>
      <c r="I55" s="24">
        <f t="shared" si="2"/>
        <v>0</v>
      </c>
      <c r="J55" s="24">
        <f t="shared" si="3"/>
        <v>0</v>
      </c>
      <c r="K55" s="17">
        <v>20.387999999999998</v>
      </c>
      <c r="L55" s="17">
        <v>14.8</v>
      </c>
      <c r="M55" s="17">
        <f t="shared" si="12"/>
        <v>2.5807594936708855</v>
      </c>
      <c r="N55" s="17">
        <f t="shared" si="13"/>
        <v>1.8734177215189873</v>
      </c>
      <c r="O55" s="12">
        <f>DistanserMerge!AA55</f>
        <v>2.1739080275596856</v>
      </c>
      <c r="P55" s="12">
        <f>DistanserMerge!AB55</f>
        <v>1.5911548630027237</v>
      </c>
      <c r="Q55" s="13">
        <f t="shared" si="4"/>
        <v>1.1866402224431976</v>
      </c>
      <c r="R55" s="13">
        <f t="shared" si="5"/>
        <v>1.3005566075592863</v>
      </c>
      <c r="S55" s="16">
        <f t="shared" si="6"/>
        <v>9.5999093037267835E-2</v>
      </c>
      <c r="T55" s="13">
        <f t="shared" si="7"/>
        <v>0.95012022086469661</v>
      </c>
      <c r="U55" s="13">
        <f t="shared" si="8"/>
        <v>1.0416686367867503</v>
      </c>
      <c r="V55" s="16">
        <f t="shared" si="9"/>
        <v>9.6354560098443232E-2</v>
      </c>
    </row>
    <row r="56" spans="1:22">
      <c r="A56" t="str">
        <f>DistanserMerge!A56</f>
        <v>Oppkuven</v>
      </c>
      <c r="B56" t="str">
        <f>DistanserMerge!B56</f>
        <v>Presthytta</v>
      </c>
      <c r="C56">
        <f>DistanserMerge!C56</f>
        <v>11.6</v>
      </c>
      <c r="D56">
        <v>11.6</v>
      </c>
      <c r="E56">
        <f>DistanserMerge!G56</f>
        <v>129</v>
      </c>
      <c r="F56">
        <f>DistanserMerge!K56</f>
        <v>400</v>
      </c>
      <c r="G56">
        <v>129</v>
      </c>
      <c r="H56">
        <v>400</v>
      </c>
      <c r="I56" s="24">
        <f t="shared" si="2"/>
        <v>0</v>
      </c>
      <c r="J56" s="24">
        <f t="shared" si="3"/>
        <v>0</v>
      </c>
      <c r="K56" s="17">
        <v>19.22</v>
      </c>
      <c r="L56" s="17">
        <v>31.143999999999998</v>
      </c>
      <c r="M56" s="17">
        <f t="shared" si="12"/>
        <v>1.6568965517241379</v>
      </c>
      <c r="N56" s="17">
        <f t="shared" si="13"/>
        <v>2.6848275862068967</v>
      </c>
      <c r="O56" s="12">
        <f>DistanserMerge!AA56</f>
        <v>1.3151486325802617</v>
      </c>
      <c r="P56" s="12">
        <f>DistanserMerge!AB56</f>
        <v>2.0744158739595724</v>
      </c>
      <c r="Q56" s="13">
        <f t="shared" si="4"/>
        <v>0.76184553327231985</v>
      </c>
      <c r="R56" s="13">
        <f t="shared" si="5"/>
        <v>0.78679742764685978</v>
      </c>
      <c r="S56" s="16">
        <f t="shared" si="6"/>
        <v>3.2751907420609516E-2</v>
      </c>
      <c r="T56" s="13">
        <f t="shared" si="7"/>
        <v>1.3616338470003488</v>
      </c>
      <c r="U56" s="13">
        <f t="shared" si="8"/>
        <v>1.3580412603449801</v>
      </c>
      <c r="V56" s="16">
        <f t="shared" si="9"/>
        <v>-2.6384381258465206E-3</v>
      </c>
    </row>
    <row r="57" spans="1:22">
      <c r="A57" t="str">
        <f>DistanserMerge!A57</f>
        <v>Oppkuven</v>
      </c>
      <c r="B57" t="str">
        <f>DistanserMerge!B57</f>
        <v>Gyrihaugen</v>
      </c>
      <c r="C57">
        <f>DistanserMerge!C57</f>
        <v>11.4</v>
      </c>
      <c r="D57">
        <v>11.3</v>
      </c>
      <c r="E57">
        <f>DistanserMerge!G57</f>
        <v>255</v>
      </c>
      <c r="F57">
        <f>DistanserMerge!K57</f>
        <v>286</v>
      </c>
      <c r="G57">
        <v>249</v>
      </c>
      <c r="H57">
        <v>286</v>
      </c>
      <c r="I57" s="24">
        <f t="shared" si="2"/>
        <v>6</v>
      </c>
      <c r="J57" s="24">
        <f t="shared" si="3"/>
        <v>0</v>
      </c>
      <c r="K57" s="17">
        <v>24.071000000000005</v>
      </c>
      <c r="L57" s="17">
        <v>25.699000000000002</v>
      </c>
      <c r="M57" s="17">
        <f t="shared" si="12"/>
        <v>2.1301769911504427</v>
      </c>
      <c r="N57" s="17">
        <f t="shared" si="13"/>
        <v>2.2742477876106193</v>
      </c>
      <c r="O57" s="12">
        <f>DistanserMerge!AA57</f>
        <v>1.6297336680517078</v>
      </c>
      <c r="P57" s="12">
        <f>DistanserMerge!AB57</f>
        <v>1.7172610803324098</v>
      </c>
      <c r="Q57" s="13">
        <f t="shared" si="4"/>
        <v>0.97946116436702624</v>
      </c>
      <c r="R57" s="13">
        <f t="shared" si="5"/>
        <v>0.97500025929146061</v>
      </c>
      <c r="S57" s="16">
        <f t="shared" si="6"/>
        <v>-4.5544481372555845E-3</v>
      </c>
      <c r="T57" s="13">
        <f t="shared" si="7"/>
        <v>1.1534047027769345</v>
      </c>
      <c r="U57" s="13">
        <f t="shared" si="8"/>
        <v>1.124225586176486</v>
      </c>
      <c r="V57" s="16">
        <f t="shared" si="9"/>
        <v>-2.5298246599998131E-2</v>
      </c>
    </row>
    <row r="58" spans="1:22">
      <c r="A58" t="str">
        <f>DistanserMerge!A58</f>
        <v>Oppkuven</v>
      </c>
      <c r="B58" t="str">
        <f>DistanserMerge!B58</f>
        <v>Sinnerdammen</v>
      </c>
      <c r="C58">
        <f>DistanserMerge!C58</f>
        <v>14.4</v>
      </c>
      <c r="D58">
        <v>14.4</v>
      </c>
      <c r="E58">
        <f>DistanserMerge!G58</f>
        <v>130</v>
      </c>
      <c r="F58">
        <f>DistanserMerge!K58</f>
        <v>321</v>
      </c>
      <c r="G58">
        <v>130</v>
      </c>
      <c r="H58">
        <v>321</v>
      </c>
      <c r="I58" s="24">
        <f t="shared" si="2"/>
        <v>0</v>
      </c>
      <c r="J58" s="24">
        <f t="shared" si="3"/>
        <v>0</v>
      </c>
      <c r="K58" s="17">
        <v>19.756000000000004</v>
      </c>
      <c r="L58" s="17">
        <v>28.16</v>
      </c>
      <c r="M58" s="17">
        <f t="shared" si="12"/>
        <v>1.3719444444444446</v>
      </c>
      <c r="N58" s="17">
        <f t="shared" si="13"/>
        <v>1.9555555555555555</v>
      </c>
      <c r="O58" s="12">
        <f>DistanserMerge!AA58</f>
        <v>1.1800944010416667</v>
      </c>
      <c r="P58" s="12">
        <f>DistanserMerge!AB58</f>
        <v>1.5531412760416667</v>
      </c>
      <c r="Q58" s="13">
        <f t="shared" si="4"/>
        <v>0.63082378064589928</v>
      </c>
      <c r="R58" s="13">
        <f t="shared" si="5"/>
        <v>0.70600023154674141</v>
      </c>
      <c r="S58" s="16">
        <f t="shared" si="6"/>
        <v>0.11917187209377089</v>
      </c>
      <c r="T58" s="13">
        <f t="shared" si="7"/>
        <v>0.99177714346116685</v>
      </c>
      <c r="U58" s="13">
        <f t="shared" si="8"/>
        <v>1.0167825856362214</v>
      </c>
      <c r="V58" s="16">
        <f t="shared" si="9"/>
        <v>2.5212763109047742E-2</v>
      </c>
    </row>
    <row r="59" spans="1:22">
      <c r="A59" t="str">
        <f>DistanserMerge!A59</f>
        <v>Oppkuven</v>
      </c>
      <c r="B59" t="str">
        <f>DistanserMerge!B59</f>
        <v>Katnosdammen</v>
      </c>
      <c r="C59">
        <f>DistanserMerge!C59</f>
        <v>14.1</v>
      </c>
      <c r="D59">
        <v>14.1</v>
      </c>
      <c r="E59">
        <f>DistanserMerge!G59</f>
        <v>207</v>
      </c>
      <c r="F59">
        <f>DistanserMerge!K59</f>
        <v>435</v>
      </c>
      <c r="G59">
        <v>207</v>
      </c>
      <c r="H59">
        <v>435</v>
      </c>
      <c r="I59" s="24">
        <f t="shared" si="2"/>
        <v>0</v>
      </c>
      <c r="J59" s="24">
        <f t="shared" si="3"/>
        <v>0</v>
      </c>
      <c r="K59" s="17">
        <v>23.107500000000005</v>
      </c>
      <c r="L59" s="17">
        <v>33.139499999999998</v>
      </c>
      <c r="M59" s="17">
        <f t="shared" si="12"/>
        <v>1.6388297872340429</v>
      </c>
      <c r="N59" s="17">
        <f t="shared" si="13"/>
        <v>2.3503191489361703</v>
      </c>
      <c r="O59" s="12">
        <f>DistanserMerge!AA59</f>
        <v>1.367587143503848</v>
      </c>
      <c r="P59" s="12">
        <f>DistanserMerge!AB59</f>
        <v>1.8729062924400184</v>
      </c>
      <c r="Q59" s="13">
        <f t="shared" si="4"/>
        <v>0.75353838590506927</v>
      </c>
      <c r="R59" s="13">
        <f t="shared" si="5"/>
        <v>0.81816915589278605</v>
      </c>
      <c r="S59" s="16">
        <f t="shared" si="6"/>
        <v>8.5769711532464488E-2</v>
      </c>
      <c r="T59" s="13">
        <f t="shared" si="7"/>
        <v>1.1919849605560207</v>
      </c>
      <c r="U59" s="13">
        <f t="shared" si="8"/>
        <v>1.226120593185769</v>
      </c>
      <c r="V59" s="16">
        <f t="shared" si="9"/>
        <v>2.8637637016682982E-2</v>
      </c>
    </row>
    <row r="60" spans="1:22">
      <c r="A60" t="str">
        <f>DistanserMerge!A60</f>
        <v>Presthytta</v>
      </c>
      <c r="B60" t="str">
        <f>DistanserMerge!B60</f>
        <v>Gyrihaugen</v>
      </c>
      <c r="C60">
        <f>DistanserMerge!C60</f>
        <v>6.5</v>
      </c>
      <c r="D60">
        <v>6.5</v>
      </c>
      <c r="E60">
        <f>DistanserMerge!G60</f>
        <v>276</v>
      </c>
      <c r="F60">
        <f>DistanserMerge!K60</f>
        <v>37</v>
      </c>
      <c r="G60">
        <v>276</v>
      </c>
      <c r="H60">
        <v>37</v>
      </c>
      <c r="I60" s="24">
        <f t="shared" si="2"/>
        <v>0</v>
      </c>
      <c r="J60" s="24">
        <f t="shared" si="3"/>
        <v>0</v>
      </c>
      <c r="K60" s="17">
        <v>20.641999999999999</v>
      </c>
      <c r="L60" s="17">
        <v>10.126000000000001</v>
      </c>
      <c r="M60" s="17">
        <f t="shared" si="12"/>
        <v>3.1756923076923078</v>
      </c>
      <c r="N60" s="17">
        <f t="shared" si="13"/>
        <v>1.5578461538461541</v>
      </c>
      <c r="O60" s="12">
        <f>DistanserMerge!AA60</f>
        <v>1.9762586982248522</v>
      </c>
      <c r="P60" s="12">
        <f>DistanserMerge!AB60</f>
        <v>0.96510485207100605</v>
      </c>
      <c r="Q60" s="13">
        <f t="shared" si="4"/>
        <v>1.460191945686095</v>
      </c>
      <c r="R60" s="13">
        <f t="shared" si="5"/>
        <v>1.1823114297563255</v>
      </c>
      <c r="S60" s="16">
        <f t="shared" si="6"/>
        <v>-0.190304101286631</v>
      </c>
      <c r="T60" s="13">
        <f t="shared" si="7"/>
        <v>0.79007533384781459</v>
      </c>
      <c r="U60" s="13">
        <f t="shared" si="8"/>
        <v>0.63181747986233716</v>
      </c>
      <c r="V60" s="16">
        <f t="shared" si="9"/>
        <v>-0.20030729628620614</v>
      </c>
    </row>
    <row r="61" spans="1:22">
      <c r="A61" t="str">
        <f>DistanserMerge!A61</f>
        <v>Gyrihaugen</v>
      </c>
      <c r="B61" t="str">
        <f>DistanserMerge!B61</f>
        <v>Sinnerdammen</v>
      </c>
      <c r="C61">
        <f>DistanserMerge!C61</f>
        <v>15</v>
      </c>
      <c r="D61">
        <v>15</v>
      </c>
      <c r="E61">
        <f>DistanserMerge!G61</f>
        <v>328</v>
      </c>
      <c r="F61">
        <f>DistanserMerge!K61</f>
        <v>501</v>
      </c>
      <c r="G61">
        <v>328</v>
      </c>
      <c r="H61">
        <v>493</v>
      </c>
      <c r="I61" s="24">
        <f t="shared" si="2"/>
        <v>0</v>
      </c>
      <c r="J61" s="24">
        <f t="shared" si="3"/>
        <v>8</v>
      </c>
      <c r="K61" s="17">
        <v>27.273</v>
      </c>
      <c r="L61" s="17">
        <v>34.533000000000001</v>
      </c>
      <c r="M61" s="17">
        <f t="shared" si="12"/>
        <v>1.8182</v>
      </c>
      <c r="N61" s="17">
        <f t="shared" si="13"/>
        <v>2.3022</v>
      </c>
      <c r="O61" s="12">
        <f>DistanserMerge!AA61</f>
        <v>1.0925350333333332</v>
      </c>
      <c r="P61" s="12">
        <f>DistanserMerge!AB61</f>
        <v>1.3556391999999999</v>
      </c>
      <c r="Q61" s="13">
        <f t="shared" si="4"/>
        <v>0.83601329675913072</v>
      </c>
      <c r="R61" s="13">
        <f t="shared" si="5"/>
        <v>0.65361719013784736</v>
      </c>
      <c r="S61" s="16">
        <f t="shared" si="6"/>
        <v>-0.21817369093094063</v>
      </c>
      <c r="T61" s="13">
        <f t="shared" si="7"/>
        <v>1.1675809123344707</v>
      </c>
      <c r="U61" s="13">
        <f t="shared" si="8"/>
        <v>0.88748548005805483</v>
      </c>
      <c r="V61" s="16">
        <f t="shared" si="9"/>
        <v>-0.23989380891504197</v>
      </c>
    </row>
    <row r="62" spans="1:22">
      <c r="A62" t="str">
        <f>DistanserMerge!A62</f>
        <v>Sinnerdammen</v>
      </c>
      <c r="B62" t="str">
        <f>DistanserMerge!B62</f>
        <v>Pershusfjellet</v>
      </c>
      <c r="C62">
        <f>DistanserMerge!C62</f>
        <v>3.4</v>
      </c>
      <c r="D62">
        <v>3.4</v>
      </c>
      <c r="E62">
        <f>DistanserMerge!G62</f>
        <v>79</v>
      </c>
      <c r="F62">
        <f>DistanserMerge!K62</f>
        <v>8</v>
      </c>
      <c r="G62">
        <v>79</v>
      </c>
      <c r="H62">
        <v>8</v>
      </c>
      <c r="I62" s="24">
        <f t="shared" si="2"/>
        <v>0</v>
      </c>
      <c r="J62" s="24">
        <f t="shared" si="3"/>
        <v>0</v>
      </c>
      <c r="K62" s="17">
        <v>8.2279999999999998</v>
      </c>
      <c r="L62" s="17">
        <v>5.1040000000000001</v>
      </c>
      <c r="M62" s="17">
        <f t="shared" si="12"/>
        <v>2.42</v>
      </c>
      <c r="N62" s="17">
        <f t="shared" si="13"/>
        <v>1.5011764705882353</v>
      </c>
      <c r="O62" s="12">
        <f>DistanserMerge!AA62</f>
        <v>2.1712110726643603</v>
      </c>
      <c r="P62" s="12">
        <f>DistanserMerge!AB62</f>
        <v>1.3881228373702421</v>
      </c>
      <c r="Q62" s="13">
        <f t="shared" si="4"/>
        <v>1.1127225707606954</v>
      </c>
      <c r="R62" s="13">
        <f t="shared" si="5"/>
        <v>1.2989431342821569</v>
      </c>
      <c r="S62" s="16">
        <f t="shared" si="6"/>
        <v>0.16735578877864832</v>
      </c>
      <c r="T62" s="13">
        <f t="shared" si="7"/>
        <v>0.76133480718636637</v>
      </c>
      <c r="U62" s="13">
        <f t="shared" si="8"/>
        <v>0.90875128330833055</v>
      </c>
      <c r="V62" s="16">
        <f t="shared" si="9"/>
        <v>0.19362897207703544</v>
      </c>
    </row>
    <row r="63" spans="1:22">
      <c r="A63" t="str">
        <f>DistanserMerge!A63</f>
        <v>Sinnerdammen</v>
      </c>
      <c r="B63" t="str">
        <f>DistanserMerge!B63</f>
        <v>Katnosdammen</v>
      </c>
      <c r="C63">
        <f>DistanserMerge!C63</f>
        <v>7.5</v>
      </c>
      <c r="D63">
        <v>7.5</v>
      </c>
      <c r="E63">
        <f>DistanserMerge!G63</f>
        <v>95</v>
      </c>
      <c r="F63">
        <f>DistanserMerge!K63</f>
        <v>108</v>
      </c>
      <c r="G63">
        <v>95</v>
      </c>
      <c r="H63">
        <v>108</v>
      </c>
      <c r="I63" s="24">
        <f t="shared" si="2"/>
        <v>0</v>
      </c>
      <c r="J63" s="24">
        <f t="shared" si="3"/>
        <v>0</v>
      </c>
      <c r="K63" s="17">
        <v>14.618</v>
      </c>
      <c r="L63" s="17">
        <v>15.19</v>
      </c>
      <c r="M63" s="17">
        <f t="shared" si="12"/>
        <v>1.9490666666666667</v>
      </c>
      <c r="N63" s="17">
        <f t="shared" si="13"/>
        <v>2.0253333333333332</v>
      </c>
      <c r="O63" s="12">
        <f>DistanserMerge!AA63</f>
        <v>1.7446400000000004</v>
      </c>
      <c r="P63" s="12">
        <f>DistanserMerge!AB63</f>
        <v>1.8096400000000001</v>
      </c>
      <c r="Q63" s="13">
        <f t="shared" si="4"/>
        <v>0.89618614542037711</v>
      </c>
      <c r="R63" s="13">
        <f t="shared" si="5"/>
        <v>1.0437438249672857</v>
      </c>
      <c r="S63" s="16">
        <f t="shared" si="6"/>
        <v>0.16465070376388513</v>
      </c>
      <c r="T63" s="13">
        <f t="shared" si="7"/>
        <v>1.027165555171031</v>
      </c>
      <c r="U63" s="13">
        <f t="shared" si="8"/>
        <v>1.184702555172688</v>
      </c>
      <c r="V63" s="16">
        <f t="shared" si="9"/>
        <v>0.1533706024394732</v>
      </c>
    </row>
    <row r="64" spans="1:22">
      <c r="A64" t="str">
        <f>DistanserMerge!A64</f>
        <v>Pershusfjellet</v>
      </c>
      <c r="B64" t="str">
        <f>DistanserMerge!B64</f>
        <v>Katnosdammen</v>
      </c>
      <c r="C64">
        <f>DistanserMerge!C64</f>
        <v>10.199999999999999</v>
      </c>
      <c r="E64">
        <f>DistanserMerge!G64</f>
        <v>128</v>
      </c>
      <c r="F64">
        <f>DistanserMerge!K64</f>
        <v>228</v>
      </c>
      <c r="I64" s="24"/>
      <c r="J64" s="24"/>
      <c r="K64" s="17"/>
      <c r="L64" s="17"/>
      <c r="M64" s="17"/>
      <c r="N64" s="17"/>
      <c r="O64" s="12">
        <f>DistanserMerge!AA64</f>
        <v>1.6667474048442905</v>
      </c>
      <c r="P64" s="12">
        <f>DistanserMerge!AB64</f>
        <v>2.03439446366782</v>
      </c>
      <c r="Q64" s="13">
        <f t="shared" si="4"/>
        <v>0</v>
      </c>
      <c r="R64" s="13">
        <f t="shared" si="5"/>
        <v>0.99714400196400199</v>
      </c>
      <c r="S64" s="16"/>
      <c r="T64" s="13">
        <f t="shared" si="7"/>
        <v>0</v>
      </c>
      <c r="U64" s="13">
        <f t="shared" si="8"/>
        <v>1.331840763542161</v>
      </c>
      <c r="V64" s="16"/>
    </row>
    <row r="66" spans="4:16">
      <c r="D66" t="s">
        <v>70</v>
      </c>
      <c r="K66" s="12">
        <f t="shared" ref="K66:P66" si="14">AVERAGE(K2:K64)</f>
        <v>16.856349999999999</v>
      </c>
      <c r="L66" s="12">
        <f t="shared" si="14"/>
        <v>16.294616666666663</v>
      </c>
      <c r="M66" s="12">
        <f t="shared" si="14"/>
        <v>2.1748457913868009</v>
      </c>
      <c r="N66" s="12">
        <f t="shared" si="14"/>
        <v>1.971769130241229</v>
      </c>
      <c r="O66">
        <f t="shared" si="14"/>
        <v>1.6715212662979664</v>
      </c>
      <c r="P66">
        <f t="shared" si="14"/>
        <v>1.5275057794875933</v>
      </c>
    </row>
  </sheetData>
  <conditionalFormatting sqref="I2:J6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J6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8740157499999996" right="0.78740157499999996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4"/>
  <sheetViews>
    <sheetView workbookViewId="0">
      <selection activeCell="G23" sqref="G23"/>
    </sheetView>
  </sheetViews>
  <sheetFormatPr baseColWidth="10" defaultRowHeight="15" x14ac:dyDescent="0"/>
  <cols>
    <col min="1" max="2" width="17.83203125" customWidth="1"/>
    <col min="4" max="5" width="10.83203125" style="1"/>
  </cols>
  <sheetData>
    <row r="1" spans="1:5">
      <c r="A1" t="str">
        <f>DistanserMerge!A1</f>
        <v>A</v>
      </c>
      <c r="B1" t="str">
        <f>DistanserMerge!B1</f>
        <v>B</v>
      </c>
      <c r="C1" t="str">
        <f>DistanserMerge!F1</f>
        <v>Distanse</v>
      </c>
      <c r="D1" s="1" t="str">
        <f>DistanserMerge!AG1</f>
        <v>TurFaktor</v>
      </c>
      <c r="E1" s="1" t="str">
        <f>DistanserMerge!AJ1</f>
        <v>ReturFaktor</v>
      </c>
    </row>
    <row r="2" spans="1:5">
      <c r="A2" t="str">
        <f>DistanserMerge!A2</f>
        <v>Sognsvann</v>
      </c>
      <c r="B2" t="str">
        <f>DistanserMerge!B2</f>
        <v>Ullevålseter</v>
      </c>
      <c r="C2">
        <f>DistanserMerge!F2</f>
        <v>5.15</v>
      </c>
      <c r="D2" s="1">
        <f>DistanserMerge!AG2</f>
        <v>1.7502628643941507</v>
      </c>
      <c r="E2" s="1">
        <f>DistanserMerge!AJ2</f>
        <v>0.8572596088871296</v>
      </c>
    </row>
    <row r="3" spans="1:5">
      <c r="A3" t="str">
        <f>DistanserMerge!A3</f>
        <v>Sognsvann</v>
      </c>
      <c r="B3" t="str">
        <f>DistanserMerge!B3</f>
        <v>Sæteren</v>
      </c>
      <c r="C3">
        <f>DistanserMerge!F3</f>
        <v>13.35</v>
      </c>
      <c r="D3" s="1">
        <f>DistanserMerge!AG3</f>
        <v>1.2011190903267912</v>
      </c>
      <c r="E3" s="1">
        <f>DistanserMerge!AJ3</f>
        <v>1.2608280652671171</v>
      </c>
    </row>
    <row r="4" spans="1:5">
      <c r="A4" t="str">
        <f>DistanserMerge!A4</f>
        <v>Sognsvann</v>
      </c>
      <c r="B4" t="str">
        <f>DistanserMerge!B4</f>
        <v>Skjennungstua</v>
      </c>
      <c r="C4">
        <f>DistanserMerge!F4</f>
        <v>4.9000000000000004</v>
      </c>
      <c r="D4" s="1">
        <f>DistanserMerge!AG4</f>
        <v>2.5109590627184972</v>
      </c>
      <c r="E4" s="1">
        <f>DistanserMerge!AJ4</f>
        <v>0.79104348735905128</v>
      </c>
    </row>
    <row r="6" spans="1:5">
      <c r="A6" t="str">
        <f>DistanserMerge!A6</f>
        <v>Ullevålseter</v>
      </c>
      <c r="B6" t="str">
        <f>DistanserMerge!B6</f>
        <v>Skjennungstua</v>
      </c>
      <c r="C6">
        <f>DistanserMerge!F6</f>
        <v>2.2000000000000002</v>
      </c>
      <c r="D6" s="1">
        <f>DistanserMerge!AG6</f>
        <v>2.4379508533089091</v>
      </c>
      <c r="E6" s="1">
        <f>DistanserMerge!AJ6</f>
        <v>0.67891753308086877</v>
      </c>
    </row>
    <row r="8" spans="1:5">
      <c r="A8" t="str">
        <f>DistanserMerge!A8</f>
        <v>Ullevålseter</v>
      </c>
      <c r="B8" t="str">
        <f>DistanserMerge!B8</f>
        <v>Fagervann</v>
      </c>
      <c r="C8">
        <f>DistanserMerge!F8</f>
        <v>3.8499999999999996</v>
      </c>
      <c r="D8" s="1">
        <f>DistanserMerge!AG8</f>
        <v>2.3946456591823688</v>
      </c>
      <c r="E8" s="1">
        <f>DistanserMerge!AJ8</f>
        <v>1.612289567822295</v>
      </c>
    </row>
    <row r="9" spans="1:5">
      <c r="A9" t="str">
        <f>DistanserMerge!A9</f>
        <v>Ullevålseter</v>
      </c>
      <c r="B9" t="str">
        <f>DistanserMerge!B9</f>
        <v>Studenterhytta</v>
      </c>
      <c r="C9">
        <f>DistanserMerge!F9</f>
        <v>4.3499999999999996</v>
      </c>
      <c r="D9" s="1">
        <f>DistanserMerge!AG9</f>
        <v>1.4387457831489774</v>
      </c>
      <c r="E9" s="1">
        <f>DistanserMerge!AJ9</f>
        <v>1.1210566401268056</v>
      </c>
    </row>
    <row r="11" spans="1:5">
      <c r="A11" t="str">
        <f>DistanserMerge!A11</f>
        <v>Skjennungstua</v>
      </c>
      <c r="B11" t="str">
        <f>DistanserMerge!B11</f>
        <v>Studenterhytta</v>
      </c>
      <c r="C11">
        <f>DistanserMerge!F11</f>
        <v>3.8</v>
      </c>
      <c r="D11" s="1">
        <f>DistanserMerge!AG11</f>
        <v>1.1008921809362264</v>
      </c>
      <c r="E11" s="1">
        <f>DistanserMerge!AJ11</f>
        <v>1.757659220630845</v>
      </c>
    </row>
    <row r="12" spans="1:5">
      <c r="A12" t="str">
        <f>DistanserMerge!A12</f>
        <v>Skjennungstua</v>
      </c>
      <c r="B12" t="str">
        <f>DistanserMerge!B12</f>
        <v>Brunkollen</v>
      </c>
      <c r="C12">
        <f>DistanserMerge!F12</f>
        <v>13.7</v>
      </c>
      <c r="D12" s="1">
        <f>DistanserMerge!AG12</f>
        <v>1.4334301843390631</v>
      </c>
      <c r="E12" s="1">
        <f>DistanserMerge!AJ12</f>
        <v>1.6374927508164361</v>
      </c>
    </row>
    <row r="13" spans="1:5">
      <c r="A13" t="str">
        <f>DistanserMerge!A13</f>
        <v>Skjennungstua</v>
      </c>
      <c r="B13" t="str">
        <f>DistanserMerge!B13</f>
        <v>Sæteren</v>
      </c>
      <c r="C13">
        <f>DistanserMerge!F13</f>
        <v>14.1</v>
      </c>
      <c r="D13" s="1">
        <f>DistanserMerge!AG13</f>
        <v>1.17584191271765</v>
      </c>
      <c r="E13" s="1">
        <f>DistanserMerge!AJ13</f>
        <v>1.8471087732970077</v>
      </c>
    </row>
    <row r="14" spans="1:5">
      <c r="A14" t="str">
        <f>DistanserMerge!A14</f>
        <v>Skjennungstua</v>
      </c>
      <c r="B14" t="str">
        <f>DistanserMerge!B14</f>
        <v>Vensåsseter</v>
      </c>
      <c r="C14">
        <f>DistanserMerge!F14</f>
        <v>13.5</v>
      </c>
      <c r="D14" s="1">
        <f>DistanserMerge!AG14</f>
        <v>1.2306293008220623</v>
      </c>
      <c r="E14" s="1">
        <f>DistanserMerge!AJ14</f>
        <v>1.5756825891472697</v>
      </c>
    </row>
    <row r="15" spans="1:5">
      <c r="A15" t="str">
        <f>DistanserMerge!A15</f>
        <v>Mellomkollen</v>
      </c>
      <c r="B15" t="str">
        <f>DistanserMerge!B15</f>
        <v>Fagervann</v>
      </c>
      <c r="C15">
        <f>DistanserMerge!F15</f>
        <v>5.3</v>
      </c>
      <c r="D15" s="1">
        <f>DistanserMerge!AG15</f>
        <v>1.5758931221980979</v>
      </c>
      <c r="E15" s="1">
        <f>DistanserMerge!AJ15</f>
        <v>2.4408199967144131</v>
      </c>
    </row>
    <row r="16" spans="1:5">
      <c r="A16" t="str">
        <f>DistanserMerge!A16</f>
        <v>Mellomkollen</v>
      </c>
      <c r="B16" t="str">
        <f>DistanserMerge!B16</f>
        <v>Tømtehyttene</v>
      </c>
      <c r="C16">
        <f>DistanserMerge!F16</f>
        <v>1.8</v>
      </c>
      <c r="D16" s="1">
        <f>DistanserMerge!AG16</f>
        <v>1.3085070644454353</v>
      </c>
      <c r="E16" s="1">
        <f>DistanserMerge!AJ16</f>
        <v>2.5832473443886776</v>
      </c>
    </row>
    <row r="17" spans="1:5">
      <c r="A17" t="str">
        <f>DistanserMerge!A17</f>
        <v>Mellomkollen</v>
      </c>
      <c r="B17" t="str">
        <f>DistanserMerge!B17</f>
        <v>Gørja</v>
      </c>
      <c r="C17">
        <f>DistanserMerge!F17</f>
        <v>4.5999999999999996</v>
      </c>
      <c r="D17" s="1">
        <f>DistanserMerge!AG17</f>
        <v>1.2738053368753823</v>
      </c>
      <c r="E17" s="1">
        <f>DistanserMerge!AJ17</f>
        <v>2.396553723974268</v>
      </c>
    </row>
    <row r="18" spans="1:5">
      <c r="A18" t="str">
        <f>DistanserMerge!A18</f>
        <v>Liggeren</v>
      </c>
      <c r="B18" t="str">
        <f>DistanserMerge!B18</f>
        <v>Fagervann</v>
      </c>
      <c r="C18">
        <f>DistanserMerge!F18</f>
        <v>3.8</v>
      </c>
      <c r="D18" s="1">
        <f>DistanserMerge!AG18</f>
        <v>2.2163208417770912</v>
      </c>
      <c r="E18" s="1">
        <f>DistanserMerge!AJ18</f>
        <v>1.5236860580980518</v>
      </c>
    </row>
    <row r="19" spans="1:5">
      <c r="A19" t="str">
        <f>DistanserMerge!A19</f>
        <v>Liggeren</v>
      </c>
      <c r="B19" t="str">
        <f>DistanserMerge!B19</f>
        <v>Bjørnholt</v>
      </c>
      <c r="C19">
        <f>DistanserMerge!F19</f>
        <v>5.4</v>
      </c>
      <c r="D19" s="1">
        <f>DistanserMerge!AG19</f>
        <v>1.2109943307235786</v>
      </c>
      <c r="E19" s="1">
        <f>DistanserMerge!AJ19</f>
        <v>1.0334290593311124</v>
      </c>
    </row>
    <row r="20" spans="1:5">
      <c r="A20" t="str">
        <f>DistanserMerge!A20</f>
        <v>Liggeren</v>
      </c>
      <c r="B20" t="str">
        <f>DistanserMerge!B20</f>
        <v>Kikutstua</v>
      </c>
      <c r="C20">
        <f>DistanserMerge!F20</f>
        <v>6.6</v>
      </c>
      <c r="D20" s="1">
        <f>DistanserMerge!AG20</f>
        <v>1.671688186030607</v>
      </c>
      <c r="E20" s="1">
        <f>DistanserMerge!AJ20</f>
        <v>1.5715646186828667</v>
      </c>
    </row>
    <row r="21" spans="1:5">
      <c r="A21" t="str">
        <f>DistanserMerge!A21</f>
        <v>Liggeren</v>
      </c>
      <c r="B21" t="str">
        <f>DistanserMerge!B21</f>
        <v>Gørja</v>
      </c>
      <c r="C21">
        <f>DistanserMerge!F21</f>
        <v>3.2</v>
      </c>
      <c r="D21" s="1">
        <f>DistanserMerge!AG21</f>
        <v>2.3812169967190728</v>
      </c>
      <c r="E21" s="1">
        <f>DistanserMerge!AJ21</f>
        <v>1.9711879143177145</v>
      </c>
    </row>
    <row r="22" spans="1:5">
      <c r="A22" t="str">
        <f>DistanserMerge!A22</f>
        <v>Liggeren</v>
      </c>
      <c r="B22" t="str">
        <f>DistanserMerge!B22</f>
        <v>Tømtehyttene</v>
      </c>
      <c r="C22">
        <f>DistanserMerge!F22</f>
        <v>1.8</v>
      </c>
      <c r="D22" s="1">
        <f>DistanserMerge!AG22</f>
        <v>3.6640797982675437</v>
      </c>
      <c r="E22" s="1">
        <f>DistanserMerge!AJ22</f>
        <v>0.9458379462046782</v>
      </c>
    </row>
    <row r="23" spans="1:5">
      <c r="A23" t="str">
        <f>DistanserMerge!A23</f>
        <v>Fagervann (Nord stikryss)</v>
      </c>
      <c r="B23" t="str">
        <f>DistanserMerge!B23</f>
        <v>Studenterhytta</v>
      </c>
      <c r="C23">
        <f>DistanserMerge!F23</f>
        <v>8.1999999999999993</v>
      </c>
      <c r="D23" s="1">
        <f>DistanserMerge!AG23</f>
        <v>1.4602988525407858</v>
      </c>
      <c r="E23" s="1">
        <f>DistanserMerge!AJ23</f>
        <v>1.6219837260116434</v>
      </c>
    </row>
    <row r="24" spans="1:5">
      <c r="A24" t="str">
        <f>DistanserMerge!A24</f>
        <v>Fagervann (Nord stikryss)</v>
      </c>
      <c r="B24" t="str">
        <f>DistanserMerge!B24</f>
        <v>Bjørnholt</v>
      </c>
      <c r="C24">
        <f>DistanserMerge!F24</f>
        <v>5.5</v>
      </c>
      <c r="D24" s="1">
        <f>DistanserMerge!AG24</f>
        <v>1.4969493728367602</v>
      </c>
      <c r="E24" s="1">
        <f>DistanserMerge!AJ24</f>
        <v>1.8359731448062782</v>
      </c>
    </row>
    <row r="25" spans="1:5">
      <c r="A25" t="str">
        <f>DistanserMerge!A25</f>
        <v>Fagervann (Nord stikryss)</v>
      </c>
      <c r="B25" t="str">
        <f>DistanserMerge!B25</f>
        <v>Kobberhaughytta</v>
      </c>
      <c r="C25">
        <f>DistanserMerge!F25</f>
        <v>8.3000000000000007</v>
      </c>
      <c r="D25" s="1">
        <f>DistanserMerge!AG25</f>
        <v>1.5843477498268412</v>
      </c>
      <c r="E25" s="1">
        <f>DistanserMerge!AJ25</f>
        <v>1.6041102345823661</v>
      </c>
    </row>
    <row r="26" spans="1:5">
      <c r="A26" t="str">
        <f>DistanserMerge!A26</f>
        <v>Fagervann (Nord stikryss)</v>
      </c>
      <c r="B26" t="str">
        <f>DistanserMerge!B26</f>
        <v>Tømtehyttene</v>
      </c>
      <c r="C26">
        <f>DistanserMerge!F26</f>
        <v>4.5</v>
      </c>
      <c r="D26" s="1">
        <f>DistanserMerge!AG26</f>
        <v>2.3563953573504488</v>
      </c>
      <c r="E26" s="1">
        <f>DistanserMerge!AJ26</f>
        <v>1.9614676272792857</v>
      </c>
    </row>
    <row r="27" spans="1:5">
      <c r="A27" t="str">
        <f>DistanserMerge!A27</f>
        <v>Studenterhytta</v>
      </c>
      <c r="B27" t="str">
        <f>DistanserMerge!B27</f>
        <v>Kobberhaughytta</v>
      </c>
      <c r="C27">
        <f>DistanserMerge!F27</f>
        <v>1.4</v>
      </c>
      <c r="D27" s="1">
        <f>DistanserMerge!AG27</f>
        <v>1.6931631022718319</v>
      </c>
      <c r="E27" s="1">
        <f>DistanserMerge!AJ27</f>
        <v>1.0608034478925643</v>
      </c>
    </row>
    <row r="28" spans="1:5">
      <c r="A28" t="str">
        <f>DistanserMerge!A28</f>
        <v>Studenterhytta</v>
      </c>
      <c r="B28" t="str">
        <f>DistanserMerge!B28</f>
        <v>Brunkollen</v>
      </c>
      <c r="C28">
        <f>DistanserMerge!F28</f>
        <v>13.9</v>
      </c>
      <c r="D28" s="1">
        <f>DistanserMerge!AG28</f>
        <v>1.362925872965921</v>
      </c>
      <c r="E28" s="1">
        <f>DistanserMerge!AJ28</f>
        <v>1.3885495201839113</v>
      </c>
    </row>
    <row r="29" spans="1:5">
      <c r="A29" t="str">
        <f>DistanserMerge!A29</f>
        <v>Studenterhytta</v>
      </c>
      <c r="B29" t="str">
        <f>DistanserMerge!B29</f>
        <v>Smedmyrkoia</v>
      </c>
      <c r="C29">
        <f>DistanserMerge!F29</f>
        <v>10.4</v>
      </c>
      <c r="D29" s="1">
        <f>DistanserMerge!AG29</f>
        <v>1.2522562413356348</v>
      </c>
      <c r="E29" s="1">
        <f>DistanserMerge!AJ29</f>
        <v>1.4272945078699761</v>
      </c>
    </row>
    <row r="30" spans="1:5">
      <c r="A30" t="str">
        <f>DistanserMerge!A30</f>
        <v>Studenterhytta</v>
      </c>
      <c r="B30" t="str">
        <f>DistanserMerge!B30</f>
        <v>Vensåsseter</v>
      </c>
      <c r="C30">
        <f>DistanserMerge!F30</f>
        <v>11.7</v>
      </c>
      <c r="D30" s="1">
        <f>DistanserMerge!AG30</f>
        <v>1.3823331034734283</v>
      </c>
      <c r="E30" s="1">
        <f>DistanserMerge!AJ30</f>
        <v>1.5709166786713191</v>
      </c>
    </row>
    <row r="31" spans="1:5">
      <c r="A31" t="str">
        <f>DistanserMerge!A31</f>
        <v>Bjørnholt</v>
      </c>
      <c r="B31" t="str">
        <f>DistanserMerge!B31</f>
        <v>Kikutstua</v>
      </c>
      <c r="C31">
        <f>DistanserMerge!F31</f>
        <v>5.35</v>
      </c>
      <c r="D31" s="1">
        <f>DistanserMerge!AG31</f>
        <v>1.5418145978080204</v>
      </c>
      <c r="E31" s="1">
        <f>DistanserMerge!AJ31</f>
        <v>1.5687825331972247</v>
      </c>
    </row>
    <row r="32" spans="1:5">
      <c r="A32" t="str">
        <f>DistanserMerge!A32</f>
        <v>Bjørnholt</v>
      </c>
      <c r="B32" t="str">
        <f>DistanserMerge!B32</f>
        <v>Gørja</v>
      </c>
      <c r="C32">
        <f>DistanserMerge!F32</f>
        <v>7.2</v>
      </c>
      <c r="D32" s="1">
        <f>DistanserMerge!AG32</f>
        <v>1.1851301104068048</v>
      </c>
      <c r="E32" s="1">
        <f>DistanserMerge!AJ32</f>
        <v>1.1385909824018206</v>
      </c>
    </row>
    <row r="33" spans="1:5">
      <c r="A33" t="str">
        <f>DistanserMerge!A33</f>
        <v>Bjørnholt</v>
      </c>
      <c r="B33" t="str">
        <f>DistanserMerge!B33</f>
        <v>Kobberhaughytta</v>
      </c>
      <c r="C33">
        <f>DistanserMerge!F33</f>
        <v>2.9</v>
      </c>
      <c r="D33" s="1">
        <f>DistanserMerge!AG33</f>
        <v>2.7158869255512554</v>
      </c>
      <c r="E33" s="1">
        <f>DistanserMerge!AJ33</f>
        <v>1.741069157914918</v>
      </c>
    </row>
    <row r="34" spans="1:5">
      <c r="A34" t="str">
        <f>DistanserMerge!A34</f>
        <v>Kikutstua</v>
      </c>
      <c r="B34" t="str">
        <f>DistanserMerge!B34</f>
        <v>Gørja</v>
      </c>
      <c r="C34">
        <f>DistanserMerge!F34</f>
        <v>6.8</v>
      </c>
      <c r="D34" s="1">
        <f>DistanserMerge!AG34</f>
        <v>1.0808362790821178</v>
      </c>
      <c r="E34" s="1">
        <f>DistanserMerge!AJ34</f>
        <v>0.99262091233455441</v>
      </c>
    </row>
    <row r="35" spans="1:5">
      <c r="A35" t="str">
        <f>DistanserMerge!A35</f>
        <v>Kikutstua</v>
      </c>
      <c r="B35" t="str">
        <f>DistanserMerge!B35</f>
        <v>Kobberhaughytta</v>
      </c>
      <c r="C35">
        <f>DistanserMerge!F35</f>
        <v>5.2</v>
      </c>
      <c r="D35" s="1">
        <f>DistanserMerge!AG35</f>
        <v>1.929907018534871</v>
      </c>
      <c r="E35" s="1">
        <f>DistanserMerge!AJ35</f>
        <v>1.444840671631441</v>
      </c>
    </row>
    <row r="36" spans="1:5">
      <c r="A36" t="str">
        <f>DistanserMerge!A36</f>
        <v>Kikutstua</v>
      </c>
      <c r="B36" t="str">
        <f>DistanserMerge!B36</f>
        <v>Smedmyrkoia</v>
      </c>
      <c r="C36">
        <f>DistanserMerge!F36</f>
        <v>13.6</v>
      </c>
      <c r="D36" s="1">
        <f>DistanserMerge!AG36</f>
        <v>1.3892298781072241</v>
      </c>
      <c r="E36" s="1">
        <f>DistanserMerge!AJ36</f>
        <v>1.4074244220449721</v>
      </c>
    </row>
    <row r="37" spans="1:5">
      <c r="A37" t="str">
        <f>DistanserMerge!A37</f>
        <v>Kikutstua</v>
      </c>
      <c r="B37" t="str">
        <f>DistanserMerge!B37</f>
        <v>Oppkuven</v>
      </c>
      <c r="C37">
        <f>DistanserMerge!F37</f>
        <v>11.9</v>
      </c>
      <c r="D37" s="1">
        <f>DistanserMerge!AG37</f>
        <v>2.121258273793476</v>
      </c>
      <c r="E37" s="1">
        <f>DistanserMerge!AJ37</f>
        <v>1.236327326006583</v>
      </c>
    </row>
    <row r="39" spans="1:5">
      <c r="A39" t="str">
        <f>DistanserMerge!A39</f>
        <v>Gørja (hytta)</v>
      </c>
      <c r="B39" t="str">
        <f>DistanserMerge!B39</f>
        <v>Tømtehyttene</v>
      </c>
      <c r="C39">
        <f>DistanserMerge!F39</f>
        <v>4</v>
      </c>
      <c r="D39" s="1">
        <f>DistanserMerge!AG39</f>
        <v>2.191203731100372</v>
      </c>
      <c r="E39" s="1">
        <f>DistanserMerge!AJ39</f>
        <v>1.3983033720889129</v>
      </c>
    </row>
    <row r="40" spans="1:5">
      <c r="A40" t="str">
        <f>DistanserMerge!A40</f>
        <v>Kobberhaughytta</v>
      </c>
      <c r="B40" t="str">
        <f>DistanserMerge!B40</f>
        <v>Smedmyrkoia</v>
      </c>
      <c r="C40">
        <f>DistanserMerge!F40</f>
        <v>11.1</v>
      </c>
      <c r="D40" s="1">
        <f>DistanserMerge!AG40</f>
        <v>1.2612387083021073</v>
      </c>
      <c r="E40" s="1">
        <f>DistanserMerge!AJ40</f>
        <v>1.5328555974387879</v>
      </c>
    </row>
    <row r="41" spans="1:5">
      <c r="A41" t="str">
        <f>DistanserMerge!A41</f>
        <v>Brunkollen</v>
      </c>
      <c r="B41" t="str">
        <f>DistanserMerge!B41</f>
        <v>Sæteren</v>
      </c>
      <c r="C41">
        <f>DistanserMerge!F41</f>
        <v>3.4</v>
      </c>
      <c r="D41" s="1">
        <f>DistanserMerge!AG41</f>
        <v>0.99328238236521438</v>
      </c>
      <c r="E41" s="1">
        <f>DistanserMerge!AJ41</f>
        <v>3.2442366058530192</v>
      </c>
    </row>
    <row r="42" spans="1:5">
      <c r="A42" t="str">
        <f>DistanserMerge!A42</f>
        <v>Brunkollen</v>
      </c>
      <c r="B42" t="str">
        <f>DistanserMerge!B42</f>
        <v>Vensåsseter</v>
      </c>
      <c r="C42">
        <f>DistanserMerge!F42</f>
        <v>5.3</v>
      </c>
      <c r="D42" s="1">
        <f>DistanserMerge!AG42</f>
        <v>1.6259295920135726</v>
      </c>
      <c r="E42" s="1">
        <f>DistanserMerge!AJ42</f>
        <v>1.9656639239763547</v>
      </c>
    </row>
    <row r="43" spans="1:5">
      <c r="A43" t="str">
        <f>DistanserMerge!A43</f>
        <v>Brunkollen</v>
      </c>
      <c r="B43" t="str">
        <f>DistanserMerge!B43</f>
        <v>Mustadkroken</v>
      </c>
      <c r="C43">
        <f>DistanserMerge!F43</f>
        <v>15.4</v>
      </c>
      <c r="D43" s="1">
        <f>DistanserMerge!AG43</f>
        <v>1.5107757905075316</v>
      </c>
      <c r="E43" s="1">
        <f>DistanserMerge!AJ43</f>
        <v>1.5508233696359475</v>
      </c>
    </row>
    <row r="44" spans="1:5">
      <c r="A44" t="str">
        <f>DistanserMerge!A44</f>
        <v>Smedmyrkoia</v>
      </c>
      <c r="B44" t="str">
        <f>DistanserMerge!B44</f>
        <v>Vensåsseter</v>
      </c>
      <c r="C44">
        <f>DistanserMerge!F44</f>
        <v>9.4</v>
      </c>
      <c r="D44" s="1">
        <f>DistanserMerge!AG44</f>
        <v>1.6078369999628332</v>
      </c>
      <c r="E44" s="1">
        <f>DistanserMerge!AJ44</f>
        <v>1.6503941818883239</v>
      </c>
    </row>
    <row r="45" spans="1:5">
      <c r="A45" t="str">
        <f>DistanserMerge!A45</f>
        <v>Smedmyrkoia</v>
      </c>
      <c r="B45" t="str">
        <f>DistanserMerge!B45</f>
        <v>Myrseter</v>
      </c>
      <c r="C45">
        <f>DistanserMerge!F45</f>
        <v>13.9</v>
      </c>
      <c r="D45" s="1">
        <f>DistanserMerge!AG45</f>
        <v>1.5413885560229956</v>
      </c>
      <c r="E45" s="1">
        <f>DistanserMerge!AJ45</f>
        <v>1.5734860485207223</v>
      </c>
    </row>
    <row r="46" spans="1:5">
      <c r="A46" t="str">
        <f>DistanserMerge!A46</f>
        <v>Smedmyrkoia</v>
      </c>
      <c r="B46" t="str">
        <f>DistanserMerge!B46</f>
        <v>Oppkuven</v>
      </c>
      <c r="C46">
        <f>DistanserMerge!F46</f>
        <v>4.9000000000000004</v>
      </c>
      <c r="D46" s="1">
        <f>DistanserMerge!AG46</f>
        <v>3.3286610060857158</v>
      </c>
      <c r="E46" s="1">
        <f>DistanserMerge!AJ46</f>
        <v>0.93275803713606453</v>
      </c>
    </row>
    <row r="47" spans="1:5">
      <c r="A47" t="str">
        <f>DistanserMerge!A47</f>
        <v>Smedmyrkoia</v>
      </c>
      <c r="B47" t="str">
        <f>DistanserMerge!B47</f>
        <v>Presthytta</v>
      </c>
      <c r="C47">
        <f>DistanserMerge!F47</f>
        <v>12.8</v>
      </c>
      <c r="D47" s="1">
        <f>DistanserMerge!AG47</f>
        <v>1.8396743604909522</v>
      </c>
      <c r="E47" s="1">
        <f>DistanserMerge!AJ47</f>
        <v>1.5214289200703974</v>
      </c>
    </row>
    <row r="49" spans="1:5">
      <c r="A49" t="str">
        <f>DistanserMerge!A49</f>
        <v>Vensåsseter</v>
      </c>
      <c r="B49" t="str">
        <f>DistanserMerge!B49</f>
        <v>Mustadkroken</v>
      </c>
      <c r="C49">
        <f>DistanserMerge!F49</f>
        <v>14.7</v>
      </c>
      <c r="D49" s="1">
        <f>DistanserMerge!AG49</f>
        <v>1.7231044763899588</v>
      </c>
      <c r="E49" s="1">
        <f>DistanserMerge!AJ49</f>
        <v>1.6975998031702271</v>
      </c>
    </row>
    <row r="50" spans="1:5">
      <c r="A50" t="str">
        <f>DistanserMerge!A50</f>
        <v>Vensåsseter</v>
      </c>
      <c r="B50" t="str">
        <f>DistanserMerge!B50</f>
        <v>Myrseter</v>
      </c>
      <c r="C50">
        <f>DistanserMerge!F50</f>
        <v>9.8000000000000007</v>
      </c>
      <c r="D50" s="1">
        <f>DistanserMerge!AG50</f>
        <v>1.5653980236259017</v>
      </c>
      <c r="E50" s="1">
        <f>DistanserMerge!AJ50</f>
        <v>1.5619548374326193</v>
      </c>
    </row>
    <row r="51" spans="1:5">
      <c r="A51" t="str">
        <f>DistanserMerge!A51</f>
        <v>Vensåsseter</v>
      </c>
      <c r="B51" t="str">
        <f>DistanserMerge!B51</f>
        <v>Presthytta</v>
      </c>
      <c r="C51">
        <f>DistanserMerge!F51</f>
        <v>9.1999999999999993</v>
      </c>
      <c r="D51" s="1">
        <f>DistanserMerge!AG51</f>
        <v>2.0193454515471485</v>
      </c>
      <c r="E51" s="1">
        <f>DistanserMerge!AJ51</f>
        <v>1.4897595811345758</v>
      </c>
    </row>
    <row r="52" spans="1:5">
      <c r="A52" t="str">
        <f>DistanserMerge!A52</f>
        <v>Mustadkroken</v>
      </c>
      <c r="B52" t="str">
        <f>DistanserMerge!B52</f>
        <v>Myrseter</v>
      </c>
      <c r="C52">
        <f>DistanserMerge!F52</f>
        <v>12.8</v>
      </c>
      <c r="D52" s="1">
        <f>DistanserMerge!AG52</f>
        <v>1.7033456451063449</v>
      </c>
      <c r="E52" s="1">
        <f>DistanserMerge!AJ52</f>
        <v>1.9098375017486577</v>
      </c>
    </row>
    <row r="53" spans="1:5">
      <c r="A53" t="str">
        <f>DistanserMerge!A53</f>
        <v>Mustadkroken</v>
      </c>
      <c r="B53" t="str">
        <f>DistanserMerge!B53</f>
        <v>Jørgenhytta</v>
      </c>
      <c r="C53">
        <f>DistanserMerge!F53</f>
        <v>8.1999999999999993</v>
      </c>
      <c r="D53" s="1">
        <f>DistanserMerge!AG53</f>
        <v>1.2650153060492619</v>
      </c>
      <c r="E53" s="1">
        <f>DistanserMerge!AJ53</f>
        <v>1.0671170244893728</v>
      </c>
    </row>
    <row r="54" spans="1:5">
      <c r="A54" t="str">
        <f>DistanserMerge!A54</f>
        <v>Myrseter</v>
      </c>
      <c r="B54" t="str">
        <f>DistanserMerge!B54</f>
        <v>Presthytta</v>
      </c>
      <c r="C54">
        <f>DistanserMerge!F54</f>
        <v>3</v>
      </c>
      <c r="D54" s="1">
        <f>DistanserMerge!AG54</f>
        <v>1.8576246138128709</v>
      </c>
      <c r="E54" s="1">
        <f>DistanserMerge!AJ54</f>
        <v>0.84222545734048648</v>
      </c>
    </row>
    <row r="55" spans="1:5">
      <c r="A55" t="str">
        <f>DistanserMerge!A55</f>
        <v>Myrseter</v>
      </c>
      <c r="B55" t="str">
        <f>DistanserMerge!B55</f>
        <v>Jørgenhytta</v>
      </c>
      <c r="C55">
        <f>DistanserMerge!F55</f>
        <v>7.9</v>
      </c>
      <c r="D55" s="1">
        <f>DistanserMerge!AG55</f>
        <v>2.0931163880910382</v>
      </c>
      <c r="E55" s="1">
        <f>DistanserMerge!AJ55</f>
        <v>1.5205196113619515</v>
      </c>
    </row>
    <row r="56" spans="1:5">
      <c r="A56" t="str">
        <f>DistanserMerge!A56</f>
        <v>Oppkuven</v>
      </c>
      <c r="B56" t="str">
        <f>DistanserMerge!B56</f>
        <v>Presthytta</v>
      </c>
      <c r="C56">
        <f>DistanserMerge!F56</f>
        <v>11.6</v>
      </c>
      <c r="D56" s="1">
        <f>DistanserMerge!AG56</f>
        <v>1.336190791495061</v>
      </c>
      <c r="E56" s="1">
        <f>DistanserMerge!AJ56</f>
        <v>2.1245023339192413</v>
      </c>
    </row>
    <row r="57" spans="1:5">
      <c r="A57" t="str">
        <f>DistanserMerge!A57</f>
        <v>Oppkuven</v>
      </c>
      <c r="B57" t="str">
        <f>DistanserMerge!B57</f>
        <v>Gyrihaugen</v>
      </c>
      <c r="C57">
        <f>DistanserMerge!F57</f>
        <v>11.350000000000001</v>
      </c>
      <c r="D57" s="1">
        <f>DistanserMerge!AG57</f>
        <v>1.6894536332068473</v>
      </c>
      <c r="E57" s="1">
        <f>DistanserMerge!AJ57</f>
        <v>1.7856199507658617</v>
      </c>
    </row>
    <row r="58" spans="1:5">
      <c r="A58" t="str">
        <f>DistanserMerge!A58</f>
        <v>Oppkuven</v>
      </c>
      <c r="B58" t="str">
        <f>DistanserMerge!B58</f>
        <v>Sinnerdammen</v>
      </c>
      <c r="C58">
        <f>DistanserMerge!F58</f>
        <v>14.4</v>
      </c>
      <c r="D58" s="1">
        <f>DistanserMerge!AG58</f>
        <v>1.1255563327306679</v>
      </c>
      <c r="E58" s="1">
        <f>DistanserMerge!AJ58</f>
        <v>1.5441079588825262</v>
      </c>
    </row>
    <row r="59" spans="1:5">
      <c r="A59" t="str">
        <f>DistanserMerge!A59</f>
        <v>Oppkuven</v>
      </c>
      <c r="B59" t="str">
        <f>DistanserMerge!B59</f>
        <v>Katnosdammen</v>
      </c>
      <c r="C59">
        <f>DistanserMerge!F59</f>
        <v>14.1</v>
      </c>
      <c r="D59" s="1">
        <f>DistanserMerge!AG59</f>
        <v>1.3055305229229142</v>
      </c>
      <c r="E59" s="1">
        <f>DistanserMerge!AJ59</f>
        <v>1.8410592626584539</v>
      </c>
    </row>
    <row r="60" spans="1:5">
      <c r="A60" t="str">
        <f>DistanserMerge!A60</f>
        <v>Presthytta</v>
      </c>
      <c r="B60" t="str">
        <f>DistanserMerge!B60</f>
        <v>Gyrihaugen</v>
      </c>
      <c r="C60">
        <f>DistanserMerge!F60</f>
        <v>6.5</v>
      </c>
      <c r="D60" s="1">
        <f>DistanserMerge!AG60</f>
        <v>2.0916704677566318</v>
      </c>
      <c r="E60" s="1">
        <f>DistanserMerge!AJ60</f>
        <v>0.94288112900170928</v>
      </c>
    </row>
    <row r="61" spans="1:5">
      <c r="A61" t="str">
        <f>DistanserMerge!A61</f>
        <v>Gyrihaugen</v>
      </c>
      <c r="B61" t="str">
        <f>DistanserMerge!B61</f>
        <v>Sinnerdammen</v>
      </c>
      <c r="C61">
        <f>DistanserMerge!F61</f>
        <v>15</v>
      </c>
      <c r="D61" s="1">
        <f>DistanserMerge!AG61</f>
        <v>1.3333168510319342</v>
      </c>
      <c r="E61" s="1">
        <f>DistanserMerge!AJ61</f>
        <v>1.6619592659196001</v>
      </c>
    </row>
    <row r="62" spans="1:5">
      <c r="A62" t="str">
        <f>DistanserMerge!A62</f>
        <v>Sinnerdammen</v>
      </c>
      <c r="B62" t="str">
        <f>DistanserMerge!B62</f>
        <v>Pershusfjellet</v>
      </c>
      <c r="C62">
        <f>DistanserMerge!F62</f>
        <v>3.4</v>
      </c>
      <c r="D62" s="1">
        <f>DistanserMerge!AG62</f>
        <v>2.0477328945116144</v>
      </c>
      <c r="E62" s="1">
        <f>DistanserMerge!AJ62</f>
        <v>1.2908890847215617</v>
      </c>
    </row>
    <row r="63" spans="1:5">
      <c r="A63" t="str">
        <f>DistanserMerge!A63</f>
        <v>Sinnerdammen</v>
      </c>
      <c r="B63" t="str">
        <f>DistanserMerge!B63</f>
        <v>Katnosdammen</v>
      </c>
      <c r="C63">
        <f>DistanserMerge!F63</f>
        <v>7.5</v>
      </c>
      <c r="D63" s="1">
        <f>DistanserMerge!AG63</f>
        <v>1.6472168441799986</v>
      </c>
      <c r="E63" s="1">
        <f>DistanserMerge!AJ63</f>
        <v>1.7100384336498959</v>
      </c>
    </row>
    <row r="64" spans="1:5">
      <c r="A64" t="str">
        <f>DistanserMerge!A64</f>
        <v>Pershusfjellet</v>
      </c>
      <c r="B64" t="str">
        <f>DistanserMerge!B64</f>
        <v>Katnosdammen</v>
      </c>
      <c r="C64">
        <f>DistanserMerge!F64</f>
        <v>10.199999999999999</v>
      </c>
      <c r="D64" s="1">
        <f>DistanserMerge!AG64</f>
        <v>1.5937521055725425</v>
      </c>
      <c r="E64" s="1">
        <f>DistanserMerge!AJ64</f>
        <v>1.949077837868342</v>
      </c>
    </row>
  </sheetData>
  <pageMargins left="0.78740157499999996" right="0.78740157499999996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5</vt:i4>
      </vt:variant>
    </vt:vector>
  </HeadingPairs>
  <TitlesOfParts>
    <vt:vector size="5" baseType="lpstr">
      <vt:lpstr>Poeng</vt:lpstr>
      <vt:lpstr>DistanserMerge</vt:lpstr>
      <vt:lpstr>Ruteanalyse</vt:lpstr>
      <vt:lpstr>Lars vs Kris</vt:lpstr>
      <vt:lpstr>TilProgrammet</vt:lpstr>
    </vt:vector>
  </TitlesOfParts>
  <Company>Kantega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Kristoffer Skaret</dc:creator>
  <cp:lastModifiedBy>Kristoffer Skaret</cp:lastModifiedBy>
  <dcterms:created xsi:type="dcterms:W3CDTF">2012-05-14T15:27:05Z</dcterms:created>
  <dcterms:modified xsi:type="dcterms:W3CDTF">2012-06-05T06:55:26Z</dcterms:modified>
</cp:coreProperties>
</file>