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PURWADHIKA\Module03\"/>
    </mc:Choice>
  </mc:AlternateContent>
  <xr:revisionPtr revIDLastSave="0" documentId="8_{592BD900-4B69-4D04-90B2-C4A35FD09D5F}" xr6:coauthVersionLast="45" xr6:coauthVersionMax="45" xr10:uidLastSave="{00000000-0000-0000-0000-000000000000}"/>
  <bookViews>
    <workbookView xWindow="-108" yWindow="-108" windowWidth="23256" windowHeight="12576" xr2:uid="{5F07CFC7-B71E-41FF-9FFF-90AE31F47D3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S4" i="1" s="1"/>
  <c r="O5" i="1"/>
  <c r="S5" i="1" s="1"/>
  <c r="O6" i="1"/>
  <c r="S6" i="1" s="1"/>
  <c r="O7" i="1"/>
  <c r="S7" i="1" s="1"/>
  <c r="O8" i="1"/>
  <c r="S8" i="1" s="1"/>
  <c r="O9" i="1"/>
  <c r="S9" i="1" s="1"/>
  <c r="O3" i="1"/>
  <c r="S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3" i="1"/>
  <c r="R3" i="1" s="1"/>
  <c r="O12" i="1" l="1"/>
  <c r="O13" i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3" i="1"/>
  <c r="M3" i="1" s="1"/>
  <c r="I4" i="1"/>
  <c r="I5" i="1"/>
  <c r="I6" i="1"/>
  <c r="I7" i="1"/>
  <c r="I8" i="1"/>
  <c r="I9" i="1"/>
  <c r="I3" i="1"/>
  <c r="B13" i="1"/>
  <c r="P7" i="1" l="1"/>
  <c r="P8" i="1"/>
  <c r="P9" i="1"/>
  <c r="Q4" i="1"/>
  <c r="P3" i="1"/>
  <c r="Q5" i="1"/>
  <c r="Q6" i="1"/>
  <c r="Q7" i="1"/>
  <c r="Q3" i="1"/>
  <c r="Q8" i="1"/>
  <c r="Q9" i="1"/>
  <c r="P4" i="1"/>
  <c r="P5" i="1"/>
  <c r="P6" i="1"/>
  <c r="B12" i="1"/>
  <c r="B11" i="1"/>
  <c r="C10" i="1"/>
  <c r="B10" i="1"/>
  <c r="F4" i="1"/>
  <c r="F5" i="1"/>
  <c r="F6" i="1"/>
  <c r="F7" i="1"/>
  <c r="F8" i="1"/>
  <c r="F9" i="1"/>
  <c r="F3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C4" i="1" l="1"/>
  <c r="J4" i="1" s="1"/>
  <c r="K4" i="1" s="1"/>
  <c r="C5" i="1"/>
  <c r="J5" i="1" s="1"/>
  <c r="K5" i="1" s="1"/>
  <c r="C6" i="1"/>
  <c r="J6" i="1" s="1"/>
  <c r="K6" i="1" s="1"/>
  <c r="C7" i="1"/>
  <c r="J7" i="1" s="1"/>
  <c r="K7" i="1" s="1"/>
  <c r="C8" i="1"/>
  <c r="J8" i="1" s="1"/>
  <c r="K8" i="1" s="1"/>
  <c r="C9" i="1"/>
  <c r="J9" i="1" s="1"/>
  <c r="K9" i="1" s="1"/>
  <c r="C3" i="1"/>
  <c r="J3" i="1" s="1"/>
  <c r="K3" i="1" s="1"/>
  <c r="B19" i="1" s="1"/>
  <c r="E10" i="1"/>
  <c r="G7" i="1"/>
  <c r="H7" i="1" s="1"/>
  <c r="G8" i="1"/>
  <c r="H8" i="1" s="1"/>
  <c r="G9" i="1"/>
  <c r="H9" i="1" s="1"/>
  <c r="G6" i="1"/>
  <c r="H6" i="1" s="1"/>
  <c r="G5" i="1"/>
  <c r="H5" i="1" s="1"/>
  <c r="D10" i="1"/>
  <c r="F10" i="1"/>
  <c r="G3" i="1" l="1"/>
  <c r="B18" i="1"/>
  <c r="H3" i="1"/>
  <c r="G4" i="1"/>
  <c r="H4" i="1" s="1"/>
  <c r="B20" i="1" l="1"/>
  <c r="B15" i="1"/>
  <c r="B14" i="1"/>
  <c r="B16" i="1"/>
  <c r="B17" i="1" s="1"/>
</calcChain>
</file>

<file path=xl/sharedStrings.xml><?xml version="1.0" encoding="utf-8"?>
<sst xmlns="http://schemas.openxmlformats.org/spreadsheetml/2006/main" count="33" uniqueCount="31">
  <si>
    <t>Mesin Mobil</t>
  </si>
  <si>
    <t xml:space="preserve">Harga Mobil </t>
  </si>
  <si>
    <t>xy</t>
  </si>
  <si>
    <t>REGRESSION MODEL MANUAL</t>
  </si>
  <si>
    <t>SUM</t>
  </si>
  <si>
    <t>Slope</t>
  </si>
  <si>
    <t>Intercept</t>
  </si>
  <si>
    <t>Harga Regression</t>
  </si>
  <si>
    <t>Correlation</t>
  </si>
  <si>
    <t>Residual Error</t>
  </si>
  <si>
    <t>Max Error</t>
  </si>
  <si>
    <t>Mean Abs Error</t>
  </si>
  <si>
    <t>Mean Squarred Error</t>
  </si>
  <si>
    <t>Square Root MSE</t>
  </si>
  <si>
    <t>Median Abs Error</t>
  </si>
  <si>
    <t>(elog(1+y)-elog(1+y'))^2</t>
  </si>
  <si>
    <t>Mean Squarred Log Error</t>
  </si>
  <si>
    <t>ABS(Y-meanY)</t>
  </si>
  <si>
    <t>L^2</t>
  </si>
  <si>
    <t>R2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</si>
  <si>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</si>
  <si>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</si>
  <si>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</si>
  <si>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log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(1+y)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</si>
  <si>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(1+y')</t>
    </r>
  </si>
  <si>
    <t>Z Mesin</t>
  </si>
  <si>
    <t>Z Harga</t>
  </si>
  <si>
    <t>ZM Pred</t>
  </si>
  <si>
    <t>ZH Pred</t>
  </si>
  <si>
    <t>ZM Invers</t>
  </si>
  <si>
    <t>ZH Invers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</si>
</sst>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4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7" borderId="0" xfId="0" applyFill="1" applyAlignment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Harga Mobil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-5.2944444444444495E-2"/>
                  <c:y val="1.38888888888888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CB-4A84-A440-015BC26BF6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35</c:v>
                </c:pt>
                <c:pt idx="3">
                  <c:v>55</c:v>
                </c:pt>
                <c:pt idx="4">
                  <c:v>80</c:v>
                </c:pt>
                <c:pt idx="5">
                  <c:v>88</c:v>
                </c:pt>
                <c:pt idx="6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CB-4A84-A440-015BC26BF64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Harga Regression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0972922134733158"/>
                  <c:y val="-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CB-4A84-A440-015BC26BF64E}"/>
                </c:ext>
              </c:extLst>
            </c:dLbl>
            <c:dLbl>
              <c:idx val="1"/>
              <c:layout>
                <c:manualLayout>
                  <c:x val="-0.1069514435695538"/>
                  <c:y val="-6.0185185185185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CB-4A84-A440-015BC26BF64E}"/>
                </c:ext>
              </c:extLst>
            </c:dLbl>
            <c:dLbl>
              <c:idx val="2"/>
              <c:layout>
                <c:manualLayout>
                  <c:x val="-6.8951443569553808E-2"/>
                  <c:y val="-1.85185185185185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CB-4A84-A440-015BC26BF64E}"/>
                </c:ext>
              </c:extLst>
            </c:dLbl>
            <c:dLbl>
              <c:idx val="5"/>
              <c:layout>
                <c:manualLayout>
                  <c:x val="-0.10688089096042901"/>
                  <c:y val="3.740740195284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CB-4A84-A440-015BC26BF6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Sheet1!$A$3:$A$9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9.6071428571428559</c:v>
                </c:pt>
                <c:pt idx="1">
                  <c:v>24.928571428571427</c:v>
                </c:pt>
                <c:pt idx="2">
                  <c:v>40.25</c:v>
                </c:pt>
                <c:pt idx="3">
                  <c:v>55.571428571428569</c:v>
                </c:pt>
                <c:pt idx="4">
                  <c:v>70.892857142857139</c:v>
                </c:pt>
                <c:pt idx="5">
                  <c:v>86.214285714285722</c:v>
                </c:pt>
                <c:pt idx="6">
                  <c:v>101.53571428571428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CB-4A84-A440-015BC26BF64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0675888"/>
        <c:axId val="500674576"/>
      </c:lineChart>
      <c:catAx>
        <c:axId val="50067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674576"/>
        <c:crosses val="autoZero"/>
        <c:auto val="1"/>
        <c:lblAlgn val="ctr"/>
        <c:lblOffset val="100"/>
        <c:noMultiLvlLbl val="0"/>
      </c:catAx>
      <c:valAx>
        <c:axId val="5006745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067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714772</xdr:colOff>
      <xdr:row>12</xdr:row>
      <xdr:rowOff>27876</xdr:rowOff>
    </xdr:from>
    <xdr:to>
      <xdr:col>8</xdr:col>
      <xdr:colOff>461275</xdr:colOff>
      <xdr:row>27</xdr:row>
      <xdr:rowOff>27877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5FEA2D-EF08-4650-8209-0F63F688B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7D9A-ED2F-452B-B250-51E6B49D6D22}">
  <dimension ref="A1:S20"/>
  <sheetViews>
    <sheetView tabSelected="1" zoomScale="101" workbookViewId="0">
      <selection activeCell="P3" sqref="P3"/>
    </sheetView>
  </sheetViews>
  <sheetFormatPr defaultRowHeight="14.4" x14ac:dyDescent="0.3"/>
  <cols>
    <col min="1" max="1" width="17.5546875" customWidth="1"/>
    <col min="2" max="2" width="14.77734375" customWidth="1"/>
    <col min="3" max="3" width="12.44140625" customWidth="1"/>
    <col min="4" max="4" width="11.6640625" customWidth="1"/>
    <col min="7" max="7" width="16.6640625" customWidth="1"/>
    <col min="8" max="8" width="11.77734375" customWidth="1"/>
    <col min="11" max="11" width="23.88671875" customWidth="1"/>
    <col min="12" max="12" width="12.5546875" customWidth="1"/>
    <col min="15" max="15" width="12.88671875" bestFit="1" customWidth="1"/>
  </cols>
  <sheetData>
    <row r="1" spans="1:19" x14ac:dyDescent="0.3">
      <c r="B1" s="15" t="s">
        <v>3</v>
      </c>
      <c r="C1" s="15"/>
      <c r="D1" s="15"/>
      <c r="E1" s="15"/>
      <c r="F1" s="15"/>
      <c r="G1" s="15"/>
      <c r="H1" s="15"/>
      <c r="I1" s="15"/>
    </row>
    <row r="2" spans="1:19" ht="16.8" x14ac:dyDescent="0.35">
      <c r="A2" s="5" t="s">
        <v>0</v>
      </c>
      <c r="B2" s="5" t="s">
        <v>1</v>
      </c>
      <c r="C2" s="11" t="s">
        <v>7</v>
      </c>
      <c r="D2" s="6" t="s">
        <v>20</v>
      </c>
      <c r="E2" s="6" t="s">
        <v>21</v>
      </c>
      <c r="F2" s="6" t="s">
        <v>2</v>
      </c>
      <c r="G2" s="6" t="s">
        <v>9</v>
      </c>
      <c r="H2" s="6" t="s">
        <v>22</v>
      </c>
      <c r="I2" s="6" t="s">
        <v>23</v>
      </c>
      <c r="J2" s="6" t="s">
        <v>24</v>
      </c>
      <c r="K2" s="6" t="s">
        <v>15</v>
      </c>
      <c r="L2" s="6" t="s">
        <v>17</v>
      </c>
      <c r="M2" s="6" t="s">
        <v>18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</row>
    <row r="3" spans="1:19" x14ac:dyDescent="0.3">
      <c r="A3" s="1">
        <v>1000</v>
      </c>
      <c r="B3" s="2">
        <v>10</v>
      </c>
      <c r="C3" s="10">
        <f>A3*$B$11+$B$12</f>
        <v>9.6071428571428559</v>
      </c>
      <c r="D3" s="7">
        <f t="shared" ref="D3:E9" si="0">A3^2</f>
        <v>1000000</v>
      </c>
      <c r="E3" s="8">
        <f t="shared" si="0"/>
        <v>100</v>
      </c>
      <c r="F3" s="9">
        <f t="shared" ref="F3:F9" si="1">A3*B3</f>
        <v>10000</v>
      </c>
      <c r="G3" s="13">
        <f t="shared" ref="G3:G9" si="2">ABS(C3-B3)</f>
        <v>0.39285714285714413</v>
      </c>
      <c r="H3">
        <f>G3^2</f>
        <v>0.15433673469387854</v>
      </c>
      <c r="I3">
        <f>LN(1+B3)</f>
        <v>2.3978952727983707</v>
      </c>
      <c r="J3">
        <f>LN(1+C3)</f>
        <v>2.3615276286274955</v>
      </c>
      <c r="K3">
        <f>(I3-J3)^2</f>
        <v>1.3226055425393875E-3</v>
      </c>
      <c r="L3">
        <f>ABS(B3-(AVERAGE($B$3:$B$7)))</f>
        <v>31</v>
      </c>
      <c r="M3">
        <f>L3^2</f>
        <v>961</v>
      </c>
      <c r="N3">
        <f>STANDARDIZE(A3,AVERAGE($A$3:$A$9),_xlfn.STDEV.S($A$3:$A$9))</f>
        <v>-1.3887301496588271</v>
      </c>
      <c r="O3">
        <f>STANDARDIZE(B3,AVERAGE($B$3:$B$9),_xlfn.STDEV.S($B$3:$B$9))</f>
        <v>-1.3619385218169588</v>
      </c>
      <c r="P3">
        <f>$O$12*N3+$O$13</f>
        <v>-1.3736793711429669</v>
      </c>
      <c r="Q3">
        <f>$O$12*O3+$O$13</f>
        <v>-1.3471781055840997</v>
      </c>
      <c r="R3">
        <f>N3*_xlfn.STDEV.S($A$3:$A$9)+AVERAGE($A$3:$A$9)</f>
        <v>1000</v>
      </c>
      <c r="S3">
        <f>O3*_xlfn.STDEV.S($B$3:$B$9)+AVERAGE($B$3:$B$9)</f>
        <v>10</v>
      </c>
    </row>
    <row r="4" spans="1:19" x14ac:dyDescent="0.3">
      <c r="A4" s="1">
        <v>2000</v>
      </c>
      <c r="B4" s="2">
        <v>25</v>
      </c>
      <c r="C4" s="10">
        <f t="shared" ref="C4:C9" si="3">A4*$B$11+$B$12</f>
        <v>24.928571428571427</v>
      </c>
      <c r="D4" s="7">
        <f t="shared" si="0"/>
        <v>4000000</v>
      </c>
      <c r="E4" s="8">
        <f t="shared" si="0"/>
        <v>625</v>
      </c>
      <c r="F4" s="9">
        <f t="shared" si="1"/>
        <v>50000</v>
      </c>
      <c r="G4" s="13">
        <f t="shared" si="2"/>
        <v>7.1428571428572951E-2</v>
      </c>
      <c r="H4">
        <f t="shared" ref="H4:H9" si="4">G4^2</f>
        <v>5.1020408163267479E-3</v>
      </c>
      <c r="I4">
        <f t="shared" ref="I4:I9" si="5">LN(1+B4)</f>
        <v>3.2580965380214821</v>
      </c>
      <c r="J4">
        <f t="shared" ref="J4:J9" si="6">LN(1+C4)</f>
        <v>3.255345504649592</v>
      </c>
      <c r="K4">
        <f t="shared" ref="K4:K9" si="7">(I4-J4)^2</f>
        <v>7.5681846132529475E-6</v>
      </c>
      <c r="L4">
        <f t="shared" ref="L4:L9" si="8">ABS(B4-(AVERAGE($B$3:$B$7)))</f>
        <v>16</v>
      </c>
      <c r="M4">
        <f t="shared" ref="M4:M9" si="9">L4^2</f>
        <v>256</v>
      </c>
      <c r="N4">
        <f t="shared" ref="N4:N9" si="10">STANDARDIZE(A4,AVERAGE($A$3:$A$9),_xlfn.STDEV.S($A$3:$A$9))</f>
        <v>-0.92582009977255142</v>
      </c>
      <c r="O4">
        <f t="shared" ref="O4:O9" si="11">STANDARDIZE(B4,AVERAGE($B$3:$B$9),_xlfn.STDEV.S($B$3:$B$9))</f>
        <v>-0.9136515475511886</v>
      </c>
      <c r="P4">
        <f t="shared" ref="P4:P9" si="12">$O$12*N4+$O$13</f>
        <v>-0.91578624742864456</v>
      </c>
      <c r="Q4">
        <f t="shared" ref="Q4:Q9" si="13">$O$12*O4+$O$13</f>
        <v>-0.90374957553290691</v>
      </c>
      <c r="R4">
        <f t="shared" ref="R4:R9" si="14">N4*_xlfn.STDEV.S($A$3:$A$9)+AVERAGE($A$3:$A$9)</f>
        <v>2000</v>
      </c>
      <c r="S4">
        <f t="shared" ref="S4:S9" si="15">O4*_xlfn.STDEV.S($B$3:$B$9)+AVERAGE($B$3:$B$9)</f>
        <v>25</v>
      </c>
    </row>
    <row r="5" spans="1:19" x14ac:dyDescent="0.3">
      <c r="A5" s="1">
        <v>3000</v>
      </c>
      <c r="B5" s="2">
        <v>35</v>
      </c>
      <c r="C5" s="10">
        <f t="shared" si="3"/>
        <v>40.25</v>
      </c>
      <c r="D5" s="7">
        <f t="shared" si="0"/>
        <v>9000000</v>
      </c>
      <c r="E5" s="8">
        <f t="shared" si="0"/>
        <v>1225</v>
      </c>
      <c r="F5" s="9">
        <f t="shared" si="1"/>
        <v>105000</v>
      </c>
      <c r="G5" s="13">
        <f t="shared" si="2"/>
        <v>5.25</v>
      </c>
      <c r="H5">
        <f t="shared" si="4"/>
        <v>27.5625</v>
      </c>
      <c r="I5">
        <f t="shared" si="5"/>
        <v>3.5835189384561099</v>
      </c>
      <c r="J5">
        <f t="shared" si="6"/>
        <v>3.7196511127806899</v>
      </c>
      <c r="K5">
        <f t="shared" si="7"/>
        <v>1.8531968886337846E-2</v>
      </c>
      <c r="L5">
        <f t="shared" si="8"/>
        <v>6</v>
      </c>
      <c r="M5">
        <f t="shared" si="9"/>
        <v>36</v>
      </c>
      <c r="N5">
        <f t="shared" si="10"/>
        <v>-0.46291004988627571</v>
      </c>
      <c r="O5">
        <f t="shared" si="11"/>
        <v>-0.61479356470734192</v>
      </c>
      <c r="P5">
        <f t="shared" si="12"/>
        <v>-0.45789312371432228</v>
      </c>
      <c r="Q5">
        <f t="shared" si="13"/>
        <v>-0.60813055549877848</v>
      </c>
      <c r="R5">
        <f t="shared" si="14"/>
        <v>3000</v>
      </c>
      <c r="S5">
        <f t="shared" si="15"/>
        <v>35</v>
      </c>
    </row>
    <row r="6" spans="1:19" x14ac:dyDescent="0.3">
      <c r="A6" s="1">
        <v>4000</v>
      </c>
      <c r="B6" s="2">
        <v>55</v>
      </c>
      <c r="C6" s="10">
        <f t="shared" si="3"/>
        <v>55.571428571428569</v>
      </c>
      <c r="D6" s="7">
        <f t="shared" si="0"/>
        <v>16000000</v>
      </c>
      <c r="E6" s="8">
        <f t="shared" si="0"/>
        <v>3025</v>
      </c>
      <c r="F6" s="9">
        <f t="shared" si="1"/>
        <v>220000</v>
      </c>
      <c r="G6" s="13">
        <f t="shared" si="2"/>
        <v>0.5714285714285694</v>
      </c>
      <c r="H6">
        <f t="shared" si="4"/>
        <v>0.32653061224489566</v>
      </c>
      <c r="I6">
        <f t="shared" si="5"/>
        <v>4.0253516907351496</v>
      </c>
      <c r="J6">
        <f t="shared" si="6"/>
        <v>4.0355040621991671</v>
      </c>
      <c r="K6">
        <f t="shared" si="7"/>
        <v>1.0307064634339652E-4</v>
      </c>
      <c r="L6">
        <f t="shared" si="8"/>
        <v>14</v>
      </c>
      <c r="M6">
        <f t="shared" si="9"/>
        <v>196</v>
      </c>
      <c r="N6">
        <f t="shared" si="10"/>
        <v>0</v>
      </c>
      <c r="O6">
        <f t="shared" si="11"/>
        <v>-1.7077599019648327E-2</v>
      </c>
      <c r="P6">
        <f t="shared" si="12"/>
        <v>3.4378212047987489E-19</v>
      </c>
      <c r="Q6">
        <f t="shared" si="13"/>
        <v>-1.6892515430521567E-2</v>
      </c>
      <c r="R6">
        <f t="shared" si="14"/>
        <v>4000</v>
      </c>
      <c r="S6">
        <f t="shared" si="15"/>
        <v>55</v>
      </c>
    </row>
    <row r="7" spans="1:19" x14ac:dyDescent="0.3">
      <c r="A7" s="1">
        <v>5000</v>
      </c>
      <c r="B7" s="2">
        <v>80</v>
      </c>
      <c r="C7" s="10">
        <f t="shared" si="3"/>
        <v>70.892857142857139</v>
      </c>
      <c r="D7" s="7">
        <f t="shared" si="0"/>
        <v>25000000</v>
      </c>
      <c r="E7" s="8">
        <f t="shared" si="0"/>
        <v>6400</v>
      </c>
      <c r="F7" s="9">
        <f t="shared" si="1"/>
        <v>400000</v>
      </c>
      <c r="G7" s="13">
        <f t="shared" si="2"/>
        <v>9.1071428571428612</v>
      </c>
      <c r="H7">
        <f t="shared" si="4"/>
        <v>82.940051020408234</v>
      </c>
      <c r="I7">
        <f t="shared" si="5"/>
        <v>4.3944491546724391</v>
      </c>
      <c r="J7">
        <f t="shared" si="6"/>
        <v>4.2751769154645878</v>
      </c>
      <c r="K7">
        <f t="shared" si="7"/>
        <v>1.4225867045654912E-2</v>
      </c>
      <c r="L7">
        <f t="shared" si="8"/>
        <v>39</v>
      </c>
      <c r="M7">
        <f t="shared" si="9"/>
        <v>1521</v>
      </c>
      <c r="N7">
        <f t="shared" si="10"/>
        <v>0.46291004988627571</v>
      </c>
      <c r="O7">
        <f t="shared" si="11"/>
        <v>0.73006735808996859</v>
      </c>
      <c r="P7">
        <f t="shared" si="12"/>
        <v>0.45789312371432228</v>
      </c>
      <c r="Q7">
        <f t="shared" si="13"/>
        <v>0.72215503465479958</v>
      </c>
      <c r="R7">
        <f t="shared" si="14"/>
        <v>5000</v>
      </c>
      <c r="S7">
        <f t="shared" si="15"/>
        <v>80</v>
      </c>
    </row>
    <row r="8" spans="1:19" x14ac:dyDescent="0.3">
      <c r="A8" s="1">
        <v>6000</v>
      </c>
      <c r="B8" s="2">
        <v>88</v>
      </c>
      <c r="C8" s="10">
        <f t="shared" si="3"/>
        <v>86.214285714285722</v>
      </c>
      <c r="D8" s="7">
        <f t="shared" si="0"/>
        <v>36000000</v>
      </c>
      <c r="E8" s="8">
        <f t="shared" si="0"/>
        <v>7744</v>
      </c>
      <c r="F8" s="9">
        <f t="shared" si="1"/>
        <v>528000</v>
      </c>
      <c r="G8" s="13">
        <f t="shared" si="2"/>
        <v>1.7857142857142776</v>
      </c>
      <c r="H8">
        <f t="shared" si="4"/>
        <v>3.1887755102040525</v>
      </c>
      <c r="I8">
        <f t="shared" si="5"/>
        <v>4.4886363697321396</v>
      </c>
      <c r="J8">
        <f t="shared" si="6"/>
        <v>4.4683681444954457</v>
      </c>
      <c r="K8">
        <f t="shared" si="7"/>
        <v>4.1080095424535614E-4</v>
      </c>
      <c r="L8">
        <f t="shared" si="8"/>
        <v>47</v>
      </c>
      <c r="M8">
        <f t="shared" si="9"/>
        <v>2209</v>
      </c>
      <c r="N8">
        <f t="shared" si="10"/>
        <v>0.92582009977255142</v>
      </c>
      <c r="O8">
        <f t="shared" si="11"/>
        <v>0.96915374436504598</v>
      </c>
      <c r="P8">
        <f t="shared" si="12"/>
        <v>0.91578624742864456</v>
      </c>
      <c r="Q8">
        <f t="shared" si="13"/>
        <v>0.9586502506821023</v>
      </c>
      <c r="R8">
        <f t="shared" si="14"/>
        <v>6000</v>
      </c>
      <c r="S8">
        <f t="shared" si="15"/>
        <v>88</v>
      </c>
    </row>
    <row r="9" spans="1:19" x14ac:dyDescent="0.3">
      <c r="A9" s="1">
        <v>7000</v>
      </c>
      <c r="B9" s="2">
        <v>96</v>
      </c>
      <c r="C9" s="10">
        <f t="shared" si="3"/>
        <v>101.53571428571428</v>
      </c>
      <c r="D9" s="7">
        <f t="shared" si="0"/>
        <v>49000000</v>
      </c>
      <c r="E9" s="8">
        <f t="shared" si="0"/>
        <v>9216</v>
      </c>
      <c r="F9" s="9">
        <f t="shared" si="1"/>
        <v>672000</v>
      </c>
      <c r="G9" s="13">
        <f t="shared" si="2"/>
        <v>5.5357142857142776</v>
      </c>
      <c r="H9">
        <f t="shared" si="4"/>
        <v>30.644132653061135</v>
      </c>
      <c r="I9">
        <f t="shared" si="5"/>
        <v>4.5747109785033828</v>
      </c>
      <c r="J9">
        <f t="shared" si="6"/>
        <v>4.6302111699458601</v>
      </c>
      <c r="K9">
        <f t="shared" si="7"/>
        <v>3.0802712501516315E-3</v>
      </c>
      <c r="L9">
        <f t="shared" si="8"/>
        <v>55</v>
      </c>
      <c r="M9">
        <f t="shared" si="9"/>
        <v>3025</v>
      </c>
      <c r="N9">
        <f t="shared" si="10"/>
        <v>1.3887301496588271</v>
      </c>
      <c r="O9">
        <f t="shared" si="11"/>
        <v>1.2082401306401234</v>
      </c>
      <c r="P9">
        <f t="shared" si="12"/>
        <v>1.3736793711429669</v>
      </c>
      <c r="Q9">
        <f t="shared" si="13"/>
        <v>1.195145466709405</v>
      </c>
      <c r="R9">
        <f t="shared" si="14"/>
        <v>7000</v>
      </c>
      <c r="S9">
        <f t="shared" si="15"/>
        <v>96</v>
      </c>
    </row>
    <row r="10" spans="1:19" x14ac:dyDescent="0.3">
      <c r="A10" t="s">
        <v>4</v>
      </c>
      <c r="B10" s="3">
        <f>SUM(A3:A9)</f>
        <v>28000</v>
      </c>
      <c r="C10" s="4">
        <f>SUM(B3:B9)</f>
        <v>389</v>
      </c>
      <c r="D10" s="3">
        <f>SUM(D3:D9)</f>
        <v>140000000</v>
      </c>
      <c r="E10" s="3">
        <f>SUM(E3:E9)</f>
        <v>28335</v>
      </c>
      <c r="F10" s="3">
        <f>SUM(F3:F9)</f>
        <v>1985000</v>
      </c>
      <c r="G10" s="12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3">
      <c r="A11" t="s">
        <v>5</v>
      </c>
      <c r="B11">
        <f>SLOPE(B3:B9,A3:A9)</f>
        <v>1.5321428571428571E-2</v>
      </c>
    </row>
    <row r="12" spans="1:19" x14ac:dyDescent="0.3">
      <c r="A12" t="s">
        <v>6</v>
      </c>
      <c r="B12">
        <f>INTERCEPT(B3:B9,A3:A9)</f>
        <v>-5.7142857142857153</v>
      </c>
      <c r="N12" t="s">
        <v>5</v>
      </c>
      <c r="O12">
        <f>SLOPE(O3:O9,N3:N9)</f>
        <v>0.98916220079217132</v>
      </c>
    </row>
    <row r="13" spans="1:19" x14ac:dyDescent="0.3">
      <c r="A13" t="s">
        <v>8</v>
      </c>
      <c r="B13">
        <f>CORREL(A3:A9,B3:B9)</f>
        <v>0.98916220079217154</v>
      </c>
      <c r="N13" t="s">
        <v>6</v>
      </c>
      <c r="O13">
        <f>INTERCEPT(O3:O9,N3:N9)</f>
        <v>3.4378212047987489E-19</v>
      </c>
    </row>
    <row r="14" spans="1:19" x14ac:dyDescent="0.3">
      <c r="A14" t="s">
        <v>10</v>
      </c>
      <c r="B14">
        <f>MAX(G3:G9)</f>
        <v>9.1071428571428612</v>
      </c>
    </row>
    <row r="15" spans="1:19" x14ac:dyDescent="0.3">
      <c r="A15" t="s">
        <v>11</v>
      </c>
      <c r="B15">
        <f>1/7*SUM(G3:G9)</f>
        <v>3.2448979591836715</v>
      </c>
    </row>
    <row r="16" spans="1:19" x14ac:dyDescent="0.3">
      <c r="A16" t="s">
        <v>12</v>
      </c>
      <c r="B16">
        <f>1/7*SUM(H3:H9)</f>
        <v>20.688775510204074</v>
      </c>
    </row>
    <row r="17" spans="1:2" x14ac:dyDescent="0.3">
      <c r="A17" t="s">
        <v>13</v>
      </c>
      <c r="B17">
        <f>SQRT(B16)</f>
        <v>4.5484915642665618</v>
      </c>
    </row>
    <row r="18" spans="1:2" x14ac:dyDescent="0.3">
      <c r="A18" t="s">
        <v>14</v>
      </c>
      <c r="B18">
        <f>MEDIAN(G3:G9)</f>
        <v>1.7857142857142776</v>
      </c>
    </row>
    <row r="19" spans="1:2" x14ac:dyDescent="0.3">
      <c r="A19" t="s">
        <v>16</v>
      </c>
      <c r="B19">
        <f>1/7*(SUM(K3:K9))</f>
        <v>5.3831646442693976E-3</v>
      </c>
    </row>
    <row r="20" spans="1:2" x14ac:dyDescent="0.3">
      <c r="A20" t="s">
        <v>19</v>
      </c>
      <c r="B20">
        <f>1-(SUM(H3:H9)/(SUM(M3:M9)))</f>
        <v>0.98234746116876781</v>
      </c>
    </row>
  </sheetData>
  <mergeCells count="1">
    <mergeCell ref="B1: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2020-01-08T02:57:24Z</dcterms:created>
  <dcterms:modified xsi:type="dcterms:W3CDTF">2020-01-14T10:49:02Z</dcterms:modified>
</cp:coreProperties>
</file>