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alor\water-equity-lens\out\"/>
    </mc:Choice>
  </mc:AlternateContent>
  <xr:revisionPtr revIDLastSave="0" documentId="13_ncr:1_{3024B0DF-2DC6-439D-969E-25B356D59C6C}" xr6:coauthVersionLast="46" xr6:coauthVersionMax="46" xr10:uidLastSave="{00000000-0000-0000-0000-000000000000}"/>
  <bookViews>
    <workbookView xWindow="-120" yWindow="-120" windowWidth="28065" windowHeight="16440" activeTab="1" xr2:uid="{5991F100-B7ED-466B-A5C3-01956AF2BF1C}"/>
  </bookViews>
  <sheets>
    <sheet name="PIllar 1" sheetId="1" r:id="rId1"/>
    <sheet name="notes" sheetId="5" r:id="rId2"/>
    <sheet name="PIllar 2" sheetId="3" r:id="rId3"/>
    <sheet name="PIllar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4" l="1"/>
  <c r="G34" i="4"/>
  <c r="G32" i="4"/>
  <c r="G20" i="4"/>
  <c r="G4" i="4"/>
  <c r="G6" i="4"/>
  <c r="G28" i="4"/>
  <c r="G26" i="4"/>
  <c r="G24" i="4"/>
  <c r="G22" i="4"/>
  <c r="C6" i="4"/>
  <c r="F17" i="4"/>
  <c r="E8" i="4" s="1"/>
  <c r="R28" i="4"/>
  <c r="C26" i="4"/>
  <c r="C4" i="4"/>
  <c r="E35" i="1"/>
  <c r="E11" i="3"/>
  <c r="C4" i="3"/>
  <c r="D26" i="1"/>
  <c r="E15" i="4" l="1"/>
  <c r="E14" i="4"/>
  <c r="E13" i="4"/>
  <c r="E12" i="4"/>
  <c r="E7" i="4"/>
  <c r="E16" i="4"/>
  <c r="E11" i="4"/>
  <c r="E10" i="4"/>
  <c r="E9" i="4"/>
</calcChain>
</file>

<file path=xl/sharedStrings.xml><?xml version="1.0" encoding="utf-8"?>
<sst xmlns="http://schemas.openxmlformats.org/spreadsheetml/2006/main" count="93" uniqueCount="82">
  <si>
    <t>Affordability</t>
  </si>
  <si>
    <t>HBI</t>
  </si>
  <si>
    <t>HBI_HH Size 1</t>
  </si>
  <si>
    <t>HBI_HH Size 2</t>
  </si>
  <si>
    <t>HBI_HH Size 3</t>
  </si>
  <si>
    <t>HBI_HH Size 4</t>
  </si>
  <si>
    <t>HBI_HH Size 5</t>
  </si>
  <si>
    <t>HBI_HH Size 6</t>
  </si>
  <si>
    <t>HBI_HH Size 7</t>
  </si>
  <si>
    <t>PPI</t>
  </si>
  <si>
    <t>HBI/PPI Grade</t>
  </si>
  <si>
    <t>Low Burden</t>
  </si>
  <si>
    <t>Low-Moderate</t>
  </si>
  <si>
    <t>High-Moderate</t>
  </si>
  <si>
    <t>High</t>
  </si>
  <si>
    <t>Very High</t>
  </si>
  <si>
    <t>Raw Value</t>
  </si>
  <si>
    <t>Pillar Value</t>
  </si>
  <si>
    <t>Index Weight</t>
  </si>
  <si>
    <t>Annual Accounts (%) with at least 1 shutoff</t>
  </si>
  <si>
    <t>Pillar 1</t>
  </si>
  <si>
    <t>Service Quality</t>
  </si>
  <si>
    <t>Annual accounts with at least 1 service interruption (%)</t>
  </si>
  <si>
    <t>Annual accounts with at least 1 boil water event (%)</t>
  </si>
  <si>
    <t>Number health based SDWA violations in last 5 years</t>
  </si>
  <si>
    <t>Appliance efficiency incentive participation (ever) (%)</t>
  </si>
  <si>
    <t>Pillar 2</t>
  </si>
  <si>
    <t>Total Staff</t>
  </si>
  <si>
    <t>Staff Living in Service Area</t>
  </si>
  <si>
    <t>(%) Staff in Service Area</t>
  </si>
  <si>
    <t>Requirement for engaging in diverse recruitment processes</t>
  </si>
  <si>
    <t>Requirement for engaging in diverse contracting recruitment processes</t>
  </si>
  <si>
    <t>Requirement for evaluating local providers in procurement</t>
  </si>
  <si>
    <t>Training and education programs offered in the region</t>
  </si>
  <si>
    <t>Gross participation in Training and education programs and a percentage of total full-time staff</t>
  </si>
  <si>
    <t>Economic and Workforce Development</t>
  </si>
  <si>
    <t>Total Value</t>
  </si>
  <si>
    <t>Total</t>
  </si>
  <si>
    <t>Pillar 3</t>
  </si>
  <si>
    <t>URI</t>
  </si>
  <si>
    <t>Total Meetings</t>
  </si>
  <si>
    <t>Total HH</t>
  </si>
  <si>
    <t xml:space="preserve">Total Meetings/ HH </t>
  </si>
  <si>
    <t>Planning</t>
  </si>
  <si>
    <t>Infrastructure Conditions</t>
  </si>
  <si>
    <t>Main breaks/1000ft</t>
  </si>
  <si>
    <t>Leaks detected/ 1000ft</t>
  </si>
  <si>
    <t>Sewer overflows per 1000 Connections</t>
  </si>
  <si>
    <t>Proportion service lines lead</t>
  </si>
  <si>
    <t>Infrastructure Leakage Index</t>
  </si>
  <si>
    <t>Asset Investment</t>
  </si>
  <si>
    <t>Proportion lead lines replaced</t>
  </si>
  <si>
    <t>Percent Network renewed</t>
  </si>
  <si>
    <t>% Real losses reduced</t>
  </si>
  <si>
    <t>1. Emergency Response Plan</t>
  </si>
  <si>
    <t>2. National Incident Management System Compliance</t>
  </si>
  <si>
    <t>3. Mutual Aid and Assistance</t>
  </si>
  <si>
    <t>4. Emergency Power for Critical Operations</t>
  </si>
  <si>
    <t>5. Minimum Daily Demand/Treatment</t>
  </si>
  <si>
    <t>6. Critical Parts and Equipment</t>
  </si>
  <si>
    <t>7. Critical Staff Resilience</t>
  </si>
  <si>
    <t>8. Business Continuity Plan</t>
  </si>
  <si>
    <t>9.  Utility Bond Rating</t>
  </si>
  <si>
    <t>10. Government Accoutning Standards Board Assessment</t>
  </si>
  <si>
    <t>ICS 200 provided to key staff</t>
  </si>
  <si>
    <t>49-72 hours backup supply</t>
  </si>
  <si>
    <t>3-7 days of critical parts on hand</t>
  </si>
  <si>
    <t>75-100% Staff cross-trained</t>
  </si>
  <si>
    <t>BCP Implemented</t>
  </si>
  <si>
    <t>AAA</t>
  </si>
  <si>
    <t>61-80% GASB assessed</t>
  </si>
  <si>
    <t>subweight</t>
  </si>
  <si>
    <t>Inter-and Intrastate agreements</t>
  </si>
  <si>
    <t>Teams defined and inventoried</t>
  </si>
  <si>
    <t>49-72 hours backup power</t>
  </si>
  <si>
    <t>Customer Assistance Program Participation (%)</t>
  </si>
  <si>
    <t>*</t>
  </si>
  <si>
    <t>"Summary of performance"</t>
  </si>
  <si>
    <t>Per census tract and overall</t>
  </si>
  <si>
    <t>3-levels of performance per indicator</t>
  </si>
  <si>
    <t>where level 2 is middle ~66%</t>
  </si>
  <si>
    <t>Maps for each indicator red/yellow/green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</si>
</sst>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3" fillId="0" borderId="0" xfId="0" applyFont="1"/>
    <xf numFmtId="9" fontId="0" fillId="0" borderId="0" xfId="1" applyFont="1"/>
    <xf numFmtId="9" fontId="0" fillId="0" borderId="0" xfId="0" applyNumberFormat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Alignment="1">
      <alignment horizontal="left" wrapText="1" indent="2"/>
    </xf>
    <xf numFmtId="9" fontId="0" fillId="5" borderId="0" xfId="0" applyNumberFormat="1" applyFill="1"/>
    <xf numFmtId="10" fontId="0" fillId="0" borderId="0" xfId="0" applyNumberFormat="1"/>
    <xf numFmtId="10" fontId="0" fillId="5" borderId="0" xfId="0" applyNumberFormat="1" applyFill="1"/>
    <xf numFmtId="0" fontId="0" fillId="0" borderId="0" xfId="0" applyFill="1"/>
    <xf numFmtId="10" fontId="0" fillId="0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152B-DAC3-4552-9667-F1FD488F2857}">
  <dimension ref="A1:G35"/>
  <sheetViews>
    <sheetView topLeftCell="A13" zoomScale="110" zoomScaleNormal="110" workbookViewId="0">
      <selection activeCell="E26" sqref="E26"/>
    </sheetView>
  </sheetViews>
  <sheetFormatPr defaultRowHeight="15" x14ac:dyDescent="0.25"/>
  <cols>
    <col min="1" max="1" width="13.5703125" customWidth="1"/>
    <col min="2" max="2" width="19.28515625" customWidth="1"/>
    <col min="3" max="3" width="13.140625" customWidth="1"/>
    <col min="4" max="4" width="14.7109375" customWidth="1"/>
  </cols>
  <sheetData>
    <row r="1" spans="1:6" ht="36" x14ac:dyDescent="0.55000000000000004">
      <c r="A1" s="9" t="s">
        <v>20</v>
      </c>
    </row>
    <row r="2" spans="1:6" x14ac:dyDescent="0.25">
      <c r="A2" s="20" t="s">
        <v>0</v>
      </c>
      <c r="C2" t="s">
        <v>16</v>
      </c>
      <c r="D2" s="1" t="s">
        <v>17</v>
      </c>
      <c r="E2" t="s">
        <v>18</v>
      </c>
    </row>
    <row r="3" spans="1:6" x14ac:dyDescent="0.25">
      <c r="A3" s="20"/>
      <c r="B3" s="1" t="s">
        <v>1</v>
      </c>
      <c r="C3" s="3">
        <v>1.3966567161355401</v>
      </c>
    </row>
    <row r="4" spans="1:6" x14ac:dyDescent="0.25">
      <c r="A4" s="20"/>
      <c r="B4" s="2" t="s">
        <v>2</v>
      </c>
      <c r="C4" s="3">
        <v>0.76977771175246701</v>
      </c>
    </row>
    <row r="5" spans="1:6" x14ac:dyDescent="0.25">
      <c r="A5" s="20"/>
      <c r="B5" s="2" t="s">
        <v>3</v>
      </c>
      <c r="C5" s="3">
        <v>1.1302991949768399</v>
      </c>
    </row>
    <row r="6" spans="1:6" x14ac:dyDescent="0.25">
      <c r="A6" s="20"/>
      <c r="B6" s="2" t="s">
        <v>4</v>
      </c>
      <c r="C6" s="3">
        <v>1.4908206782012099</v>
      </c>
    </row>
    <row r="7" spans="1:6" x14ac:dyDescent="0.25">
      <c r="A7" s="20"/>
      <c r="B7" s="2" t="s">
        <v>5</v>
      </c>
      <c r="C7" s="3">
        <v>1.8513421614255801</v>
      </c>
    </row>
    <row r="8" spans="1:6" x14ac:dyDescent="0.25">
      <c r="A8" s="20"/>
      <c r="B8" s="2" t="s">
        <v>6</v>
      </c>
      <c r="C8" s="3">
        <v>2.21186364464995</v>
      </c>
    </row>
    <row r="9" spans="1:6" x14ac:dyDescent="0.25">
      <c r="A9" s="20"/>
      <c r="B9" s="2" t="s">
        <v>7</v>
      </c>
      <c r="C9" s="3">
        <v>2.5723851278743202</v>
      </c>
    </row>
    <row r="10" spans="1:6" x14ac:dyDescent="0.25">
      <c r="A10" s="20"/>
      <c r="B10" s="2" t="s">
        <v>8</v>
      </c>
      <c r="C10" s="3">
        <v>2.9329066110986899</v>
      </c>
    </row>
    <row r="11" spans="1:6" x14ac:dyDescent="0.25">
      <c r="A11" s="20"/>
      <c r="B11" s="2"/>
      <c r="C11" s="3"/>
    </row>
    <row r="12" spans="1:6" x14ac:dyDescent="0.25">
      <c r="A12" s="20"/>
      <c r="B12" s="1" t="s">
        <v>9</v>
      </c>
      <c r="C12">
        <v>9.5</v>
      </c>
    </row>
    <row r="13" spans="1:6" x14ac:dyDescent="0.25">
      <c r="A13" s="20"/>
    </row>
    <row r="14" spans="1:6" x14ac:dyDescent="0.25">
      <c r="A14" s="20"/>
      <c r="B14" s="4" t="s">
        <v>10</v>
      </c>
      <c r="C14" s="5" t="s">
        <v>11</v>
      </c>
      <c r="D14" s="5">
        <v>1</v>
      </c>
      <c r="E14">
        <v>1</v>
      </c>
      <c r="F14" s="5"/>
    </row>
    <row r="15" spans="1:6" x14ac:dyDescent="0.25">
      <c r="A15" s="20"/>
      <c r="B15" s="2" t="s">
        <v>11</v>
      </c>
      <c r="C15" s="5">
        <v>1</v>
      </c>
      <c r="F15" s="5"/>
    </row>
    <row r="16" spans="1:6" x14ac:dyDescent="0.25">
      <c r="A16" s="20"/>
      <c r="B16" s="2" t="s">
        <v>12</v>
      </c>
      <c r="C16" s="24">
        <v>2</v>
      </c>
      <c r="F16" s="5"/>
    </row>
    <row r="17" spans="1:7" x14ac:dyDescent="0.25">
      <c r="A17" s="20"/>
      <c r="B17" s="2" t="s">
        <v>13</v>
      </c>
      <c r="C17" s="24">
        <v>3</v>
      </c>
      <c r="F17" s="5"/>
    </row>
    <row r="18" spans="1:7" x14ac:dyDescent="0.25">
      <c r="A18" s="20"/>
      <c r="B18" s="2" t="s">
        <v>14</v>
      </c>
      <c r="C18" s="24">
        <v>4</v>
      </c>
      <c r="F18" s="5"/>
    </row>
    <row r="19" spans="1:7" x14ac:dyDescent="0.25">
      <c r="A19" s="20"/>
      <c r="B19" s="2" t="s">
        <v>15</v>
      </c>
      <c r="C19" s="25">
        <v>5</v>
      </c>
      <c r="F19" s="5"/>
    </row>
    <row r="20" spans="1:7" x14ac:dyDescent="0.25">
      <c r="A20" s="20"/>
      <c r="F20" s="5"/>
    </row>
    <row r="21" spans="1:7" x14ac:dyDescent="0.25">
      <c r="A21" s="20"/>
    </row>
    <row r="22" spans="1:7" ht="36" customHeight="1" x14ac:dyDescent="0.25">
      <c r="A22" s="20"/>
      <c r="B22" s="7" t="s">
        <v>19</v>
      </c>
      <c r="C22" s="5">
        <v>1.9</v>
      </c>
      <c r="D22" s="5">
        <v>1.9</v>
      </c>
      <c r="E22">
        <v>1</v>
      </c>
      <c r="F22" s="24"/>
      <c r="G22" t="s">
        <v>76</v>
      </c>
    </row>
    <row r="23" spans="1:7" x14ac:dyDescent="0.25">
      <c r="A23" s="8"/>
    </row>
    <row r="24" spans="1:7" ht="29.25" customHeight="1" x14ac:dyDescent="0.25">
      <c r="A24" s="8"/>
      <c r="B24" s="7" t="s">
        <v>75</v>
      </c>
      <c r="C24" s="5">
        <v>1.7</v>
      </c>
      <c r="D24" s="5">
        <v>-1.7</v>
      </c>
      <c r="E24">
        <v>1</v>
      </c>
      <c r="F24" s="25"/>
      <c r="G24" t="s">
        <v>76</v>
      </c>
    </row>
    <row r="25" spans="1:7" x14ac:dyDescent="0.25">
      <c r="A25" s="8"/>
    </row>
    <row r="26" spans="1:7" ht="59.25" customHeight="1" x14ac:dyDescent="0.25">
      <c r="A26" s="8"/>
      <c r="B26" s="7" t="s">
        <v>25</v>
      </c>
      <c r="C26" s="5">
        <v>15</v>
      </c>
      <c r="D26" s="5">
        <f>-15</f>
        <v>-15</v>
      </c>
      <c r="E26">
        <v>1</v>
      </c>
      <c r="F26" s="26"/>
      <c r="G26" t="s">
        <v>76</v>
      </c>
    </row>
    <row r="28" spans="1:7" x14ac:dyDescent="0.25">
      <c r="A28" s="21" t="s">
        <v>21</v>
      </c>
    </row>
    <row r="29" spans="1:7" ht="60" x14ac:dyDescent="0.25">
      <c r="A29" s="21"/>
      <c r="B29" s="7" t="s">
        <v>22</v>
      </c>
      <c r="C29" s="5">
        <v>2</v>
      </c>
      <c r="D29" s="5">
        <v>2</v>
      </c>
      <c r="E29">
        <v>1</v>
      </c>
      <c r="G29" t="s">
        <v>76</v>
      </c>
    </row>
    <row r="30" spans="1:7" x14ac:dyDescent="0.25">
      <c r="A30" s="21"/>
      <c r="B30" s="6"/>
    </row>
    <row r="31" spans="1:7" ht="45" x14ac:dyDescent="0.25">
      <c r="A31" s="21"/>
      <c r="B31" s="7" t="s">
        <v>23</v>
      </c>
      <c r="C31" s="5">
        <v>1.97</v>
      </c>
      <c r="D31" s="5">
        <v>1.97</v>
      </c>
      <c r="E31">
        <v>1</v>
      </c>
      <c r="G31" t="s">
        <v>76</v>
      </c>
    </row>
    <row r="32" spans="1:7" x14ac:dyDescent="0.25">
      <c r="A32" s="21"/>
    </row>
    <row r="33" spans="1:5" ht="60" x14ac:dyDescent="0.25">
      <c r="A33" s="21"/>
      <c r="B33" s="7" t="s">
        <v>24</v>
      </c>
      <c r="C33" s="5">
        <v>0</v>
      </c>
      <c r="D33" s="5">
        <v>0</v>
      </c>
      <c r="E33">
        <v>1</v>
      </c>
    </row>
    <row r="35" spans="1:5" x14ac:dyDescent="0.25">
      <c r="D35" t="s">
        <v>37</v>
      </c>
      <c r="E35">
        <f>SUMPRODUCT(D14:D33,E14:E33)</f>
        <v>-9.83</v>
      </c>
    </row>
  </sheetData>
  <mergeCells count="2">
    <mergeCell ref="A2:A22"/>
    <mergeCell ref="A28:A3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F925-AA6B-4D52-85C1-6AB47A8CC088}">
  <dimension ref="B2:B8"/>
  <sheetViews>
    <sheetView tabSelected="1" workbookViewId="0">
      <selection activeCell="B10" sqref="B10"/>
    </sheetView>
  </sheetViews>
  <sheetFormatPr defaultRowHeight="15" x14ac:dyDescent="0.25"/>
  <sheetData>
    <row r="2" spans="2:2" x14ac:dyDescent="0.25">
      <c r="B2" t="s">
        <v>77</v>
      </c>
    </row>
    <row r="4" spans="2:2" x14ac:dyDescent="0.25">
      <c r="B4" t="s">
        <v>78</v>
      </c>
    </row>
    <row r="5" spans="2:2" x14ac:dyDescent="0.25">
      <c r="B5" t="s">
        <v>79</v>
      </c>
    </row>
    <row r="6" spans="2:2" x14ac:dyDescent="0.25">
      <c r="B6" t="s">
        <v>80</v>
      </c>
    </row>
    <row r="8" spans="2:2" x14ac:dyDescent="0.25">
      <c r="B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E472-B6AD-4AA6-AB85-4BA61E38461C}">
  <dimension ref="A1:E11"/>
  <sheetViews>
    <sheetView workbookViewId="0">
      <selection activeCell="C2" sqref="C2"/>
    </sheetView>
  </sheetViews>
  <sheetFormatPr defaultRowHeight="15" x14ac:dyDescent="0.25"/>
  <cols>
    <col min="1" max="1" width="13.5703125" customWidth="1"/>
    <col min="2" max="2" width="29.7109375" customWidth="1"/>
    <col min="3" max="5" width="14.42578125" customWidth="1"/>
  </cols>
  <sheetData>
    <row r="1" spans="1:5" ht="36" x14ac:dyDescent="0.55000000000000004">
      <c r="A1" s="9" t="s">
        <v>26</v>
      </c>
      <c r="C1" t="s">
        <v>16</v>
      </c>
      <c r="D1" s="1" t="s">
        <v>17</v>
      </c>
      <c r="E1" t="s">
        <v>18</v>
      </c>
    </row>
    <row r="2" spans="1:5" x14ac:dyDescent="0.25">
      <c r="A2" s="20" t="s">
        <v>35</v>
      </c>
      <c r="B2" s="6" t="s">
        <v>27</v>
      </c>
      <c r="C2">
        <v>300</v>
      </c>
    </row>
    <row r="3" spans="1:5" x14ac:dyDescent="0.25">
      <c r="A3" s="20"/>
      <c r="B3" s="6" t="s">
        <v>28</v>
      </c>
      <c r="C3">
        <v>233</v>
      </c>
    </row>
    <row r="4" spans="1:5" x14ac:dyDescent="0.25">
      <c r="A4" s="20"/>
      <c r="B4" s="6" t="s">
        <v>29</v>
      </c>
      <c r="C4" s="10">
        <f>C3/C2</f>
        <v>0.77666666666666662</v>
      </c>
      <c r="D4" s="11">
        <v>-0.78</v>
      </c>
      <c r="E4">
        <v>1</v>
      </c>
    </row>
    <row r="5" spans="1:5" ht="30" x14ac:dyDescent="0.25">
      <c r="A5" s="20"/>
      <c r="B5" s="6" t="s">
        <v>30</v>
      </c>
      <c r="C5">
        <v>0</v>
      </c>
      <c r="D5">
        <v>0</v>
      </c>
      <c r="E5">
        <v>1</v>
      </c>
    </row>
    <row r="6" spans="1:5" ht="45" x14ac:dyDescent="0.25">
      <c r="A6" s="20"/>
      <c r="B6" s="6" t="s">
        <v>31</v>
      </c>
      <c r="C6">
        <v>1</v>
      </c>
      <c r="D6">
        <v>1</v>
      </c>
      <c r="E6">
        <v>1</v>
      </c>
    </row>
    <row r="7" spans="1:5" ht="30" x14ac:dyDescent="0.25">
      <c r="A7" s="20"/>
      <c r="B7" s="6" t="s">
        <v>32</v>
      </c>
      <c r="C7">
        <v>0</v>
      </c>
      <c r="D7">
        <v>0</v>
      </c>
      <c r="E7">
        <v>1</v>
      </c>
    </row>
    <row r="8" spans="1:5" ht="30" x14ac:dyDescent="0.25">
      <c r="A8" s="20"/>
      <c r="B8" s="6" t="s">
        <v>33</v>
      </c>
      <c r="C8">
        <v>5</v>
      </c>
      <c r="D8">
        <v>5</v>
      </c>
      <c r="E8">
        <v>1</v>
      </c>
    </row>
    <row r="9" spans="1:5" ht="60" x14ac:dyDescent="0.25">
      <c r="A9" s="20"/>
      <c r="B9" s="6" t="s">
        <v>34</v>
      </c>
      <c r="C9">
        <v>55</v>
      </c>
      <c r="D9">
        <v>55</v>
      </c>
      <c r="E9">
        <v>1</v>
      </c>
    </row>
    <row r="11" spans="1:5" x14ac:dyDescent="0.25">
      <c r="D11" t="s">
        <v>36</v>
      </c>
      <c r="E11">
        <f>SUMPRODUCT(D4:D9,E4:E9)</f>
        <v>60.22</v>
      </c>
    </row>
  </sheetData>
  <mergeCells count="1">
    <mergeCell ref="A2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8C01-5910-4D10-853A-2B50D90643AE}">
  <dimension ref="A1:R36"/>
  <sheetViews>
    <sheetView zoomScale="80" zoomScaleNormal="80" workbookViewId="0">
      <selection activeCell="I11" sqref="I11"/>
    </sheetView>
  </sheetViews>
  <sheetFormatPr defaultRowHeight="15" x14ac:dyDescent="0.25"/>
  <cols>
    <col min="1" max="1" width="13.5703125" customWidth="1"/>
    <col min="2" max="2" width="36.140625" customWidth="1"/>
    <col min="3" max="3" width="36.7109375" customWidth="1"/>
    <col min="4" max="6" width="36.7109375" hidden="1" customWidth="1"/>
    <col min="7" max="8" width="14.42578125" customWidth="1"/>
    <col min="12" max="12" width="10.85546875" bestFit="1" customWidth="1"/>
  </cols>
  <sheetData>
    <row r="1" spans="1:8" ht="36" x14ac:dyDescent="0.55000000000000004">
      <c r="A1" s="9" t="s">
        <v>38</v>
      </c>
      <c r="C1" t="s">
        <v>16</v>
      </c>
      <c r="F1" t="s">
        <v>71</v>
      </c>
      <c r="G1" s="1" t="s">
        <v>17</v>
      </c>
      <c r="H1" t="s">
        <v>18</v>
      </c>
    </row>
    <row r="2" spans="1:8" ht="36" x14ac:dyDescent="0.55000000000000004">
      <c r="A2" s="9"/>
      <c r="B2" t="s">
        <v>41</v>
      </c>
      <c r="C2">
        <v>80459</v>
      </c>
      <c r="G2" s="1"/>
    </row>
    <row r="3" spans="1:8" x14ac:dyDescent="0.25">
      <c r="A3" s="22" t="s">
        <v>43</v>
      </c>
      <c r="B3" s="6" t="s">
        <v>40</v>
      </c>
      <c r="C3">
        <v>45</v>
      </c>
    </row>
    <row r="4" spans="1:8" x14ac:dyDescent="0.25">
      <c r="A4" s="22"/>
      <c r="B4" s="12" t="s">
        <v>42</v>
      </c>
      <c r="C4" s="13">
        <f>C3/C2</f>
        <v>5.592910675002175E-4</v>
      </c>
      <c r="D4" s="13"/>
      <c r="E4" s="13"/>
      <c r="F4" s="13"/>
      <c r="G4">
        <f>-C4</f>
        <v>-5.592910675002175E-4</v>
      </c>
    </row>
    <row r="5" spans="1:8" x14ac:dyDescent="0.25">
      <c r="A5" s="22"/>
      <c r="B5" s="6"/>
      <c r="G5" s="11"/>
    </row>
    <row r="6" spans="1:8" x14ac:dyDescent="0.25">
      <c r="A6" s="22"/>
      <c r="B6" s="12" t="s">
        <v>39</v>
      </c>
      <c r="C6" s="15">
        <f>SUMPRODUCT(D7:D16,E7:E16)</f>
        <v>0.76843343179083257</v>
      </c>
      <c r="D6" s="15"/>
      <c r="E6" s="15"/>
      <c r="F6" s="15"/>
      <c r="G6" s="11">
        <f>-C6</f>
        <v>-0.76843343179083257</v>
      </c>
    </row>
    <row r="7" spans="1:8" x14ac:dyDescent="0.25">
      <c r="A7" s="22"/>
      <c r="B7" s="14" t="s">
        <v>54</v>
      </c>
      <c r="C7" t="s">
        <v>73</v>
      </c>
      <c r="D7">
        <v>0.75</v>
      </c>
      <c r="E7">
        <f>F7/$F$17</f>
        <v>0.15195274040039383</v>
      </c>
      <c r="F7">
        <v>0.1389</v>
      </c>
    </row>
    <row r="8" spans="1:8" ht="30" x14ac:dyDescent="0.25">
      <c r="A8" s="22"/>
      <c r="B8" s="14" t="s">
        <v>55</v>
      </c>
      <c r="C8" t="s">
        <v>64</v>
      </c>
      <c r="D8">
        <v>0.5</v>
      </c>
      <c r="E8">
        <f t="shared" ref="E8:E16" si="0">F8/$F$17</f>
        <v>0.17076906246581336</v>
      </c>
      <c r="F8">
        <v>0.15609999999999999</v>
      </c>
    </row>
    <row r="9" spans="1:8" x14ac:dyDescent="0.25">
      <c r="A9" s="22"/>
      <c r="B9" s="14" t="s">
        <v>56</v>
      </c>
      <c r="C9" t="s">
        <v>72</v>
      </c>
      <c r="D9">
        <v>1</v>
      </c>
      <c r="E9">
        <f t="shared" si="0"/>
        <v>0.20435400940816101</v>
      </c>
      <c r="F9">
        <v>0.18679999999999999</v>
      </c>
    </row>
    <row r="10" spans="1:8" ht="30" x14ac:dyDescent="0.25">
      <c r="A10" s="22"/>
      <c r="B10" s="14" t="s">
        <v>57</v>
      </c>
      <c r="C10" t="s">
        <v>74</v>
      </c>
      <c r="D10">
        <v>0.75</v>
      </c>
      <c r="E10">
        <f t="shared" si="0"/>
        <v>6.5091346679794326E-2</v>
      </c>
      <c r="F10">
        <v>5.9499999999999997E-2</v>
      </c>
    </row>
    <row r="11" spans="1:8" ht="30" x14ac:dyDescent="0.25">
      <c r="A11" s="22"/>
      <c r="B11" s="14" t="s">
        <v>58</v>
      </c>
      <c r="C11" t="s">
        <v>65</v>
      </c>
      <c r="D11">
        <v>0.75</v>
      </c>
      <c r="E11">
        <f t="shared" si="0"/>
        <v>0.10567771578601903</v>
      </c>
      <c r="F11">
        <v>9.6600000000000005E-2</v>
      </c>
    </row>
    <row r="12" spans="1:8" x14ac:dyDescent="0.25">
      <c r="A12" s="22"/>
      <c r="B12" s="14" t="s">
        <v>59</v>
      </c>
      <c r="C12" t="s">
        <v>66</v>
      </c>
      <c r="D12">
        <v>0.5</v>
      </c>
      <c r="E12">
        <f t="shared" si="0"/>
        <v>9.6050760310688113E-2</v>
      </c>
      <c r="F12">
        <v>8.7800000000000003E-2</v>
      </c>
    </row>
    <row r="13" spans="1:8" x14ac:dyDescent="0.25">
      <c r="A13" s="22"/>
      <c r="B13" s="14" t="s">
        <v>60</v>
      </c>
      <c r="C13" t="s">
        <v>67</v>
      </c>
      <c r="D13">
        <v>1</v>
      </c>
      <c r="E13">
        <f t="shared" si="0"/>
        <v>6.6185318892900122E-2</v>
      </c>
      <c r="F13">
        <v>6.0499999999999998E-2</v>
      </c>
    </row>
    <row r="14" spans="1:8" x14ac:dyDescent="0.25">
      <c r="A14" s="22"/>
      <c r="B14" s="14" t="s">
        <v>61</v>
      </c>
      <c r="C14" t="s">
        <v>68</v>
      </c>
      <c r="D14">
        <v>0.75</v>
      </c>
      <c r="E14">
        <f t="shared" si="0"/>
        <v>5.0650913466797946E-2</v>
      </c>
      <c r="F14">
        <v>4.6300000000000001E-2</v>
      </c>
    </row>
    <row r="15" spans="1:8" x14ac:dyDescent="0.25">
      <c r="A15" s="22"/>
      <c r="B15" s="14" t="s">
        <v>62</v>
      </c>
      <c r="C15" t="s">
        <v>69</v>
      </c>
      <c r="D15">
        <v>1</v>
      </c>
      <c r="E15">
        <f t="shared" si="0"/>
        <v>7.0014221638770371E-2</v>
      </c>
      <c r="F15">
        <v>6.4000000000000001E-2</v>
      </c>
    </row>
    <row r="16" spans="1:8" ht="30" x14ac:dyDescent="0.25">
      <c r="A16" s="22"/>
      <c r="B16" s="14" t="s">
        <v>63</v>
      </c>
      <c r="C16" t="s">
        <v>70</v>
      </c>
      <c r="D16">
        <v>0.75</v>
      </c>
      <c r="E16">
        <f t="shared" si="0"/>
        <v>1.9253910950661854E-2</v>
      </c>
      <c r="F16">
        <v>1.7600000000000001E-2</v>
      </c>
    </row>
    <row r="17" spans="1:18" x14ac:dyDescent="0.25">
      <c r="B17" s="14"/>
      <c r="F17">
        <f>SUM(F7:F16)</f>
        <v>0.91410000000000002</v>
      </c>
    </row>
    <row r="19" spans="1:18" x14ac:dyDescent="0.25">
      <c r="A19" s="23" t="s">
        <v>44</v>
      </c>
    </row>
    <row r="20" spans="1:18" x14ac:dyDescent="0.25">
      <c r="A20" s="23"/>
      <c r="B20" s="13" t="s">
        <v>45</v>
      </c>
      <c r="C20" s="13">
        <v>8.2100000000000003E-3</v>
      </c>
      <c r="D20" s="13"/>
      <c r="E20" s="13"/>
      <c r="F20" s="13"/>
      <c r="G20">
        <f>C20</f>
        <v>8.2100000000000003E-3</v>
      </c>
    </row>
    <row r="21" spans="1:18" x14ac:dyDescent="0.25">
      <c r="A21" s="23"/>
    </row>
    <row r="22" spans="1:18" x14ac:dyDescent="0.25">
      <c r="A22" s="23"/>
      <c r="B22" s="13" t="s">
        <v>46</v>
      </c>
      <c r="C22" s="13">
        <v>5.0790000000000002E-2</v>
      </c>
      <c r="D22" s="13"/>
      <c r="E22" s="13"/>
      <c r="F22" s="13"/>
      <c r="G22">
        <f>C22</f>
        <v>5.0790000000000002E-2</v>
      </c>
    </row>
    <row r="23" spans="1:18" x14ac:dyDescent="0.25">
      <c r="A23" s="23"/>
    </row>
    <row r="24" spans="1:18" x14ac:dyDescent="0.25">
      <c r="A24" s="23"/>
      <c r="B24" s="13" t="s">
        <v>47</v>
      </c>
      <c r="C24" s="13">
        <v>5.6999999999999998E-4</v>
      </c>
      <c r="D24" s="13"/>
      <c r="E24" s="13"/>
      <c r="F24" s="13"/>
      <c r="G24">
        <f>C24</f>
        <v>5.6999999999999998E-4</v>
      </c>
    </row>
    <row r="25" spans="1:18" x14ac:dyDescent="0.25">
      <c r="A25" s="23"/>
    </row>
    <row r="26" spans="1:18" x14ac:dyDescent="0.25">
      <c r="A26" s="23"/>
      <c r="B26" s="13" t="s">
        <v>48</v>
      </c>
      <c r="C26" s="13">
        <f>0.00799</f>
        <v>7.9900000000000006E-3</v>
      </c>
      <c r="D26" s="13"/>
      <c r="E26" s="13"/>
      <c r="F26" s="13"/>
      <c r="G26">
        <f>C26</f>
        <v>7.9900000000000006E-3</v>
      </c>
    </row>
    <row r="27" spans="1:18" x14ac:dyDescent="0.25">
      <c r="A27" s="23"/>
    </row>
    <row r="28" spans="1:18" x14ac:dyDescent="0.25">
      <c r="A28" s="23"/>
      <c r="B28" s="13" t="s">
        <v>49</v>
      </c>
      <c r="C28" s="13">
        <v>2.96</v>
      </c>
      <c r="D28" s="13"/>
      <c r="E28" s="13"/>
      <c r="F28" s="13"/>
      <c r="G28">
        <f>C28</f>
        <v>2.96</v>
      </c>
      <c r="R28">
        <f>1+0.75+0.5+0.25</f>
        <v>2.5</v>
      </c>
    </row>
    <row r="31" spans="1:18" x14ac:dyDescent="0.25">
      <c r="A31" s="22" t="s">
        <v>50</v>
      </c>
    </row>
    <row r="32" spans="1:18" x14ac:dyDescent="0.25">
      <c r="A32" s="22"/>
      <c r="B32" s="13" t="s">
        <v>51</v>
      </c>
      <c r="C32" s="13">
        <v>0.40400000000000003</v>
      </c>
      <c r="D32" s="13"/>
      <c r="E32" s="13"/>
      <c r="F32" s="13"/>
      <c r="G32">
        <f>-C32</f>
        <v>-0.40400000000000003</v>
      </c>
    </row>
    <row r="33" spans="1:7" x14ac:dyDescent="0.25">
      <c r="A33" s="22"/>
      <c r="B33" s="18"/>
      <c r="C33" s="18"/>
      <c r="D33" s="18"/>
      <c r="E33" s="18"/>
      <c r="F33" s="18"/>
    </row>
    <row r="34" spans="1:7" x14ac:dyDescent="0.25">
      <c r="A34" s="22"/>
      <c r="B34" s="13" t="s">
        <v>52</v>
      </c>
      <c r="C34" s="17">
        <v>9.4E-2</v>
      </c>
      <c r="D34" s="17"/>
      <c r="E34" s="17"/>
      <c r="F34" s="17"/>
      <c r="G34" s="16">
        <f>-C34</f>
        <v>-9.4E-2</v>
      </c>
    </row>
    <row r="35" spans="1:7" x14ac:dyDescent="0.25">
      <c r="A35" s="22"/>
      <c r="B35" s="18"/>
      <c r="C35" s="19"/>
      <c r="D35" s="19"/>
      <c r="E35" s="19"/>
      <c r="F35" s="19"/>
    </row>
    <row r="36" spans="1:7" x14ac:dyDescent="0.25">
      <c r="A36" s="22"/>
      <c r="B36" s="13" t="s">
        <v>53</v>
      </c>
      <c r="C36" s="15">
        <v>0.44</v>
      </c>
      <c r="D36" s="15"/>
      <c r="E36" s="15"/>
      <c r="F36" s="15"/>
      <c r="G36" s="11">
        <f>-C36</f>
        <v>-0.44</v>
      </c>
    </row>
  </sheetData>
  <mergeCells count="3">
    <mergeCell ref="A3:A16"/>
    <mergeCell ref="A19:A28"/>
    <mergeCell ref="A31:A3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338945151704FA993C32DC31168A9" ma:contentTypeVersion="12" ma:contentTypeDescription="Create a new document." ma:contentTypeScope="" ma:versionID="007bbfce7b13a20927d9dfadac429e84">
  <xsd:schema xmlns:xsd="http://www.w3.org/2001/XMLSchema" xmlns:xs="http://www.w3.org/2001/XMLSchema" xmlns:p="http://schemas.microsoft.com/office/2006/metadata/properties" xmlns:ns3="6a0cc935-8617-432d-a1fd-0392b5b0e3c0" xmlns:ns4="68dd759b-e78c-49b4-b762-882e9fb3172a" targetNamespace="http://schemas.microsoft.com/office/2006/metadata/properties" ma:root="true" ma:fieldsID="bb4b661f38acd5b786ab838edbdbfe7e" ns3:_="" ns4:_="">
    <xsd:import namespace="6a0cc935-8617-432d-a1fd-0392b5b0e3c0"/>
    <xsd:import namespace="68dd759b-e78c-49b4-b762-882e9fb31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cc935-8617-432d-a1fd-0392b5b0e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d759b-e78c-49b4-b762-882e9fb31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33343-E629-4E3D-AF4E-B412E111101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8dd759b-e78c-49b4-b762-882e9fb3172a"/>
    <ds:schemaRef ds:uri="http://purl.org/dc/terms/"/>
    <ds:schemaRef ds:uri="6a0cc935-8617-432d-a1fd-0392b5b0e3c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AE87BA-9DDD-498D-963D-88B2BE5367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EBDE24-3671-4FBC-A081-6B8129B71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cc935-8617-432d-a1fd-0392b5b0e3c0"/>
    <ds:schemaRef ds:uri="68dd759b-e78c-49b4-b762-882e9fb31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PIllar 1</vt:lpstr>
      <vt:lpstr>notes</vt:lpstr>
      <vt:lpstr>PIllar 2</vt:lpstr>
      <vt:lpstr>PIllar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Onda</dc:creator>
  <cp:lastModifiedBy>Kyle Onda</cp:lastModifiedBy>
  <dcterms:created xsi:type="dcterms:W3CDTF">2021-02-21T18:45:33Z</dcterms:created>
  <dcterms:modified xsi:type="dcterms:W3CDTF">2021-02-23T00:01:42Z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0x010100FB4338945151704FA993C32DC31168A9</vt:lpwstr>
  </property>
</Properties>
</file>