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Nefel-Education\python\week1\day1\practice\Re-Envisioning Your Schedule\"/>
    </mc:Choice>
  </mc:AlternateContent>
  <xr:revisionPtr revIDLastSave="0" documentId="8_{AB89D8F2-41DC-44F6-B7B2-2469C02D0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endar" sheetId="1" r:id="rId1"/>
    <sheet name="Assignment Checklist" sheetId="2" r:id="rId2"/>
    <sheet name="Student Tracking" sheetId="3" state="hidden" r:id="rId3"/>
    <sheet name="Helpful Links" sheetId="4" r:id="rId4"/>
  </sheets>
  <definedNames>
    <definedName name="_xlnm._FilterDatabase" localSheetId="1" hidden="1">'Assignment Checklist'!$A$2:$F$80</definedName>
    <definedName name="_xlnm._FilterDatabase" localSheetId="2" hidden="1">'Student Tracking'!$A$4:$BZ$65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4" l="1"/>
  <c r="D11" i="4"/>
  <c r="D10" i="4"/>
  <c r="D9" i="4"/>
  <c r="D8" i="4"/>
  <c r="B98" i="3"/>
  <c r="K73" i="3"/>
  <c r="L73" i="3" s="1"/>
  <c r="M73" i="3" s="1"/>
  <c r="N73" i="3" s="1"/>
  <c r="O73" i="3" s="1"/>
  <c r="P73" i="3" s="1"/>
  <c r="Q73" i="3" s="1"/>
  <c r="K72" i="3"/>
  <c r="L72" i="3" s="1"/>
  <c r="M72" i="3" s="1"/>
  <c r="N72" i="3" s="1"/>
  <c r="O72" i="3" s="1"/>
  <c r="P72" i="3" s="1"/>
  <c r="Q72" i="3" s="1"/>
  <c r="L71" i="3"/>
  <c r="M71" i="3" s="1"/>
  <c r="N71" i="3" s="1"/>
  <c r="O71" i="3" s="1"/>
  <c r="P71" i="3" s="1"/>
  <c r="Q71" i="3" s="1"/>
  <c r="K71" i="3"/>
  <c r="B71" i="3"/>
  <c r="M70" i="3"/>
  <c r="L70" i="3"/>
  <c r="K70" i="3"/>
  <c r="B69" i="3"/>
  <c r="AA66" i="3"/>
  <c r="H66" i="3"/>
  <c r="D66" i="3"/>
  <c r="C66" i="3"/>
  <c r="A66" i="3"/>
  <c r="AD65" i="3"/>
  <c r="AC65" i="3"/>
  <c r="AA65" i="3"/>
  <c r="AD64" i="3"/>
  <c r="AC64" i="3"/>
  <c r="AA64" i="3"/>
  <c r="AD63" i="3"/>
  <c r="AC63" i="3"/>
  <c r="AA63" i="3"/>
  <c r="AD62" i="3"/>
  <c r="AC62" i="3"/>
  <c r="AA62" i="3"/>
  <c r="AD61" i="3"/>
  <c r="AC61" i="3"/>
  <c r="AA61" i="3"/>
  <c r="AD60" i="3"/>
  <c r="AC60" i="3"/>
  <c r="AA60" i="3"/>
  <c r="AD59" i="3"/>
  <c r="AC59" i="3"/>
  <c r="AA59" i="3"/>
  <c r="AD58" i="3"/>
  <c r="AC58" i="3"/>
  <c r="AA58" i="3"/>
  <c r="AD57" i="3"/>
  <c r="AC57" i="3"/>
  <c r="AA57" i="3"/>
  <c r="AD56" i="3"/>
  <c r="AC56" i="3"/>
  <c r="AA56" i="3"/>
  <c r="AD55" i="3"/>
  <c r="AC55" i="3"/>
  <c r="AA55" i="3"/>
  <c r="AD54" i="3"/>
  <c r="AC54" i="3"/>
  <c r="AA54" i="3"/>
  <c r="AD53" i="3"/>
  <c r="AC53" i="3"/>
  <c r="AA53" i="3"/>
  <c r="AD52" i="3"/>
  <c r="AC52" i="3"/>
  <c r="AA52" i="3"/>
  <c r="AD51" i="3"/>
  <c r="AC51" i="3"/>
  <c r="AA51" i="3"/>
  <c r="AD50" i="3"/>
  <c r="AC50" i="3"/>
  <c r="AA50" i="3"/>
  <c r="AD49" i="3"/>
  <c r="AC49" i="3"/>
  <c r="AA49" i="3"/>
  <c r="AD48" i="3"/>
  <c r="AC48" i="3"/>
  <c r="AA48" i="3"/>
  <c r="AD47" i="3"/>
  <c r="AC47" i="3"/>
  <c r="AA47" i="3"/>
  <c r="AD46" i="3"/>
  <c r="AC46" i="3"/>
  <c r="AA46" i="3"/>
  <c r="AD45" i="3"/>
  <c r="AC45" i="3"/>
  <c r="AA45" i="3"/>
  <c r="AD44" i="3"/>
  <c r="AC44" i="3"/>
  <c r="AA44" i="3"/>
  <c r="AD43" i="3"/>
  <c r="AC43" i="3"/>
  <c r="AA43" i="3"/>
  <c r="AD42" i="3"/>
  <c r="AC42" i="3"/>
  <c r="AA42" i="3"/>
  <c r="AD41" i="3"/>
  <c r="AC41" i="3"/>
  <c r="AA41" i="3"/>
  <c r="AD40" i="3"/>
  <c r="AC40" i="3"/>
  <c r="AA40" i="3"/>
  <c r="AD39" i="3"/>
  <c r="AC39" i="3"/>
  <c r="AA39" i="3"/>
  <c r="AD38" i="3"/>
  <c r="AC38" i="3"/>
  <c r="AA38" i="3"/>
  <c r="AD37" i="3"/>
  <c r="AC37" i="3"/>
  <c r="AA37" i="3"/>
  <c r="AD36" i="3"/>
  <c r="AC36" i="3"/>
  <c r="AA36" i="3"/>
  <c r="AD35" i="3"/>
  <c r="AC35" i="3"/>
  <c r="AA35" i="3"/>
  <c r="AD34" i="3"/>
  <c r="AC34" i="3"/>
  <c r="AA34" i="3"/>
  <c r="AD33" i="3"/>
  <c r="AC33" i="3"/>
  <c r="AA33" i="3"/>
  <c r="AD32" i="3"/>
  <c r="AC32" i="3"/>
  <c r="AA32" i="3"/>
  <c r="AD31" i="3"/>
  <c r="AC31" i="3"/>
  <c r="AA31" i="3"/>
  <c r="AD30" i="3"/>
  <c r="AC30" i="3"/>
  <c r="AA30" i="3"/>
  <c r="AD29" i="3"/>
  <c r="AC29" i="3"/>
  <c r="AA29" i="3"/>
  <c r="AD28" i="3"/>
  <c r="AC28" i="3"/>
  <c r="AA28" i="3"/>
  <c r="AD27" i="3"/>
  <c r="AC27" i="3"/>
  <c r="AA27" i="3"/>
  <c r="AD26" i="3"/>
  <c r="AC26" i="3"/>
  <c r="AA26" i="3"/>
  <c r="AD25" i="3"/>
  <c r="AC25" i="3"/>
  <c r="AA25" i="3"/>
  <c r="AD24" i="3"/>
  <c r="AC24" i="3"/>
  <c r="AA24" i="3"/>
  <c r="AD23" i="3"/>
  <c r="AC23" i="3"/>
  <c r="AA23" i="3"/>
  <c r="AD22" i="3"/>
  <c r="AC22" i="3"/>
  <c r="AA22" i="3"/>
  <c r="AD21" i="3"/>
  <c r="AC21" i="3"/>
  <c r="AA21" i="3"/>
  <c r="AD20" i="3"/>
  <c r="AC20" i="3"/>
  <c r="AA20" i="3"/>
  <c r="AD19" i="3"/>
  <c r="AC19" i="3"/>
  <c r="AA19" i="3"/>
  <c r="AD18" i="3"/>
  <c r="AC18" i="3"/>
  <c r="AA18" i="3"/>
  <c r="AD17" i="3"/>
  <c r="AC17" i="3"/>
  <c r="AA17" i="3"/>
  <c r="AD16" i="3"/>
  <c r="AC16" i="3"/>
  <c r="AA16" i="3"/>
  <c r="AD15" i="3"/>
  <c r="AC15" i="3"/>
  <c r="AA15" i="3"/>
  <c r="AD14" i="3"/>
  <c r="AC14" i="3"/>
  <c r="AA14" i="3"/>
  <c r="AD13" i="3"/>
  <c r="AC13" i="3"/>
  <c r="AA13" i="3"/>
  <c r="AD12" i="3"/>
  <c r="AC12" i="3"/>
  <c r="AA12" i="3"/>
  <c r="AD11" i="3"/>
  <c r="AC11" i="3"/>
  <c r="AA11" i="3"/>
  <c r="AD10" i="3"/>
  <c r="AC10" i="3"/>
  <c r="AA10" i="3"/>
  <c r="AD9" i="3"/>
  <c r="AC9" i="3"/>
  <c r="AA9" i="3"/>
  <c r="AD8" i="3"/>
  <c r="AC8" i="3"/>
  <c r="AA8" i="3"/>
  <c r="AD7" i="3"/>
  <c r="AC7" i="3"/>
  <c r="AA7" i="3"/>
  <c r="AD6" i="3"/>
  <c r="AC6" i="3"/>
  <c r="AA6" i="3"/>
  <c r="AD5" i="3"/>
  <c r="AC5" i="3"/>
  <c r="AA5" i="3"/>
  <c r="CD4" i="3"/>
  <c r="B2" i="3"/>
  <c r="A2" i="3"/>
  <c r="I1" i="3"/>
  <c r="C1" i="3"/>
  <c r="B74" i="1"/>
  <c r="B119" i="1" s="1"/>
  <c r="F59" i="1"/>
  <c r="D59" i="1"/>
  <c r="B59" i="1"/>
  <c r="B44" i="1"/>
  <c r="B29" i="1"/>
  <c r="D14" i="1"/>
  <c r="F14" i="1" s="1"/>
  <c r="F44" i="1" s="1"/>
  <c r="BX66" i="3"/>
  <c r="D80" i="3" a="1"/>
  <c r="D76" i="3" a="1"/>
  <c r="D71" i="3" a="1"/>
  <c r="BW66" i="3"/>
  <c r="BV66" i="3"/>
  <c r="BJ66" i="3"/>
  <c r="AX66" i="3"/>
  <c r="AL66" i="3"/>
  <c r="Y61" i="3"/>
  <c r="W60" i="3"/>
  <c r="U59" i="3"/>
  <c r="S58" i="3"/>
  <c r="Q57" i="3"/>
  <c r="O56" i="3"/>
  <c r="M55" i="3"/>
  <c r="K54" i="3"/>
  <c r="Y49" i="3"/>
  <c r="W48" i="3"/>
  <c r="U47" i="3"/>
  <c r="S46" i="3"/>
  <c r="Q45" i="3"/>
  <c r="O44" i="3"/>
  <c r="M43" i="3"/>
  <c r="K42" i="3"/>
  <c r="Y37" i="3"/>
  <c r="W36" i="3"/>
  <c r="U35" i="3"/>
  <c r="S34" i="3"/>
  <c r="Q33" i="3"/>
  <c r="O32" i="3"/>
  <c r="M31" i="3"/>
  <c r="K30" i="3"/>
  <c r="Y25" i="3"/>
  <c r="W24" i="3"/>
  <c r="U23" i="3"/>
  <c r="S22" i="3"/>
  <c r="Q21" i="3"/>
  <c r="O20" i="3"/>
  <c r="M19" i="3"/>
  <c r="K18" i="3"/>
  <c r="Y13" i="3"/>
  <c r="W12" i="3"/>
  <c r="U11" i="3"/>
  <c r="S10" i="3"/>
  <c r="Q9" i="3"/>
  <c r="O8" i="3"/>
  <c r="M7" i="3"/>
  <c r="K6" i="3"/>
  <c r="BI66" i="3"/>
  <c r="AW66" i="3"/>
  <c r="AK66" i="3"/>
  <c r="Y62" i="3"/>
  <c r="W61" i="3"/>
  <c r="U60" i="3"/>
  <c r="S59" i="3"/>
  <c r="Q58" i="3"/>
  <c r="O57" i="3"/>
  <c r="M56" i="3"/>
  <c r="K55" i="3"/>
  <c r="Y50" i="3"/>
  <c r="W49" i="3"/>
  <c r="U48" i="3"/>
  <c r="S47" i="3"/>
  <c r="Q46" i="3"/>
  <c r="O45" i="3"/>
  <c r="M44" i="3"/>
  <c r="K43" i="3"/>
  <c r="Y38" i="3"/>
  <c r="W37" i="3"/>
  <c r="U36" i="3"/>
  <c r="S35" i="3"/>
  <c r="Q34" i="3"/>
  <c r="O33" i="3"/>
  <c r="M32" i="3"/>
  <c r="K31" i="3"/>
  <c r="Y26" i="3"/>
  <c r="W25" i="3"/>
  <c r="U24" i="3"/>
  <c r="S23" i="3"/>
  <c r="Q22" i="3"/>
  <c r="O21" i="3"/>
  <c r="M20" i="3"/>
  <c r="K19" i="3"/>
  <c r="Y14" i="3"/>
  <c r="W13" i="3"/>
  <c r="U12" i="3"/>
  <c r="S11" i="3"/>
  <c r="Q10" i="3"/>
  <c r="O9" i="3"/>
  <c r="M8" i="3"/>
  <c r="K7" i="3"/>
  <c r="BH66" i="3"/>
  <c r="AV66" i="3"/>
  <c r="AJ66" i="3"/>
  <c r="Y63" i="3"/>
  <c r="W62" i="3"/>
  <c r="U61" i="3"/>
  <c r="S60" i="3"/>
  <c r="Q59" i="3"/>
  <c r="O58" i="3"/>
  <c r="M57" i="3"/>
  <c r="K56" i="3"/>
  <c r="Y51" i="3"/>
  <c r="W50" i="3"/>
  <c r="U49" i="3"/>
  <c r="S48" i="3"/>
  <c r="Q47" i="3"/>
  <c r="O46" i="3"/>
  <c r="M45" i="3"/>
  <c r="K44" i="3"/>
  <c r="Y39" i="3"/>
  <c r="W38" i="3"/>
  <c r="U37" i="3"/>
  <c r="S36" i="3"/>
  <c r="Q35" i="3"/>
  <c r="O34" i="3"/>
  <c r="D72" i="3" a="1"/>
  <c r="BU66" i="3"/>
  <c r="D79" i="3" a="1"/>
  <c r="D75" i="3" a="1"/>
  <c r="BT66" i="3"/>
  <c r="D73" i="3" a="1"/>
  <c r="BS66" i="3"/>
  <c r="BG66" i="3"/>
  <c r="AU66" i="3"/>
  <c r="AI66" i="3"/>
  <c r="Y64" i="3"/>
  <c r="W63" i="3"/>
  <c r="U62" i="3"/>
  <c r="S61" i="3"/>
  <c r="Q60" i="3"/>
  <c r="O59" i="3"/>
  <c r="M58" i="3"/>
  <c r="K57" i="3"/>
  <c r="Y52" i="3"/>
  <c r="W51" i="3"/>
  <c r="U50" i="3"/>
  <c r="S49" i="3"/>
  <c r="Q48" i="3"/>
  <c r="O47" i="3"/>
  <c r="M46" i="3"/>
  <c r="K45" i="3"/>
  <c r="Y40" i="3"/>
  <c r="W39" i="3"/>
  <c r="U38" i="3"/>
  <c r="S37" i="3"/>
  <c r="Q36" i="3"/>
  <c r="O35" i="3"/>
  <c r="M34" i="3"/>
  <c r="K33" i="3"/>
  <c r="Y28" i="3"/>
  <c r="W27" i="3"/>
  <c r="U26" i="3"/>
  <c r="S25" i="3"/>
  <c r="Q24" i="3"/>
  <c r="O23" i="3"/>
  <c r="M22" i="3"/>
  <c r="K21" i="3"/>
  <c r="Y16" i="3"/>
  <c r="W15" i="3"/>
  <c r="U14" i="3"/>
  <c r="S13" i="3"/>
  <c r="Q12" i="3"/>
  <c r="O11" i="3"/>
  <c r="M10" i="3"/>
  <c r="K9" i="3"/>
  <c r="BR66" i="3"/>
  <c r="D78" i="3" a="1"/>
  <c r="D74" i="3" a="1"/>
  <c r="BQ66" i="3"/>
  <c r="BE66" i="3"/>
  <c r="AS66" i="3"/>
  <c r="AG66" i="3"/>
  <c r="W65" i="3"/>
  <c r="U64" i="3"/>
  <c r="S63" i="3"/>
  <c r="Q62" i="3"/>
  <c r="O61" i="3"/>
  <c r="M60" i="3"/>
  <c r="K59" i="3"/>
  <c r="Y54" i="3"/>
  <c r="W53" i="3"/>
  <c r="U52" i="3"/>
  <c r="S51" i="3"/>
  <c r="Q50" i="3"/>
  <c r="O49" i="3"/>
  <c r="M48" i="3"/>
  <c r="K47" i="3"/>
  <c r="Y42" i="3"/>
  <c r="W41" i="3"/>
  <c r="U40" i="3"/>
  <c r="S39" i="3"/>
  <c r="Q38" i="3"/>
  <c r="O37" i="3"/>
  <c r="M36" i="3"/>
  <c r="K35" i="3"/>
  <c r="Y30" i="3"/>
  <c r="W29" i="3"/>
  <c r="U28" i="3"/>
  <c r="S27" i="3"/>
  <c r="Q26" i="3"/>
  <c r="O25" i="3"/>
  <c r="M24" i="3"/>
  <c r="K23" i="3"/>
  <c r="Y18" i="3"/>
  <c r="W17" i="3"/>
  <c r="U16" i="3"/>
  <c r="S15" i="3"/>
  <c r="Q14" i="3"/>
  <c r="O13" i="3"/>
  <c r="M12" i="3"/>
  <c r="K11" i="3"/>
  <c r="Y6" i="3"/>
  <c r="W5" i="3"/>
  <c r="BD66" i="3"/>
  <c r="AR66" i="3"/>
  <c r="AF66" i="3"/>
  <c r="U65" i="3"/>
  <c r="S64" i="3"/>
  <c r="Q63" i="3"/>
  <c r="O62" i="3"/>
  <c r="M61" i="3"/>
  <c r="K60" i="3"/>
  <c r="Y55" i="3"/>
  <c r="W54" i="3"/>
  <c r="U53" i="3"/>
  <c r="S52" i="3"/>
  <c r="Q51" i="3"/>
  <c r="O50" i="3"/>
  <c r="M49" i="3"/>
  <c r="K48" i="3"/>
  <c r="Y43" i="3"/>
  <c r="W42" i="3"/>
  <c r="U41" i="3"/>
  <c r="S40" i="3"/>
  <c r="Q39" i="3"/>
  <c r="O38" i="3"/>
  <c r="M37" i="3"/>
  <c r="K36" i="3"/>
  <c r="Y31" i="3"/>
  <c r="W30" i="3"/>
  <c r="U29" i="3"/>
  <c r="S28" i="3"/>
  <c r="Q27" i="3"/>
  <c r="O26" i="3"/>
  <c r="M25" i="3"/>
  <c r="K24" i="3"/>
  <c r="Y19" i="3"/>
  <c r="W18" i="3"/>
  <c r="U17" i="3"/>
  <c r="S16" i="3"/>
  <c r="Q15" i="3"/>
  <c r="O14" i="3"/>
  <c r="M13" i="3"/>
  <c r="K12" i="3"/>
  <c r="Y7" i="3"/>
  <c r="W6" i="3"/>
  <c r="U5" i="3"/>
  <c r="W7" i="3"/>
  <c r="BN66" i="3"/>
  <c r="AP66" i="3"/>
  <c r="O64" i="3"/>
  <c r="K62" i="3"/>
  <c r="Y57" i="3"/>
  <c r="U55" i="3"/>
  <c r="Q53" i="3"/>
  <c r="M51" i="3"/>
  <c r="BP66" i="3"/>
  <c r="BO66" i="3"/>
  <c r="BC66" i="3"/>
  <c r="AQ66" i="3"/>
  <c r="AE66" i="3"/>
  <c r="S65" i="3"/>
  <c r="Q64" i="3"/>
  <c r="O63" i="3"/>
  <c r="M62" i="3"/>
  <c r="K61" i="3"/>
  <c r="Y56" i="3"/>
  <c r="W55" i="3"/>
  <c r="U54" i="3"/>
  <c r="S53" i="3"/>
  <c r="Q52" i="3"/>
  <c r="O51" i="3"/>
  <c r="M50" i="3"/>
  <c r="K49" i="3"/>
  <c r="Y44" i="3"/>
  <c r="W43" i="3"/>
  <c r="U42" i="3"/>
  <c r="S41" i="3"/>
  <c r="Q40" i="3"/>
  <c r="O39" i="3"/>
  <c r="M38" i="3"/>
  <c r="K37" i="3"/>
  <c r="Y32" i="3"/>
  <c r="W31" i="3"/>
  <c r="U30" i="3"/>
  <c r="S29" i="3"/>
  <c r="Q28" i="3"/>
  <c r="O27" i="3"/>
  <c r="M26" i="3"/>
  <c r="K25" i="3"/>
  <c r="Y20" i="3"/>
  <c r="W19" i="3"/>
  <c r="U18" i="3"/>
  <c r="S17" i="3"/>
  <c r="Q16" i="3"/>
  <c r="O15" i="3"/>
  <c r="M14" i="3"/>
  <c r="K13" i="3"/>
  <c r="Y8" i="3"/>
  <c r="U6" i="3"/>
  <c r="S5" i="3"/>
  <c r="BB66" i="3"/>
  <c r="Q65" i="3"/>
  <c r="M63" i="3"/>
  <c r="W56" i="3"/>
  <c r="S54" i="3"/>
  <c r="O52" i="3"/>
  <c r="D77" i="3" a="1"/>
  <c r="BZ66" i="3"/>
  <c r="BY66" i="3"/>
  <c r="BM66" i="3"/>
  <c r="BA66" i="3"/>
  <c r="AO66" i="3"/>
  <c r="O65" i="3"/>
  <c r="M64" i="3"/>
  <c r="K63" i="3"/>
  <c r="Y58" i="3"/>
  <c r="W57" i="3"/>
  <c r="U56" i="3"/>
  <c r="S55" i="3"/>
  <c r="Q54" i="3"/>
  <c r="O53" i="3"/>
  <c r="M52" i="3"/>
  <c r="K51" i="3"/>
  <c r="Y46" i="3"/>
  <c r="W45" i="3"/>
  <c r="U44" i="3"/>
  <c r="S43" i="3"/>
  <c r="Q42" i="3"/>
  <c r="O41" i="3"/>
  <c r="M40" i="3"/>
  <c r="K39" i="3"/>
  <c r="Y34" i="3"/>
  <c r="W33" i="3"/>
  <c r="U32" i="3"/>
  <c r="S31" i="3"/>
  <c r="Q30" i="3"/>
  <c r="O29" i="3"/>
  <c r="M28" i="3"/>
  <c r="K27" i="3"/>
  <c r="Y22" i="3"/>
  <c r="W21" i="3"/>
  <c r="U20" i="3"/>
  <c r="S19" i="3"/>
  <c r="Q18" i="3"/>
  <c r="O17" i="3"/>
  <c r="M16" i="3"/>
  <c r="K15" i="3"/>
  <c r="Y10" i="3"/>
  <c r="W9" i="3"/>
  <c r="U8" i="3"/>
  <c r="S7" i="3"/>
  <c r="Q6" i="3"/>
  <c r="O5" i="3"/>
  <c r="BL66" i="3"/>
  <c r="AZ66" i="3"/>
  <c r="AN66" i="3"/>
  <c r="M65" i="3"/>
  <c r="K64" i="3"/>
  <c r="Y59" i="3"/>
  <c r="W58" i="3"/>
  <c r="U57" i="3"/>
  <c r="S56" i="3"/>
  <c r="Q55" i="3"/>
  <c r="O54" i="3"/>
  <c r="M53" i="3"/>
  <c r="K52" i="3"/>
  <c r="Y47" i="3"/>
  <c r="W46" i="3"/>
  <c r="U45" i="3"/>
  <c r="S44" i="3"/>
  <c r="Q43" i="3"/>
  <c r="O42" i="3"/>
  <c r="M41" i="3"/>
  <c r="K40" i="3"/>
  <c r="Y35" i="3"/>
  <c r="W34" i="3"/>
  <c r="U33" i="3"/>
  <c r="S32" i="3"/>
  <c r="Q31" i="3"/>
  <c r="O30" i="3"/>
  <c r="M29" i="3"/>
  <c r="K28" i="3"/>
  <c r="Y23" i="3"/>
  <c r="W22" i="3"/>
  <c r="U21" i="3"/>
  <c r="S20" i="3"/>
  <c r="Q19" i="3"/>
  <c r="O18" i="3"/>
  <c r="M17" i="3"/>
  <c r="K16" i="3"/>
  <c r="Y11" i="3"/>
  <c r="W10" i="3"/>
  <c r="U9" i="3"/>
  <c r="S8" i="3"/>
  <c r="Q7" i="3"/>
  <c r="O6" i="3"/>
  <c r="M5" i="3"/>
  <c r="BK66" i="3"/>
  <c r="AY66" i="3"/>
  <c r="AM66" i="3"/>
  <c r="K65" i="3"/>
  <c r="Y60" i="3"/>
  <c r="W59" i="3"/>
  <c r="U58" i="3"/>
  <c r="S57" i="3"/>
  <c r="Q56" i="3"/>
  <c r="O55" i="3"/>
  <c r="M54" i="3"/>
  <c r="K53" i="3"/>
  <c r="W47" i="3"/>
  <c r="W40" i="3"/>
  <c r="W35" i="3"/>
  <c r="M33" i="3"/>
  <c r="Y24" i="3"/>
  <c r="U22" i="3"/>
  <c r="W20" i="3"/>
  <c r="M18" i="3"/>
  <c r="Y5" i="3"/>
  <c r="U51" i="3"/>
  <c r="O36" i="3"/>
  <c r="W8" i="3"/>
  <c r="M27" i="3"/>
  <c r="W14" i="3"/>
  <c r="U31" i="3"/>
  <c r="O12" i="3"/>
  <c r="O31" i="3"/>
  <c r="S18" i="3"/>
  <c r="M47" i="3"/>
  <c r="S42" i="3"/>
  <c r="O40" i="3"/>
  <c r="M35" i="3"/>
  <c r="W26" i="3"/>
  <c r="S24" i="3"/>
  <c r="O22" i="3"/>
  <c r="Q20" i="3"/>
  <c r="Q5" i="3"/>
  <c r="U7" i="3"/>
  <c r="Q44" i="3"/>
  <c r="Y17" i="3"/>
  <c r="Q13" i="3"/>
  <c r="M9" i="3"/>
  <c r="U46" i="3"/>
  <c r="Q17" i="3"/>
  <c r="W64" i="3"/>
  <c r="K46" i="3"/>
  <c r="M39" i="3"/>
  <c r="U19" i="3"/>
  <c r="Y36" i="3"/>
  <c r="Q23" i="3"/>
  <c r="S12" i="3"/>
  <c r="O60" i="3"/>
  <c r="S50" i="3"/>
  <c r="Y45" i="3"/>
  <c r="Y65" i="3"/>
  <c r="S62" i="3"/>
  <c r="M59" i="3"/>
  <c r="W52" i="3"/>
  <c r="M42" i="3"/>
  <c r="W28" i="3"/>
  <c r="S26" i="3"/>
  <c r="O24" i="3"/>
  <c r="K22" i="3"/>
  <c r="K20" i="3"/>
  <c r="W11" i="3"/>
  <c r="Y9" i="3"/>
  <c r="K5" i="3"/>
  <c r="M30" i="3"/>
  <c r="U15" i="3"/>
  <c r="AH66" i="3"/>
  <c r="U34" i="3"/>
  <c r="K58" i="3"/>
  <c r="K34" i="3"/>
  <c r="W23" i="3"/>
  <c r="K17" i="3"/>
  <c r="Y27" i="3"/>
  <c r="S21" i="3"/>
  <c r="S6" i="3"/>
  <c r="U43" i="3"/>
  <c r="Y29" i="3"/>
  <c r="Q25" i="3"/>
  <c r="M21" i="3"/>
  <c r="Y12" i="3"/>
  <c r="M6" i="3"/>
  <c r="O43" i="3"/>
  <c r="Q8" i="3"/>
  <c r="Y53" i="3"/>
  <c r="S38" i="3"/>
  <c r="K29" i="3"/>
  <c r="S14" i="3"/>
  <c r="K8" i="3"/>
  <c r="K50" i="3"/>
  <c r="K38" i="3"/>
  <c r="S33" i="3"/>
  <c r="O16" i="3"/>
  <c r="BF66" i="3"/>
  <c r="Q49" i="3"/>
  <c r="W44" i="3"/>
  <c r="Q37" i="3"/>
  <c r="S30" i="3"/>
  <c r="O28" i="3"/>
  <c r="K26" i="3"/>
  <c r="Y15" i="3"/>
  <c r="U13" i="3"/>
  <c r="Q11" i="3"/>
  <c r="S9" i="3"/>
  <c r="O7" i="3"/>
  <c r="AT66" i="3"/>
  <c r="W32" i="3"/>
  <c r="M11" i="3"/>
  <c r="D82" i="3" a="1"/>
  <c r="U39" i="3"/>
  <c r="Q32" i="3"/>
  <c r="M15" i="3"/>
  <c r="Q61" i="3"/>
  <c r="Y41" i="3"/>
  <c r="K32" i="3"/>
  <c r="Y21" i="3"/>
  <c r="Y48" i="3"/>
  <c r="Q41" i="3"/>
  <c r="U25" i="3"/>
  <c r="O19" i="3"/>
  <c r="O48" i="3"/>
  <c r="K41" i="3"/>
  <c r="U27" i="3"/>
  <c r="M23" i="3"/>
  <c r="U10" i="3"/>
  <c r="Q29" i="3"/>
  <c r="O10" i="3"/>
  <c r="U63" i="3"/>
  <c r="Y33" i="3"/>
  <c r="W16" i="3"/>
  <c r="K10" i="3"/>
  <c r="S45" i="3"/>
  <c r="K14" i="3"/>
  <c r="B104" i="1" l="1"/>
  <c r="D29" i="1"/>
  <c r="D74" i="1"/>
  <c r="D119" i="1" s="1"/>
  <c r="B89" i="1"/>
  <c r="D82" i="3"/>
  <c r="F82" i="3" s="1"/>
  <c r="D77" i="3"/>
  <c r="F77" i="3" s="1"/>
  <c r="D74" i="3"/>
  <c r="F74" i="3" s="1"/>
  <c r="D78" i="3"/>
  <c r="D73" i="3"/>
  <c r="F73" i="3" s="1"/>
  <c r="D75" i="3"/>
  <c r="F75" i="3" s="1"/>
  <c r="D79" i="3"/>
  <c r="F79" i="3" s="1"/>
  <c r="D72" i="3"/>
  <c r="F72" i="3" s="1"/>
  <c r="D71" i="3"/>
  <c r="F71" i="3" s="1"/>
  <c r="D76" i="3"/>
  <c r="F76" i="3" s="1"/>
  <c r="D80" i="3"/>
  <c r="F80" i="3" s="1"/>
  <c r="F29" i="1"/>
  <c r="H14" i="1"/>
  <c r="D104" i="1"/>
  <c r="D89" i="1"/>
  <c r="F74" i="1"/>
  <c r="D44" i="1"/>
  <c r="D81" i="3" a="1"/>
  <c r="D81" i="3" l="1"/>
  <c r="F81" i="3" s="1"/>
  <c r="F104" i="1"/>
  <c r="F89" i="1"/>
  <c r="F119" i="1"/>
  <c r="H74" i="1"/>
  <c r="F78" i="3"/>
  <c r="D70" i="3"/>
  <c r="F70" i="3" s="1"/>
  <c r="H29" i="1"/>
  <c r="H44" i="1"/>
  <c r="H59" i="1"/>
  <c r="J14" i="1"/>
  <c r="J59" i="1" l="1"/>
  <c r="J44" i="1"/>
  <c r="J29" i="1"/>
  <c r="H119" i="1"/>
  <c r="H89" i="1"/>
  <c r="H104" i="1"/>
  <c r="J74" i="1"/>
  <c r="J119" i="1" l="1"/>
  <c r="J104" i="1"/>
  <c r="J89" i="1"/>
</calcChain>
</file>

<file path=xl/sharedStrings.xml><?xml version="1.0" encoding="utf-8"?>
<sst xmlns="http://schemas.openxmlformats.org/spreadsheetml/2006/main" count="863" uniqueCount="322">
  <si>
    <t>ap</t>
  </si>
  <si>
    <t>Python Daily Schedule</t>
  </si>
  <si>
    <t>Helpful Links</t>
  </si>
  <si>
    <t>Python Week 1</t>
  </si>
  <si>
    <t>Intro to Python</t>
  </si>
  <si>
    <t>Discussion Questions Open</t>
  </si>
  <si>
    <r>
      <rPr>
        <sz val="10"/>
        <color rgb="FF000000"/>
        <rFont val="Arial"/>
      </rPr>
      <t xml:space="preserve">- Organizing Files ( Practice )
- Testing Python ( Practice )
</t>
    </r>
    <r>
      <rPr>
        <i/>
        <sz val="10"/>
        <color rgb="FF000000"/>
        <rFont val="Arial"/>
      </rPr>
      <t xml:space="preserve">- Recognizing Python ( Optional )
</t>
    </r>
    <r>
      <rPr>
        <sz val="10"/>
        <color rgb="FF000000"/>
        <rFont val="Arial"/>
      </rPr>
      <t xml:space="preserve">- Hello World ( Practice )
</t>
    </r>
  </si>
  <si>
    <t>- For Loop Basic I ( Core )</t>
  </si>
  <si>
    <t xml:space="preserve">- Functions Basic I ( Practice )
</t>
  </si>
  <si>
    <t xml:space="preserve">- Functions Basic II ( Practice )
</t>
  </si>
  <si>
    <t>Functions Intermediate I ( Core )</t>
  </si>
  <si>
    <t>Office Hour: Meet and Greet</t>
  </si>
  <si>
    <t>Office Hour: If/Else Group Activity</t>
  </si>
  <si>
    <t>Lecture: Python Fundamentals</t>
  </si>
  <si>
    <t>Lecture: Functions, Default vs Named Parameters</t>
  </si>
  <si>
    <t>Read To:</t>
  </si>
  <si>
    <t>Functions</t>
  </si>
  <si>
    <t>Default Parameters &amp; Named Arguments</t>
  </si>
  <si>
    <t>Bubble Sort</t>
  </si>
  <si>
    <t>Methods</t>
  </si>
  <si>
    <t>Python Week 2</t>
  </si>
  <si>
    <t xml:space="preserve"> </t>
  </si>
  <si>
    <t>Python OOP</t>
  </si>
  <si>
    <t>MySQL ERDs</t>
  </si>
  <si>
    <t>- User ( Practice )
- Chaining Methods ( Practice )</t>
  </si>
  <si>
    <t>- Bank Account ( Core )</t>
  </si>
  <si>
    <t>- Users w/ Bank Account ( Core )</t>
  </si>
  <si>
    <t>- Dojo Pets (Practice)</t>
  </si>
  <si>
    <t>Office Hour: Functions Group Activity</t>
  </si>
  <si>
    <t>Office Hour: Classes Group Activity</t>
  </si>
  <si>
    <t>Lecture: Python Classes</t>
  </si>
  <si>
    <t>Lecture: Python OOP Continued</t>
  </si>
  <si>
    <t>Read To</t>
  </si>
  <si>
    <t>Association between classes</t>
  </si>
  <si>
    <t>Four Pillars</t>
  </si>
  <si>
    <t>Modules &amp; Packages</t>
  </si>
  <si>
    <t>Normalization</t>
  </si>
  <si>
    <t>Belts</t>
  </si>
  <si>
    <t>Python Week 3</t>
  </si>
  <si>
    <t>MySQL Queries</t>
  </si>
  <si>
    <t>Flask</t>
  </si>
  <si>
    <r>
      <rPr>
        <sz val="10"/>
        <color theme="1"/>
        <rFont val="Arial"/>
      </rPr>
      <t xml:space="preserve">- Books ( Practice )
- Friendships ( Practice )
</t>
    </r>
    <r>
      <rPr>
        <b/>
        <sz val="10"/>
        <color theme="1"/>
        <rFont val="Arial"/>
      </rPr>
      <t>- MySQL Countries ( Core )</t>
    </r>
    <r>
      <rPr>
        <sz val="10"/>
        <color theme="1"/>
        <rFont val="Arial"/>
      </rPr>
      <t xml:space="preserve">
- Sakila ( Optional )
- Lead Gen Business ( Optional )
- SQLZoo ( Optional )</t>
    </r>
  </si>
  <si>
    <r>
      <rPr>
        <sz val="10"/>
        <rFont val="Arial"/>
      </rPr>
      <t xml:space="preserve">- Friendships ( Practice )
</t>
    </r>
    <r>
      <rPr>
        <i/>
        <sz val="10"/>
        <rFont val="Arial"/>
      </rPr>
      <t xml:space="preserve">- Event Planner ( Optional )
- Blogs ( Optional )
- User Dashboard ( Optional )
- Normalization ( Optional )
</t>
    </r>
    <r>
      <rPr>
        <b/>
        <u/>
        <sz val="10"/>
        <color rgb="FF1155CC"/>
        <rFont val="Arial"/>
      </rPr>
      <t>Dojos and Ninjas ( Core )</t>
    </r>
  </si>
  <si>
    <t>Books ERD ( Core )</t>
  </si>
  <si>
    <r>
      <rPr>
        <sz val="10"/>
        <rFont val="Arial"/>
      </rPr>
      <t xml:space="preserve">- MySQL Wrkbnch SetUp ( Practice )
- Users ( Practice )
</t>
    </r>
    <r>
      <rPr>
        <u/>
        <sz val="10"/>
        <color rgb="FF1155CC"/>
        <rFont val="Arial"/>
      </rPr>
      <t>- Dojo and Ninjas ( Core )</t>
    </r>
    <r>
      <rPr>
        <b/>
        <sz val="10"/>
        <rFont val="Arial"/>
      </rPr>
      <t xml:space="preserve">
</t>
    </r>
  </si>
  <si>
    <t>Office Hour: Association Between Classes Group Activity</t>
  </si>
  <si>
    <t>Office Hour:MySQL ERD Group Activity</t>
  </si>
  <si>
    <t>Lecture: Intro to Database Design</t>
  </si>
  <si>
    <t>Lecture: SQL Queries</t>
  </si>
  <si>
    <t>Forward Engineer</t>
  </si>
  <si>
    <t>POST Form Submission</t>
  </si>
  <si>
    <t>Hidden Inputs</t>
  </si>
  <si>
    <t>Python Week 4</t>
  </si>
  <si>
    <t>CR + Modularization</t>
  </si>
  <si>
    <r>
      <rPr>
        <sz val="10"/>
        <rFont val="Arial"/>
      </rPr>
      <t xml:space="preserve">- Understanding Routing ( Practice )
</t>
    </r>
    <r>
      <rPr>
        <b/>
        <sz val="10"/>
        <rFont val="Arial"/>
      </rPr>
      <t xml:space="preserve">- Play Ground ( Practice )
</t>
    </r>
    <r>
      <rPr>
        <u/>
        <sz val="10"/>
        <color rgb="FF1155CC"/>
        <rFont val="Arial"/>
      </rPr>
      <t>- Checkerboard ( Core )</t>
    </r>
  </si>
  <si>
    <r>
      <rPr>
        <b/>
        <u/>
        <sz val="10"/>
        <color rgb="FF1155CC"/>
        <rFont val="Arial"/>
      </rPr>
      <t>- HTML Table ( Core )</t>
    </r>
    <r>
      <rPr>
        <b/>
        <sz val="10"/>
        <rFont val="Arial"/>
      </rPr>
      <t xml:space="preserve">
</t>
    </r>
    <r>
      <rPr>
        <b/>
        <i/>
        <sz val="10"/>
        <rFont val="Arial"/>
      </rPr>
      <t>- Dojo Fruit Store ( Optional )</t>
    </r>
  </si>
  <si>
    <r>
      <rPr>
        <b/>
        <u/>
        <sz val="10"/>
        <color rgb="FF1155CC"/>
        <rFont val="Arial"/>
      </rPr>
      <t>- Counter( Core )</t>
    </r>
    <r>
      <rPr>
        <b/>
        <sz val="10"/>
        <rFont val="Arial"/>
      </rPr>
      <t xml:space="preserve">
</t>
    </r>
  </si>
  <si>
    <t>- Great Number Game ( Practice )</t>
  </si>
  <si>
    <r>
      <rPr>
        <b/>
        <u/>
        <sz val="10"/>
        <color rgb="FF1155CC"/>
        <rFont val="Arial"/>
      </rPr>
      <t>- Dojo Survey ( Core )</t>
    </r>
    <r>
      <rPr>
        <b/>
        <sz val="10"/>
        <rFont val="Arial"/>
      </rPr>
      <t xml:space="preserve">
</t>
    </r>
    <r>
      <rPr>
        <i/>
        <sz val="10"/>
        <rFont val="Arial"/>
      </rPr>
      <t>- Ninja Gold ( Optional )</t>
    </r>
  </si>
  <si>
    <t>Office Hour: Intro to Flask Preview</t>
  </si>
  <si>
    <t>Office Hour: Intro to Flask Group Activity</t>
  </si>
  <si>
    <t>Lecture: Intro to Flask</t>
  </si>
  <si>
    <t>Lecture: POST Requests, Redirect, Session</t>
  </si>
  <si>
    <t>From Form to DB</t>
  </si>
  <si>
    <t>Modularization</t>
  </si>
  <si>
    <t>Python Week 5</t>
  </si>
  <si>
    <t>CRUD + Modularization</t>
  </si>
  <si>
    <t>Relationships</t>
  </si>
  <si>
    <t>- Dojos and Ninjas ( Core )</t>
  </si>
  <si>
    <r>
      <rPr>
        <i/>
        <sz val="10"/>
        <rFont val="Arial"/>
      </rPr>
      <t xml:space="preserve">- MySQL Connection Errors (optional)
</t>
    </r>
    <r>
      <rPr>
        <u/>
        <sz val="10"/>
        <color rgb="FF1155CC"/>
        <rFont val="Arial"/>
      </rPr>
      <t>- Users CR ( Core )</t>
    </r>
    <r>
      <rPr>
        <sz val="10"/>
        <rFont val="Arial"/>
      </rPr>
      <t xml:space="preserve">
</t>
    </r>
  </si>
  <si>
    <r>
      <rPr>
        <sz val="10"/>
        <rFont val="Arial"/>
      </rPr>
      <t xml:space="preserve">- Users CRUD ( Practice )
</t>
    </r>
    <r>
      <rPr>
        <b/>
        <u/>
        <sz val="10"/>
        <color rgb="FF1155CC"/>
        <rFont val="Arial"/>
      </rPr>
      <t>- Users CRUD Modullarized ( Core )</t>
    </r>
  </si>
  <si>
    <t>- Books ( Practice )</t>
  </si>
  <si>
    <t>- Friendships ( Optional )</t>
  </si>
  <si>
    <t>Office Hour: Flask Group Activity</t>
  </si>
  <si>
    <t>Office Hour: Flask + MySQL- CRUD</t>
  </si>
  <si>
    <t>Lecture: Flask + MySQL</t>
  </si>
  <si>
    <t>Lecture: One to Many Relationships</t>
  </si>
  <si>
    <t>Models</t>
  </si>
  <si>
    <t>Python Week 6</t>
  </si>
  <si>
    <t>Validations</t>
  </si>
  <si>
    <t>Full Stack Flask</t>
  </si>
  <si>
    <t xml:space="preserve">- Private Wall ( Practice )
- Survey w/ Validations ( Practice )
- Email Validation w/ DB ( Practice )
</t>
  </si>
  <si>
    <t>- Login and Registration ( Core )</t>
  </si>
  <si>
    <t>- Recipes ( Core )</t>
  </si>
  <si>
    <t>PYTHON EXAM</t>
  </si>
  <si>
    <t>Office Hour: CRUD: Edit/Delete</t>
  </si>
  <si>
    <t>Office Hour: Log/Reg + CRUD Review(Only Lecture Vid)</t>
  </si>
  <si>
    <t>Lecture: Validations and Login/Registration</t>
  </si>
  <si>
    <t>Lecture: Belt Exam Review</t>
  </si>
  <si>
    <t>Bcrypt</t>
  </si>
  <si>
    <t>The Belt Exam</t>
  </si>
  <si>
    <t>Python Week 7</t>
  </si>
  <si>
    <t>APIs &amp; AJAX</t>
  </si>
  <si>
    <t>AJAX &amp; Flask</t>
  </si>
  <si>
    <t xml:space="preserve">- Getting Github ( Optional )
</t>
  </si>
  <si>
    <t>- Dojo Weather ( Optional )</t>
  </si>
  <si>
    <t>- Recipes AJAX ( Optional )</t>
  </si>
  <si>
    <t xml:space="preserve">- Username Form ( Optional ) 
</t>
  </si>
  <si>
    <t>PYTHON EXAM CONT...</t>
  </si>
  <si>
    <t>Office Hour</t>
  </si>
  <si>
    <t>Lecture: Many to Many Relationships</t>
  </si>
  <si>
    <t>Lecture: APIs</t>
  </si>
  <si>
    <t>Python Week 8</t>
  </si>
  <si>
    <t>Next Stack Prep</t>
  </si>
  <si>
    <t>- Super Heros ( Optional )</t>
  </si>
  <si>
    <t>PYTHON EXAM CUTOFF</t>
  </si>
  <si>
    <t>Lecture: AJAX</t>
  </si>
  <si>
    <t>Lecture</t>
  </si>
  <si>
    <t>Python v22.1</t>
  </si>
  <si>
    <t>Chapter</t>
  </si>
  <si>
    <t>Week</t>
  </si>
  <si>
    <t>Day</t>
  </si>
  <si>
    <t>Assignment Title</t>
  </si>
  <si>
    <t>Type</t>
  </si>
  <si>
    <t>Est. Time</t>
  </si>
  <si>
    <t>WEEK 1</t>
  </si>
  <si>
    <t>Python</t>
  </si>
  <si>
    <t>Mon</t>
  </si>
  <si>
    <t>Organizing Files</t>
  </si>
  <si>
    <t>Practice</t>
  </si>
  <si>
    <t>0.5 hr</t>
  </si>
  <si>
    <t>Testing Python</t>
  </si>
  <si>
    <t>Recognize Python</t>
  </si>
  <si>
    <t>Optional</t>
  </si>
  <si>
    <t>Hello World</t>
  </si>
  <si>
    <t>1-2 hrs</t>
  </si>
  <si>
    <t>Tue</t>
  </si>
  <si>
    <t>For Loop Basic I</t>
  </si>
  <si>
    <t>Core</t>
  </si>
  <si>
    <t>Wed</t>
  </si>
  <si>
    <t>Functions Basic I</t>
  </si>
  <si>
    <t>Thu</t>
  </si>
  <si>
    <t>Functions Basic II</t>
  </si>
  <si>
    <t>Fri</t>
  </si>
  <si>
    <t>Functions Intermediate I</t>
  </si>
  <si>
    <t>2-3 hrs</t>
  </si>
  <si>
    <t>WEEK 2</t>
  </si>
  <si>
    <t>OOP</t>
  </si>
  <si>
    <t>User</t>
  </si>
  <si>
    <t>Chaining methods</t>
  </si>
  <si>
    <t>BankAccount</t>
  </si>
  <si>
    <t>Users with Bank Account</t>
  </si>
  <si>
    <t>Modular Practice</t>
  </si>
  <si>
    <t>Dojo Pets</t>
  </si>
  <si>
    <t>Hack-a-thon</t>
  </si>
  <si>
    <t xml:space="preserve">Intro to TDD </t>
  </si>
  <si>
    <t xml:space="preserve">Math Dojo </t>
  </si>
  <si>
    <t xml:space="preserve">MathDojo + TDD </t>
  </si>
  <si>
    <t>Modular Store</t>
  </si>
  <si>
    <t>Insertion Sort</t>
  </si>
  <si>
    <t>Selection Sort</t>
  </si>
  <si>
    <t>Underscore</t>
  </si>
  <si>
    <t>OpenCV</t>
  </si>
  <si>
    <t>TDD 2</t>
  </si>
  <si>
    <t>SLists</t>
  </si>
  <si>
    <t>DLists</t>
  </si>
  <si>
    <t>WEEK 3</t>
  </si>
  <si>
    <t>Users</t>
  </si>
  <si>
    <t>1 hrs</t>
  </si>
  <si>
    <t>Dojos and Ninjas</t>
  </si>
  <si>
    <t>Books</t>
  </si>
  <si>
    <t>Friendships</t>
  </si>
  <si>
    <t>Event Planner</t>
  </si>
  <si>
    <t>Blogs</t>
  </si>
  <si>
    <t>User Dashboard</t>
  </si>
  <si>
    <t>MySQL Workbench Setup</t>
  </si>
  <si>
    <t>.5 hrs</t>
  </si>
  <si>
    <t>1 hr</t>
  </si>
  <si>
    <t>MySQL Countries</t>
  </si>
  <si>
    <t>1-3 hrs</t>
  </si>
  <si>
    <t>Sakila</t>
  </si>
  <si>
    <t>Lead Gen Business</t>
  </si>
  <si>
    <t>SQLZoo</t>
  </si>
  <si>
    <t>WEEK 4</t>
  </si>
  <si>
    <t>Flask Routing</t>
  </si>
  <si>
    <t>Understanding Routing</t>
  </si>
  <si>
    <t>Playground</t>
  </si>
  <si>
    <t>Checkerboard</t>
  </si>
  <si>
    <t>HTML Table</t>
  </si>
  <si>
    <t>0.5-1 hr</t>
  </si>
  <si>
    <t>POST</t>
  </si>
  <si>
    <t>Dojo Fruit Store</t>
  </si>
  <si>
    <t>SESSION</t>
  </si>
  <si>
    <t>Counter</t>
  </si>
  <si>
    <t>Great Number Game</t>
  </si>
  <si>
    <t>Dojo Survey</t>
  </si>
  <si>
    <t>Ninja Gold</t>
  </si>
  <si>
    <t>WEEK 5</t>
  </si>
  <si>
    <t>MYSQL + Flask</t>
  </si>
  <si>
    <t>MySQL Connection Errors</t>
  </si>
  <si>
    <t>User CR</t>
  </si>
  <si>
    <t>User CRUD</t>
  </si>
  <si>
    <t>User CRUD Modularized</t>
  </si>
  <si>
    <t>WEEK 6</t>
  </si>
  <si>
    <t>Dojo Survey w/Validations</t>
  </si>
  <si>
    <t>Email Validation w/ DB</t>
  </si>
  <si>
    <t>Login and Registration</t>
  </si>
  <si>
    <t>Belt Prep</t>
  </si>
  <si>
    <t>Private Wall</t>
  </si>
  <si>
    <t>3-5 hrs</t>
  </si>
  <si>
    <t>Recipes</t>
  </si>
  <si>
    <t>Exam</t>
  </si>
  <si>
    <t>5 hrs</t>
  </si>
  <si>
    <t>WEEK 7</t>
  </si>
  <si>
    <t>AJAX</t>
  </si>
  <si>
    <t>Getting Github</t>
  </si>
  <si>
    <t>Dojo Weather</t>
  </si>
  <si>
    <t>Username Form</t>
  </si>
  <si>
    <t>Recipes AJAX</t>
  </si>
  <si>
    <t>WEEK 8</t>
  </si>
  <si>
    <t>Super Heros</t>
  </si>
  <si>
    <t>DATES</t>
  </si>
  <si>
    <t>SESSIONS</t>
  </si>
  <si>
    <t>SCRIPTS SECTION</t>
  </si>
  <si>
    <t>ASSIGNMENTS</t>
  </si>
  <si>
    <t>Execute Scripts</t>
  </si>
  <si>
    <t>STUDENT NAME</t>
  </si>
  <si>
    <t>STUDENT INFO</t>
  </si>
  <si>
    <t>DATE</t>
  </si>
  <si>
    <t>Script Type</t>
  </si>
  <si>
    <t>DT Column</t>
  </si>
  <si>
    <t>DT URL</t>
  </si>
  <si>
    <t>STACK Data</t>
  </si>
  <si>
    <t>FIRST</t>
  </si>
  <si>
    <t>LAST</t>
  </si>
  <si>
    <t>EMAIL</t>
  </si>
  <si>
    <t>MATTERMOST</t>
  </si>
  <si>
    <t>NEXT STACK</t>
  </si>
  <si>
    <t>NOTES</t>
  </si>
  <si>
    <t>ROLLBACKS</t>
  </si>
  <si>
    <t>EXAM</t>
  </si>
  <si>
    <t>STATUS</t>
  </si>
  <si>
    <t>TOTAL</t>
  </si>
  <si>
    <t>%</t>
  </si>
  <si>
    <t>LATEST ASSIGNMENT</t>
  </si>
  <si>
    <t>STATUS CHANGED</t>
  </si>
  <si>
    <t xml:space="preserve">ATTENDANCE </t>
  </si>
  <si>
    <t>DISCUSSION</t>
  </si>
  <si>
    <t>SESSION 1</t>
  </si>
  <si>
    <t>SESSION 2</t>
  </si>
  <si>
    <t>CODE REVIEW</t>
  </si>
  <si>
    <t>QUESTION 1</t>
  </si>
  <si>
    <t>QUESTION 2</t>
  </si>
  <si>
    <t>QUESTION 3</t>
  </si>
  <si>
    <t>Retrieve Discussion Topics</t>
  </si>
  <si>
    <t>108/46/1037(1.1)</t>
  </si>
  <si>
    <t>NO ATTEMPT (NA)</t>
  </si>
  <si>
    <t>ON PACE (OP)</t>
  </si>
  <si>
    <t>DAILY ATTENDANCE</t>
  </si>
  <si>
    <t>DAYS</t>
  </si>
  <si>
    <t>STATISTICS</t>
  </si>
  <si>
    <t>ASSIGNMENT TOTALS</t>
  </si>
  <si>
    <t>COUNT</t>
  </si>
  <si>
    <t>PERCENTAGE</t>
  </si>
  <si>
    <t>STACKS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</si>
  <si>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</si>
  <si>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</si>
  <si>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</si>
  <si>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</si>
  <si>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</si>
  <si>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</si>
  <si>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</si>
  <si>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</si>
  <si>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COMPLETE</t>
  </si>
  <si>
    <t>REMAINING</t>
  </si>
  <si>
    <t>FAILED</t>
  </si>
  <si>
    <t>WEBFUN</t>
  </si>
  <si>
    <t>ON PACE</t>
  </si>
  <si>
    <t>PYTHON</t>
  </si>
  <si>
    <t>LECTURES</t>
  </si>
  <si>
    <t>FALLING BEHIND</t>
  </si>
  <si>
    <t>MERN</t>
  </si>
  <si>
    <t>TOPICS WARNING</t>
  </si>
  <si>
    <t>JAVA</t>
  </si>
  <si>
    <t>THE RED LEGEND</t>
  </si>
  <si>
    <t>FAILING</t>
  </si>
  <si>
    <t>PROJECTS &amp; ALGOS</t>
  </si>
  <si>
    <t>H</t>
  </si>
  <si>
    <t>HOLIDAY</t>
  </si>
  <si>
    <t>PAUSED</t>
  </si>
  <si>
    <t>E</t>
  </si>
  <si>
    <t>EXCUSED</t>
  </si>
  <si>
    <t>POSTPONED</t>
  </si>
  <si>
    <t>X</t>
  </si>
  <si>
    <t>PARTICIPATION</t>
  </si>
  <si>
    <t>PROBATION</t>
  </si>
  <si>
    <t>NO PARTICIPATION</t>
  </si>
  <si>
    <t>ROLL BACK</t>
  </si>
  <si>
    <t>DROPPED</t>
  </si>
  <si>
    <t>EXPELLED</t>
  </si>
  <si>
    <t>INSTRUCTOR DETAILS</t>
  </si>
  <si>
    <t>LIMBO</t>
  </si>
  <si>
    <t>UNKNOWN</t>
  </si>
  <si>
    <t>STACK</t>
  </si>
  <si>
    <t>PYTHON-FLASK</t>
  </si>
  <si>
    <t>COMMUNITY MANAGER DETAILS</t>
  </si>
  <si>
    <t>Jessica</t>
  </si>
  <si>
    <t>Capó</t>
  </si>
  <si>
    <t>jcapo@codingdojo.com</t>
  </si>
  <si>
    <t>CAREER SERVICES DETAILS</t>
  </si>
  <si>
    <t>CONFIGURATION</t>
  </si>
  <si>
    <t>HEADER ROW</t>
  </si>
  <si>
    <t>FOOTER ROW</t>
  </si>
  <si>
    <t>STATUS COLUMN</t>
  </si>
  <si>
    <t>CHANGE COLUMN</t>
  </si>
  <si>
    <t>MODE</t>
  </si>
  <si>
    <t>PRODUCTION</t>
  </si>
  <si>
    <t>Instructor email (Sal Abd Salim Nast)</t>
  </si>
  <si>
    <t>snast@codingdojo.com</t>
  </si>
  <si>
    <t>Career Services Email</t>
  </si>
  <si>
    <t>csm@codingdojo.com</t>
  </si>
  <si>
    <t>Folder Structure</t>
  </si>
  <si>
    <t>Student Support Email</t>
  </si>
  <si>
    <t>VSCode Shortcuts (Windows)</t>
  </si>
  <si>
    <t>support@codingdojo.com</t>
  </si>
  <si>
    <t>VSCode Shortcuts (MAC)</t>
  </si>
  <si>
    <t>TA Email (Kyle Reimars)</t>
  </si>
  <si>
    <t>kreimers@codingdojo.com</t>
  </si>
  <si>
    <t>Bootstrap(CSS)</t>
  </si>
  <si>
    <t>Basic 13</t>
  </si>
  <si>
    <t/>
  </si>
  <si>
    <t>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</si>
</sst>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m/d"/>
    <numFmt numFmtId="165" formatCode="mm/dd/yy"/>
  </numFmts>
  <fonts count="6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31"/>
      <color rgb="FF000000"/>
      <name val="&quot;Roboto Mono&quot;"/>
    </font>
    <font>
      <sz val="10"/>
      <name val="Arial"/>
    </font>
    <font>
      <b/>
      <sz val="10"/>
      <color theme="1"/>
      <name val="Arial"/>
      <scheme val="minor"/>
    </font>
    <font>
      <b/>
      <sz val="12"/>
      <color rgb="FFFFFFFF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FFFFFF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i/>
      <sz val="10"/>
      <color theme="1"/>
      <name val="Arial"/>
    </font>
    <font>
      <sz val="10"/>
      <color theme="1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i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i/>
      <sz val="10"/>
      <color theme="1"/>
      <name val="Arial"/>
      <scheme val="minor"/>
    </font>
    <font>
      <i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i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CCCCCC"/>
      <name val="Arial"/>
      <scheme val="minor"/>
    </font>
    <font>
      <sz val="10"/>
      <color rgb="FFFFFFFF"/>
      <name val="Arial"/>
      <scheme val="minor"/>
    </font>
    <font>
      <sz val="10"/>
      <color rgb="FFFFFFFF"/>
      <name val="Arial"/>
    </font>
    <font>
      <sz val="11"/>
      <color theme="1"/>
      <name val="Inconsolata"/>
    </font>
    <font>
      <sz val="11"/>
      <color rgb="FF000000"/>
      <name val="Inconsolata"/>
    </font>
    <font>
      <sz val="11"/>
      <color rgb="FFFFFFFF"/>
      <name val="Inconsolata"/>
    </font>
    <font>
      <sz val="10"/>
      <color rgb="FFF3F3F3"/>
      <name val="Arial"/>
      <scheme val="minor"/>
    </font>
    <font>
      <sz val="10"/>
      <color rgb="FFF3F3F3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B7B7B7"/>
      <name val="Arial"/>
      <scheme val="minor"/>
    </font>
    <font>
      <sz val="10"/>
      <color rgb="FFD9D9D9"/>
      <name val="Arial"/>
      <scheme val="minor"/>
    </font>
    <font>
      <sz val="10"/>
      <color rgb="FFD9D9D9"/>
      <name val="Arial"/>
    </font>
    <font>
      <sz val="10"/>
      <color rgb="FF000000"/>
      <name val="Arial"/>
      <scheme val="minor"/>
    </font>
    <font>
      <sz val="10"/>
      <color rgb="FFCCCCCC"/>
      <name val="Arial"/>
    </font>
    <font>
      <sz val="24"/>
      <color rgb="FFFFFFFF"/>
      <name val="Arial"/>
    </font>
    <font>
      <b/>
      <sz val="10"/>
      <color theme="1"/>
      <name val="Roboto Mono"/>
    </font>
    <font>
      <b/>
      <sz val="8"/>
      <color theme="1"/>
      <name val="Roboto Mono"/>
    </font>
    <font>
      <u/>
      <sz val="14"/>
      <color rgb="FF0000FF"/>
      <name val="Arial"/>
    </font>
    <font>
      <sz val="14"/>
      <color theme="1"/>
      <name val="Arial"/>
      <scheme val="minor"/>
    </font>
    <font>
      <u/>
      <sz val="14"/>
      <color rgb="FF0000FF"/>
      <name val="Arial"/>
    </font>
    <font>
      <u/>
      <sz val="14"/>
      <color rgb="FF1155CC"/>
      <name val="Arial"/>
    </font>
    <font>
      <u/>
      <sz val="14"/>
      <color rgb="FF0000FF"/>
      <name val="Arial"/>
    </font>
    <font>
      <u/>
      <sz val="14"/>
      <color rgb="FF1155CC"/>
      <name val="Arial"/>
    </font>
    <font>
      <u/>
      <sz val="14"/>
      <color rgb="FF1155CC"/>
      <name val="Arial"/>
    </font>
    <font>
      <u/>
      <sz val="14"/>
      <color rgb="FF1155CC"/>
      <name val="Arial"/>
    </font>
    <font>
      <u/>
      <sz val="14"/>
      <color rgb="FF1155CC"/>
      <name val="Arial"/>
    </font>
    <font>
      <i/>
      <sz val="10"/>
      <name val="Arial"/>
    </font>
    <font>
      <b/>
      <u/>
      <sz val="10"/>
      <color rgb="FF1155CC"/>
      <name val="Arial"/>
    </font>
    <font>
      <b/>
      <sz val="10"/>
      <name val="Arial"/>
    </font>
    <font>
      <b/>
      <i/>
      <sz val="10"/>
      <name val="Arial"/>
    </font>
  </fonts>
  <fills count="5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06998"/>
        <bgColor rgb="FF306998"/>
      </patternFill>
    </fill>
    <fill>
      <patternFill patternType="solid">
        <fgColor rgb="FF4B8BBE"/>
        <bgColor rgb="FF4B8BBE"/>
      </patternFill>
    </fill>
    <fill>
      <patternFill patternType="solid">
        <fgColor rgb="FFFFD43B"/>
        <bgColor rgb="FFFFD43B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FFE873"/>
        <bgColor rgb="FFFFE873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70B9D9"/>
        <bgColor rgb="FF70B9D9"/>
      </patternFill>
    </fill>
    <fill>
      <patternFill patternType="solid">
        <fgColor rgb="FF134F5C"/>
        <bgColor rgb="FF134F5C"/>
      </patternFill>
    </fill>
    <fill>
      <patternFill patternType="solid">
        <fgColor rgb="FF692BC5"/>
        <bgColor rgb="FF692BC5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FFF43B"/>
        <bgColor rgb="FFFFF43B"/>
      </patternFill>
    </fill>
    <fill>
      <patternFill patternType="solid">
        <fgColor rgb="FF81C181"/>
        <bgColor rgb="FF81C181"/>
      </patternFill>
    </fill>
    <fill>
      <patternFill patternType="solid">
        <fgColor rgb="FFED936F"/>
        <bgColor rgb="FFED936F"/>
      </patternFill>
    </fill>
    <fill>
      <patternFill patternType="solid">
        <fgColor rgb="FF6AA84F"/>
        <bgColor rgb="FF6AA84F"/>
      </patternFill>
    </fill>
    <fill>
      <patternFill patternType="solid">
        <fgColor rgb="FF85200C"/>
        <bgColor rgb="FF85200C"/>
      </patternFill>
    </fill>
    <fill>
      <patternFill patternType="solid">
        <fgColor rgb="FF93C47D"/>
        <bgColor rgb="FF93C47D"/>
      </patternFill>
    </fill>
    <fill>
      <patternFill patternType="solid">
        <fgColor rgb="FF7F6000"/>
        <bgColor rgb="FF7F6000"/>
      </patternFill>
    </fill>
    <fill>
      <patternFill patternType="solid">
        <fgColor rgb="FF4C1130"/>
        <bgColor rgb="FF4C1130"/>
      </patternFill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E06666"/>
        <bgColor rgb="FFE06666"/>
      </patternFill>
    </fill>
    <fill>
      <patternFill patternType="solid">
        <fgColor rgb="FF660000"/>
        <bgColor rgb="FF660000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0B5394"/>
        <bgColor rgb="FF0B5394"/>
      </patternFill>
    </fill>
    <fill>
      <patternFill patternType="solid">
        <fgColor rgb="FFFCE5CD"/>
        <bgColor rgb="FFFCE5CD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0" fontId="1" fillId="6" borderId="4" xfId="0" applyNumberFormat="1" applyFont="1" applyFill="1" applyBorder="1" applyAlignment="1">
      <alignment horizontal="right"/>
    </xf>
    <xf numFmtId="0" fontId="2" fillId="0" borderId="5" xfId="0" applyFont="1" applyBorder="1"/>
    <xf numFmtId="20" fontId="1" fillId="6" borderId="0" xfId="0" applyNumberFormat="1" applyFont="1" applyFill="1" applyAlignment="1">
      <alignment horizontal="right"/>
    </xf>
    <xf numFmtId="0" fontId="12" fillId="0" borderId="5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3" fillId="0" borderId="5" xfId="0" applyFont="1" applyBorder="1" applyAlignment="1">
      <alignment horizontal="right" vertical="top"/>
    </xf>
    <xf numFmtId="0" fontId="1" fillId="0" borderId="5" xfId="0" applyFont="1" applyBorder="1"/>
    <xf numFmtId="20" fontId="1" fillId="6" borderId="0" xfId="0" applyNumberFormat="1" applyFont="1" applyFill="1"/>
    <xf numFmtId="20" fontId="1" fillId="6" borderId="4" xfId="0" applyNumberFormat="1" applyFont="1" applyFill="1" applyBorder="1"/>
    <xf numFmtId="0" fontId="2" fillId="6" borderId="0" xfId="0" applyFont="1" applyFill="1"/>
    <xf numFmtId="0" fontId="2" fillId="6" borderId="4" xfId="0" applyFont="1" applyFill="1" applyBorder="1"/>
    <xf numFmtId="0" fontId="1" fillId="2" borderId="5" xfId="0" applyFont="1" applyFill="1" applyBorder="1"/>
    <xf numFmtId="20" fontId="1" fillId="8" borderId="4" xfId="0" applyNumberFormat="1" applyFont="1" applyFill="1" applyBorder="1" applyAlignment="1">
      <alignment horizontal="right"/>
    </xf>
    <xf numFmtId="0" fontId="1" fillId="9" borderId="5" xfId="0" applyFont="1" applyFill="1" applyBorder="1"/>
    <xf numFmtId="0" fontId="1" fillId="6" borderId="4" xfId="0" applyFont="1" applyFill="1" applyBorder="1"/>
    <xf numFmtId="0" fontId="14" fillId="9" borderId="5" xfId="0" applyFont="1" applyFill="1" applyBorder="1"/>
    <xf numFmtId="0" fontId="1" fillId="6" borderId="0" xfId="0" applyFont="1" applyFill="1"/>
    <xf numFmtId="20" fontId="1" fillId="10" borderId="5" xfId="0" applyNumberFormat="1" applyFont="1" applyFill="1" applyBorder="1"/>
    <xf numFmtId="0" fontId="9" fillId="5" borderId="6" xfId="0" applyFont="1" applyFill="1" applyBorder="1"/>
    <xf numFmtId="0" fontId="1" fillId="11" borderId="7" xfId="0" applyFont="1" applyFill="1" applyBorder="1"/>
    <xf numFmtId="0" fontId="15" fillId="11" borderId="8" xfId="0" applyFont="1" applyFill="1" applyBorder="1" applyAlignment="1">
      <alignment wrapText="1"/>
    </xf>
    <xf numFmtId="0" fontId="15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2" fillId="6" borderId="4" xfId="0" applyFont="1" applyFill="1" applyBorder="1" applyAlignment="1">
      <alignment horizontal="right"/>
    </xf>
    <xf numFmtId="20" fontId="1" fillId="6" borderId="9" xfId="0" applyNumberFormat="1" applyFont="1" applyFill="1" applyBorder="1"/>
    <xf numFmtId="20" fontId="1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20" fontId="1" fillId="0" borderId="0" xfId="0" applyNumberFormat="1" applyFont="1" applyAlignment="1">
      <alignment horizontal="right" vertical="top"/>
    </xf>
    <xf numFmtId="0" fontId="9" fillId="5" borderId="0" xfId="0" applyFont="1" applyFill="1"/>
    <xf numFmtId="0" fontId="1" fillId="11" borderId="0" xfId="0" applyFont="1" applyFill="1"/>
    <xf numFmtId="0" fontId="17" fillId="11" borderId="0" xfId="0" applyFont="1" applyFill="1" applyAlignment="1">
      <alignment wrapText="1"/>
    </xf>
    <xf numFmtId="0" fontId="18" fillId="0" borderId="0" xfId="0" applyFont="1"/>
    <xf numFmtId="20" fontId="1" fillId="6" borderId="4" xfId="0" applyNumberFormat="1" applyFont="1" applyFill="1" applyBorder="1" applyAlignment="1">
      <alignment vertical="top"/>
    </xf>
    <xf numFmtId="0" fontId="20" fillId="0" borderId="5" xfId="0" applyFont="1" applyBorder="1"/>
    <xf numFmtId="0" fontId="17" fillId="11" borderId="7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/>
    </xf>
    <xf numFmtId="0" fontId="1" fillId="0" borderId="5" xfId="0" applyFont="1" applyBorder="1" applyAlignment="1">
      <alignment vertical="top"/>
    </xf>
    <xf numFmtId="18" fontId="1" fillId="6" borderId="4" xfId="0" applyNumberFormat="1" applyFont="1" applyFill="1" applyBorder="1"/>
    <xf numFmtId="0" fontId="21" fillId="0" borderId="5" xfId="0" applyFont="1" applyBorder="1" applyAlignment="1">
      <alignment horizontal="right" vertical="top"/>
    </xf>
    <xf numFmtId="0" fontId="1" fillId="5" borderId="6" xfId="0" applyFont="1" applyFill="1" applyBorder="1"/>
    <xf numFmtId="0" fontId="1" fillId="10" borderId="0" xfId="0" applyFont="1" applyFill="1"/>
    <xf numFmtId="0" fontId="22" fillId="0" borderId="5" xfId="0" applyFont="1" applyBorder="1"/>
    <xf numFmtId="0" fontId="11" fillId="0" borderId="5" xfId="0" applyFont="1" applyBorder="1"/>
    <xf numFmtId="0" fontId="23" fillId="0" borderId="0" xfId="0" applyFont="1"/>
    <xf numFmtId="0" fontId="24" fillId="2" borderId="5" xfId="0" applyFont="1" applyFill="1" applyBorder="1"/>
    <xf numFmtId="20" fontId="1" fillId="6" borderId="0" xfId="0" applyNumberFormat="1" applyFont="1" applyFill="1" applyAlignment="1">
      <alignment horizontal="right" vertical="top"/>
    </xf>
    <xf numFmtId="0" fontId="1" fillId="0" borderId="5" xfId="0" applyFont="1" applyBorder="1" applyAlignment="1">
      <alignment horizontal="right"/>
    </xf>
    <xf numFmtId="0" fontId="2" fillId="6" borderId="0" xfId="0" applyFont="1" applyFill="1" applyAlignment="1">
      <alignment horizontal="right"/>
    </xf>
    <xf numFmtId="0" fontId="11" fillId="2" borderId="5" xfId="0" applyFont="1" applyFill="1" applyBorder="1"/>
    <xf numFmtId="0" fontId="26" fillId="6" borderId="0" xfId="0" applyFont="1" applyFill="1" applyAlignment="1">
      <alignment horizontal="right"/>
    </xf>
    <xf numFmtId="20" fontId="21" fillId="0" borderId="5" xfId="0" applyNumberFormat="1" applyFont="1" applyBorder="1" applyAlignment="1">
      <alignment horizontal="right" vertical="top"/>
    </xf>
    <xf numFmtId="20" fontId="21" fillId="6" borderId="0" xfId="0" applyNumberFormat="1" applyFont="1" applyFill="1" applyAlignment="1">
      <alignment horizontal="right"/>
    </xf>
    <xf numFmtId="20" fontId="21" fillId="6" borderId="4" xfId="0" applyNumberFormat="1" applyFont="1" applyFill="1" applyBorder="1" applyAlignment="1">
      <alignment horizontal="right" vertical="top"/>
    </xf>
    <xf numFmtId="20" fontId="1" fillId="12" borderId="4" xfId="0" applyNumberFormat="1" applyFont="1" applyFill="1" applyBorder="1" applyAlignment="1">
      <alignment horizontal="right"/>
    </xf>
    <xf numFmtId="0" fontId="21" fillId="12" borderId="5" xfId="0" applyFont="1" applyFill="1" applyBorder="1" applyAlignment="1">
      <alignment horizontal="right" vertical="top"/>
    </xf>
    <xf numFmtId="20" fontId="21" fillId="12" borderId="4" xfId="0" applyNumberFormat="1" applyFont="1" applyFill="1" applyBorder="1" applyAlignment="1">
      <alignment horizontal="right" vertical="top"/>
    </xf>
    <xf numFmtId="20" fontId="21" fillId="12" borderId="5" xfId="0" applyNumberFormat="1" applyFont="1" applyFill="1" applyBorder="1" applyAlignment="1">
      <alignment horizontal="right" vertical="top"/>
    </xf>
    <xf numFmtId="20" fontId="21" fillId="12" borderId="0" xfId="0" applyNumberFormat="1" applyFont="1" applyFill="1" applyAlignment="1">
      <alignment horizontal="right"/>
    </xf>
    <xf numFmtId="20" fontId="1" fillId="12" borderId="0" xfId="0" applyNumberFormat="1" applyFont="1" applyFill="1" applyAlignment="1">
      <alignment horizontal="right"/>
    </xf>
    <xf numFmtId="20" fontId="21" fillId="12" borderId="4" xfId="0" applyNumberFormat="1" applyFont="1" applyFill="1" applyBorder="1" applyAlignment="1">
      <alignment horizontal="right"/>
    </xf>
    <xf numFmtId="0" fontId="27" fillId="2" borderId="0" xfId="0" applyFont="1" applyFill="1" applyAlignment="1">
      <alignment horizontal="right"/>
    </xf>
    <xf numFmtId="0" fontId="28" fillId="12" borderId="5" xfId="0" applyFont="1" applyFill="1" applyBorder="1"/>
    <xf numFmtId="0" fontId="1" fillId="12" borderId="5" xfId="0" applyFont="1" applyFill="1" applyBorder="1"/>
    <xf numFmtId="0" fontId="10" fillId="4" borderId="10" xfId="0" applyFont="1" applyFill="1" applyBorder="1"/>
    <xf numFmtId="0" fontId="10" fillId="4" borderId="10" xfId="0" applyFont="1" applyFill="1" applyBorder="1" applyAlignment="1">
      <alignment horizontal="center"/>
    </xf>
    <xf numFmtId="0" fontId="9" fillId="8" borderId="10" xfId="0" applyFont="1" applyFill="1" applyBorder="1"/>
    <xf numFmtId="0" fontId="1" fillId="8" borderId="10" xfId="0" applyFont="1" applyFill="1" applyBorder="1" applyAlignment="1">
      <alignment horizontal="center"/>
    </xf>
    <xf numFmtId="0" fontId="29" fillId="8" borderId="10" xfId="0" applyFont="1" applyFill="1" applyBorder="1" applyAlignment="1">
      <alignment horizontal="center"/>
    </xf>
    <xf numFmtId="0" fontId="1" fillId="8" borderId="10" xfId="0" applyFont="1" applyFill="1" applyBorder="1"/>
    <xf numFmtId="0" fontId="1" fillId="0" borderId="10" xfId="0" applyFont="1" applyBorder="1"/>
    <xf numFmtId="0" fontId="21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1" fillId="5" borderId="10" xfId="0" applyFont="1" applyFill="1" applyBorder="1"/>
    <xf numFmtId="0" fontId="9" fillId="5" borderId="10" xfId="0" applyFont="1" applyFill="1" applyBorder="1" applyAlignment="1">
      <alignment horizontal="center"/>
    </xf>
    <xf numFmtId="0" fontId="31" fillId="5" borderId="10" xfId="0" applyFont="1" applyFill="1" applyBorder="1" applyAlignment="1">
      <alignment horizontal="center"/>
    </xf>
    <xf numFmtId="0" fontId="9" fillId="13" borderId="10" xfId="0" applyFont="1" applyFill="1" applyBorder="1"/>
    <xf numFmtId="0" fontId="9" fillId="13" borderId="10" xfId="0" applyFont="1" applyFill="1" applyBorder="1" applyAlignment="1">
      <alignment horizontal="center"/>
    </xf>
    <xf numFmtId="0" fontId="32" fillId="13" borderId="10" xfId="0" applyFont="1" applyFill="1" applyBorder="1" applyAlignment="1">
      <alignment horizontal="center"/>
    </xf>
    <xf numFmtId="0" fontId="1" fillId="12" borderId="10" xfId="0" applyFont="1" applyFill="1" applyBorder="1"/>
    <xf numFmtId="0" fontId="1" fillId="12" borderId="10" xfId="0" applyFont="1" applyFill="1" applyBorder="1" applyAlignment="1">
      <alignment horizontal="right"/>
    </xf>
    <xf numFmtId="0" fontId="33" fillId="14" borderId="5" xfId="0" applyFont="1" applyFill="1" applyBorder="1" applyAlignment="1">
      <alignment horizontal="center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34" fillId="15" borderId="0" xfId="0" applyFont="1" applyFill="1" applyAlignment="1">
      <alignment horizontal="center"/>
    </xf>
    <xf numFmtId="165" fontId="33" fillId="1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17" borderId="0" xfId="0" applyFont="1" applyFill="1" applyAlignment="1">
      <alignment horizontal="center"/>
    </xf>
    <xf numFmtId="0" fontId="2" fillId="17" borderId="4" xfId="0" applyFont="1" applyFill="1" applyBorder="1" applyAlignment="1">
      <alignment horizontal="center"/>
    </xf>
    <xf numFmtId="165" fontId="2" fillId="18" borderId="10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0" fontId="2" fillId="18" borderId="10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20" borderId="13" xfId="0" applyFont="1" applyFill="1" applyBorder="1" applyAlignment="1">
      <alignment horizontal="center"/>
    </xf>
    <xf numFmtId="0" fontId="2" fillId="20" borderId="10" xfId="0" applyFont="1" applyFill="1" applyBorder="1" applyAlignment="1">
      <alignment horizontal="center"/>
    </xf>
    <xf numFmtId="0" fontId="2" fillId="20" borderId="15" xfId="0" applyFont="1" applyFill="1" applyBorder="1" applyAlignment="1">
      <alignment horizontal="center"/>
    </xf>
    <xf numFmtId="0" fontId="2" fillId="21" borderId="10" xfId="0" applyFont="1" applyFill="1" applyBorder="1" applyAlignment="1">
      <alignment horizontal="center"/>
    </xf>
    <xf numFmtId="0" fontId="1" fillId="22" borderId="14" xfId="0" applyFont="1" applyFill="1" applyBorder="1" applyAlignment="1">
      <alignment horizontal="center"/>
    </xf>
    <xf numFmtId="0" fontId="1" fillId="23" borderId="7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16" xfId="0" applyFont="1" applyFill="1" applyBorder="1" applyAlignment="1">
      <alignment horizontal="center"/>
    </xf>
    <xf numFmtId="0" fontId="2" fillId="24" borderId="16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1" fillId="0" borderId="4" xfId="0" applyFont="1" applyBorder="1"/>
    <xf numFmtId="0" fontId="1" fillId="25" borderId="5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27" borderId="0" xfId="0" applyFont="1" applyFill="1" applyAlignment="1">
      <alignment horizontal="center"/>
    </xf>
    <xf numFmtId="0" fontId="1" fillId="28" borderId="1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9" borderId="0" xfId="0" applyFont="1" applyFill="1" applyAlignment="1">
      <alignment horizontal="center"/>
    </xf>
    <xf numFmtId="0" fontId="1" fillId="30" borderId="16" xfId="0" applyFont="1" applyFill="1" applyBorder="1" applyAlignment="1">
      <alignment horizontal="center"/>
    </xf>
    <xf numFmtId="0" fontId="1" fillId="30" borderId="5" xfId="0" applyFont="1" applyFill="1" applyBorder="1" applyAlignment="1">
      <alignment horizontal="center"/>
    </xf>
    <xf numFmtId="0" fontId="2" fillId="30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right"/>
    </xf>
    <xf numFmtId="0" fontId="2" fillId="25" borderId="5" xfId="0" applyFont="1" applyFill="1" applyBorder="1" applyAlignment="1">
      <alignment horizontal="right"/>
    </xf>
    <xf numFmtId="0" fontId="2" fillId="25" borderId="0" xfId="0" applyFont="1" applyFill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0" fontId="37" fillId="2" borderId="5" xfId="0" applyFont="1" applyFill="1" applyBorder="1" applyAlignment="1">
      <alignment horizontal="center"/>
    </xf>
    <xf numFmtId="0" fontId="37" fillId="0" borderId="0" xfId="0" applyFont="1"/>
    <xf numFmtId="0" fontId="2" fillId="30" borderId="16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1" fillId="27" borderId="5" xfId="0" applyFont="1" applyFill="1" applyBorder="1" applyAlignment="1">
      <alignment horizontal="center"/>
    </xf>
    <xf numFmtId="0" fontId="2" fillId="0" borderId="4" xfId="0" applyFont="1" applyBorder="1"/>
    <xf numFmtId="0" fontId="2" fillId="25" borderId="5" xfId="0" applyFont="1" applyFill="1" applyBorder="1" applyAlignment="1">
      <alignment horizontal="center"/>
    </xf>
    <xf numFmtId="0" fontId="2" fillId="26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27" borderId="16" xfId="0" applyFont="1" applyFill="1" applyBorder="1" applyAlignment="1">
      <alignment horizontal="center"/>
    </xf>
    <xf numFmtId="0" fontId="34" fillId="14" borderId="11" xfId="0" applyFont="1" applyFill="1" applyBorder="1" applyAlignment="1">
      <alignment horizontal="center"/>
    </xf>
    <xf numFmtId="0" fontId="34" fillId="14" borderId="10" xfId="0" applyFont="1" applyFill="1" applyBorder="1" applyAlignment="1">
      <alignment horizontal="center"/>
    </xf>
    <xf numFmtId="0" fontId="34" fillId="14" borderId="15" xfId="0" applyFont="1" applyFill="1" applyBorder="1" applyAlignment="1">
      <alignment horizontal="center"/>
    </xf>
    <xf numFmtId="0" fontId="39" fillId="21" borderId="10" xfId="0" applyFont="1" applyFill="1" applyBorder="1" applyAlignment="1">
      <alignment horizontal="center"/>
    </xf>
    <xf numFmtId="0" fontId="1" fillId="21" borderId="0" xfId="0" applyFont="1" applyFill="1" applyAlignment="1">
      <alignment horizontal="center"/>
    </xf>
    <xf numFmtId="0" fontId="1" fillId="21" borderId="0" xfId="0" applyFont="1" applyFill="1"/>
    <xf numFmtId="0" fontId="40" fillId="21" borderId="0" xfId="0" applyFont="1" applyFill="1" applyAlignment="1">
      <alignment horizontal="center"/>
    </xf>
    <xf numFmtId="0" fontId="2" fillId="31" borderId="12" xfId="0" applyFont="1" applyFill="1" applyBorder="1"/>
    <xf numFmtId="0" fontId="2" fillId="31" borderId="11" xfId="0" applyFont="1" applyFill="1" applyBorder="1"/>
    <xf numFmtId="0" fontId="2" fillId="31" borderId="13" xfId="0" applyFont="1" applyFill="1" applyBorder="1"/>
    <xf numFmtId="0" fontId="2" fillId="0" borderId="10" xfId="0" applyFont="1" applyBorder="1" applyAlignment="1">
      <alignment horizontal="center"/>
    </xf>
    <xf numFmtId="0" fontId="2" fillId="14" borderId="15" xfId="0" applyFont="1" applyFill="1" applyBorder="1"/>
    <xf numFmtId="0" fontId="33" fillId="34" borderId="10" xfId="0" applyFont="1" applyFill="1" applyBorder="1" applyAlignment="1">
      <alignment horizontal="center"/>
    </xf>
    <xf numFmtId="0" fontId="33" fillId="35" borderId="4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2" fillId="37" borderId="10" xfId="0" applyFont="1" applyFill="1" applyBorder="1" applyAlignment="1">
      <alignment horizontal="center"/>
    </xf>
    <xf numFmtId="0" fontId="2" fillId="38" borderId="16" xfId="0" applyFont="1" applyFill="1" applyBorder="1" applyAlignment="1">
      <alignment horizontal="right"/>
    </xf>
    <xf numFmtId="0" fontId="2" fillId="39" borderId="10" xfId="0" applyFont="1" applyFill="1" applyBorder="1" applyAlignment="1">
      <alignment horizontal="right"/>
    </xf>
    <xf numFmtId="0" fontId="2" fillId="39" borderId="5" xfId="0" applyFont="1" applyFill="1" applyBorder="1" applyAlignment="1">
      <alignment horizontal="center"/>
    </xf>
    <xf numFmtId="0" fontId="2" fillId="39" borderId="0" xfId="0" applyFont="1" applyFill="1" applyAlignment="1">
      <alignment horizontal="center"/>
    </xf>
    <xf numFmtId="0" fontId="2" fillId="39" borderId="16" xfId="0" applyFont="1" applyFill="1" applyBorder="1" applyAlignment="1">
      <alignment horizontal="center"/>
    </xf>
    <xf numFmtId="0" fontId="42" fillId="40" borderId="12" xfId="0" applyFont="1" applyFill="1" applyBorder="1" applyAlignment="1">
      <alignment horizontal="center"/>
    </xf>
    <xf numFmtId="0" fontId="1" fillId="41" borderId="13" xfId="0" applyFont="1" applyFill="1" applyBorder="1" applyAlignment="1">
      <alignment horizontal="center"/>
    </xf>
    <xf numFmtId="0" fontId="42" fillId="42" borderId="16" xfId="0" applyFont="1" applyFill="1" applyBorder="1" applyAlignment="1">
      <alignment horizontal="right"/>
    </xf>
    <xf numFmtId="0" fontId="2" fillId="21" borderId="4" xfId="0" applyFont="1" applyFill="1" applyBorder="1" applyAlignment="1">
      <alignment horizontal="right"/>
    </xf>
    <xf numFmtId="0" fontId="1" fillId="21" borderId="16" xfId="0" applyFont="1" applyFill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43" fillId="43" borderId="16" xfId="0" applyFont="1" applyFill="1" applyBorder="1" applyAlignment="1">
      <alignment horizontal="right"/>
    </xf>
    <xf numFmtId="0" fontId="2" fillId="44" borderId="4" xfId="0" applyFont="1" applyFill="1" applyBorder="1" applyAlignment="1">
      <alignment horizontal="right"/>
    </xf>
    <xf numFmtId="0" fontId="1" fillId="44" borderId="16" xfId="0" applyFont="1" applyFill="1" applyBorder="1" applyAlignment="1">
      <alignment horizontal="center"/>
    </xf>
    <xf numFmtId="0" fontId="1" fillId="44" borderId="5" xfId="0" applyFont="1" applyFill="1" applyBorder="1" applyAlignment="1">
      <alignment horizontal="center"/>
    </xf>
    <xf numFmtId="0" fontId="43" fillId="45" borderId="0" xfId="0" applyFont="1" applyFill="1" applyAlignment="1">
      <alignment horizontal="right"/>
    </xf>
    <xf numFmtId="0" fontId="2" fillId="38" borderId="4" xfId="0" applyFont="1" applyFill="1" applyBorder="1" applyAlignment="1">
      <alignment horizontal="right"/>
    </xf>
    <xf numFmtId="0" fontId="1" fillId="38" borderId="16" xfId="0" applyFont="1" applyFill="1" applyBorder="1" applyAlignment="1">
      <alignment horizontal="center"/>
    </xf>
    <xf numFmtId="0" fontId="1" fillId="38" borderId="5" xfId="0" applyFont="1" applyFill="1" applyBorder="1" applyAlignment="1">
      <alignment horizontal="center"/>
    </xf>
    <xf numFmtId="0" fontId="44" fillId="46" borderId="0" xfId="0" applyFont="1" applyFill="1" applyAlignment="1">
      <alignment horizontal="right"/>
    </xf>
    <xf numFmtId="0" fontId="1" fillId="28" borderId="10" xfId="0" applyFont="1" applyFill="1" applyBorder="1" applyAlignment="1">
      <alignment horizontal="right"/>
    </xf>
    <xf numFmtId="0" fontId="1" fillId="28" borderId="5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/>
    </xf>
    <xf numFmtId="0" fontId="2" fillId="38" borderId="10" xfId="0" applyFont="1" applyFill="1" applyBorder="1" applyAlignment="1">
      <alignment horizontal="center"/>
    </xf>
    <xf numFmtId="0" fontId="2" fillId="13" borderId="0" xfId="0" applyFont="1" applyFill="1" applyAlignment="1">
      <alignment horizontal="right"/>
    </xf>
    <xf numFmtId="0" fontId="2" fillId="47" borderId="10" xfId="0" applyFont="1" applyFill="1" applyBorder="1" applyAlignment="1">
      <alignment horizontal="center"/>
    </xf>
    <xf numFmtId="0" fontId="2" fillId="47" borderId="16" xfId="0" applyFont="1" applyFill="1" applyBorder="1" applyAlignment="1">
      <alignment horizontal="right"/>
    </xf>
    <xf numFmtId="0" fontId="2" fillId="44" borderId="10" xfId="0" applyFont="1" applyFill="1" applyBorder="1" applyAlignment="1">
      <alignment horizontal="center"/>
    </xf>
    <xf numFmtId="0" fontId="44" fillId="48" borderId="16" xfId="0" applyFont="1" applyFill="1" applyBorder="1" applyAlignment="1">
      <alignment horizontal="right"/>
    </xf>
    <xf numFmtId="0" fontId="2" fillId="49" borderId="10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right"/>
    </xf>
    <xf numFmtId="0" fontId="34" fillId="50" borderId="16" xfId="0" applyFont="1" applyFill="1" applyBorder="1" applyAlignment="1">
      <alignment horizontal="right"/>
    </xf>
    <xf numFmtId="0" fontId="43" fillId="14" borderId="16" xfId="0" applyFont="1" applyFill="1" applyBorder="1" applyAlignment="1">
      <alignment horizontal="right"/>
    </xf>
    <xf numFmtId="0" fontId="46" fillId="51" borderId="16" xfId="0" applyFont="1" applyFill="1" applyBorder="1" applyAlignment="1">
      <alignment horizontal="right"/>
    </xf>
    <xf numFmtId="0" fontId="1" fillId="13" borderId="5" xfId="0" applyFont="1" applyFill="1" applyBorder="1" applyAlignment="1">
      <alignment horizontal="center"/>
    </xf>
    <xf numFmtId="0" fontId="1" fillId="52" borderId="0" xfId="0" applyFont="1" applyFill="1" applyAlignment="1">
      <alignment horizontal="center"/>
    </xf>
    <xf numFmtId="0" fontId="2" fillId="52" borderId="14" xfId="0" applyFont="1" applyFill="1" applyBorder="1" applyAlignment="1">
      <alignment horizontal="right"/>
    </xf>
    <xf numFmtId="0" fontId="1" fillId="13" borderId="16" xfId="0" applyFont="1" applyFill="1" applyBorder="1" applyAlignment="1">
      <alignment horizontal="center"/>
    </xf>
    <xf numFmtId="0" fontId="11" fillId="52" borderId="5" xfId="0" applyFont="1" applyFill="1" applyBorder="1" applyAlignment="1">
      <alignment horizontal="center"/>
    </xf>
    <xf numFmtId="0" fontId="1" fillId="52" borderId="5" xfId="0" applyFont="1" applyFill="1" applyBorder="1" applyAlignment="1">
      <alignment horizontal="center"/>
    </xf>
    <xf numFmtId="0" fontId="1" fillId="24" borderId="0" xfId="0" applyFont="1" applyFill="1"/>
    <xf numFmtId="0" fontId="37" fillId="53" borderId="0" xfId="0" applyFont="1" applyFill="1" applyAlignment="1">
      <alignment horizontal="center"/>
    </xf>
    <xf numFmtId="0" fontId="41" fillId="53" borderId="0" xfId="0" applyFont="1" applyFill="1" applyAlignment="1">
      <alignment horizontal="center"/>
    </xf>
    <xf numFmtId="0" fontId="48" fillId="2" borderId="0" xfId="0" applyFont="1" applyFill="1" applyAlignment="1">
      <alignment horizontal="left" vertical="center"/>
    </xf>
    <xf numFmtId="0" fontId="48" fillId="10" borderId="0" xfId="0" applyFont="1" applyFill="1" applyAlignment="1">
      <alignment horizontal="left" vertical="center"/>
    </xf>
    <xf numFmtId="0" fontId="48" fillId="54" borderId="0" xfId="0" applyFont="1" applyFill="1" applyAlignment="1">
      <alignment horizontal="left" vertical="center"/>
    </xf>
    <xf numFmtId="0" fontId="1" fillId="55" borderId="0" xfId="0" applyFont="1" applyFill="1"/>
    <xf numFmtId="0" fontId="49" fillId="55" borderId="0" xfId="0" applyFont="1" applyFill="1" applyAlignment="1">
      <alignment horizontal="left"/>
    </xf>
    <xf numFmtId="0" fontId="49" fillId="10" borderId="0" xfId="0" applyFont="1" applyFill="1" applyAlignment="1">
      <alignment horizontal="left"/>
    </xf>
    <xf numFmtId="0" fontId="49" fillId="2" borderId="0" xfId="0" applyFont="1" applyFill="1" applyAlignment="1">
      <alignment horizontal="left"/>
    </xf>
    <xf numFmtId="0" fontId="50" fillId="55" borderId="0" xfId="0" applyFont="1" applyFill="1" applyAlignment="1">
      <alignment horizontal="left"/>
    </xf>
    <xf numFmtId="0" fontId="50" fillId="10" borderId="0" xfId="0" applyFont="1" applyFill="1" applyAlignment="1">
      <alignment horizontal="left"/>
    </xf>
    <xf numFmtId="0" fontId="50" fillId="2" borderId="0" xfId="0" applyFont="1" applyFill="1" applyAlignment="1">
      <alignment horizontal="left"/>
    </xf>
    <xf numFmtId="0" fontId="51" fillId="0" borderId="17" xfId="0" applyFont="1" applyBorder="1"/>
    <xf numFmtId="0" fontId="52" fillId="2" borderId="17" xfId="0" applyFont="1" applyFill="1" applyBorder="1"/>
    <xf numFmtId="0" fontId="52" fillId="2" borderId="0" xfId="0" applyFont="1" applyFill="1"/>
    <xf numFmtId="0" fontId="52" fillId="10" borderId="0" xfId="0" applyFont="1" applyFill="1"/>
    <xf numFmtId="0" fontId="53" fillId="2" borderId="18" xfId="0" applyFont="1" applyFill="1" applyBorder="1"/>
    <xf numFmtId="0" fontId="52" fillId="2" borderId="18" xfId="0" applyFont="1" applyFill="1" applyBorder="1"/>
    <xf numFmtId="0" fontId="54" fillId="2" borderId="18" xfId="0" applyFont="1" applyFill="1" applyBorder="1"/>
    <xf numFmtId="0" fontId="55" fillId="2" borderId="18" xfId="0" applyFont="1" applyFill="1" applyBorder="1"/>
    <xf numFmtId="0" fontId="56" fillId="2" borderId="19" xfId="0" applyFont="1" applyFill="1" applyBorder="1"/>
    <xf numFmtId="0" fontId="57" fillId="2" borderId="20" xfId="0" applyFont="1" applyFill="1" applyBorder="1"/>
    <xf numFmtId="0" fontId="58" fillId="2" borderId="18" xfId="0" applyFont="1" applyFill="1" applyBorder="1"/>
    <xf numFmtId="0" fontId="59" fillId="2" borderId="21" xfId="0" applyFont="1" applyFill="1" applyBorder="1"/>
    <xf numFmtId="0" fontId="52" fillId="2" borderId="21" xfId="0" applyFont="1" applyFill="1" applyBorder="1"/>
    <xf numFmtId="0" fontId="12" fillId="0" borderId="5" xfId="0" applyFont="1" applyBorder="1" applyAlignment="1">
      <alignment horizontal="right" vertical="top"/>
    </xf>
    <xf numFmtId="0" fontId="4" fillId="0" borderId="5" xfId="0" applyFont="1" applyBorder="1"/>
    <xf numFmtId="0" fontId="9" fillId="6" borderId="4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0" fillId="0" borderId="0" xfId="0"/>
    <xf numFmtId="0" fontId="10" fillId="7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 vertical="top"/>
    </xf>
    <xf numFmtId="0" fontId="6" fillId="4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64" fontId="9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/>
    </xf>
    <xf numFmtId="0" fontId="11" fillId="2" borderId="5" xfId="0" applyFont="1" applyFill="1" applyBorder="1" applyAlignment="1">
      <alignment horizontal="right"/>
    </xf>
    <xf numFmtId="0" fontId="13" fillId="0" borderId="5" xfId="0" applyFont="1" applyBorder="1" applyAlignment="1">
      <alignment horizontal="right" vertical="top"/>
    </xf>
    <xf numFmtId="0" fontId="19" fillId="0" borderId="5" xfId="0" applyFont="1" applyBorder="1" applyAlignment="1">
      <alignment horizontal="right" vertical="top"/>
    </xf>
    <xf numFmtId="0" fontId="10" fillId="12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left" vertical="top"/>
    </xf>
    <xf numFmtId="0" fontId="10" fillId="7" borderId="0" xfId="0" applyFont="1" applyFill="1" applyAlignment="1">
      <alignment horizontal="center"/>
    </xf>
    <xf numFmtId="20" fontId="1" fillId="12" borderId="4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right" vertical="top"/>
    </xf>
    <xf numFmtId="0" fontId="9" fillId="0" borderId="5" xfId="0" applyFont="1" applyBorder="1" applyAlignment="1">
      <alignment horizontal="right" vertical="top"/>
    </xf>
    <xf numFmtId="20" fontId="1" fillId="0" borderId="5" xfId="0" applyNumberFormat="1" applyFont="1" applyBorder="1" applyAlignment="1">
      <alignment horizontal="right" vertical="top"/>
    </xf>
    <xf numFmtId="0" fontId="10" fillId="4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6" fillId="3" borderId="0" xfId="0" applyFont="1" applyFill="1" applyAlignment="1">
      <alignment horizontal="center"/>
    </xf>
    <xf numFmtId="0" fontId="34" fillId="15" borderId="6" xfId="0" applyFont="1" applyFill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34" fillId="15" borderId="0" xfId="0" applyFont="1" applyFill="1" applyAlignment="1">
      <alignment horizontal="center"/>
    </xf>
    <xf numFmtId="0" fontId="33" fillId="14" borderId="0" xfId="0" applyFont="1" applyFill="1" applyAlignment="1">
      <alignment horizontal="center"/>
    </xf>
    <xf numFmtId="0" fontId="35" fillId="15" borderId="0" xfId="0" applyFont="1" applyFill="1" applyAlignment="1">
      <alignment horizontal="center"/>
    </xf>
    <xf numFmtId="0" fontId="34" fillId="15" borderId="1" xfId="0" applyFont="1" applyFill="1" applyBorder="1" applyAlignment="1">
      <alignment horizontal="center"/>
    </xf>
    <xf numFmtId="0" fontId="34" fillId="15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21" borderId="11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33" fillId="28" borderId="11" xfId="0" applyFont="1" applyFill="1" applyBorder="1" applyAlignment="1">
      <alignment horizontal="center"/>
    </xf>
    <xf numFmtId="0" fontId="45" fillId="14" borderId="0" xfId="0" applyFont="1" applyFill="1" applyAlignment="1">
      <alignment horizontal="center"/>
    </xf>
    <xf numFmtId="0" fontId="47" fillId="14" borderId="0" xfId="0" applyFont="1" applyFill="1" applyAlignment="1">
      <alignment horizontal="center"/>
    </xf>
    <xf numFmtId="0" fontId="38" fillId="14" borderId="11" xfId="0" applyFont="1" applyFill="1" applyBorder="1"/>
    <xf numFmtId="0" fontId="2" fillId="32" borderId="1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center"/>
    </xf>
    <xf numFmtId="0" fontId="2" fillId="33" borderId="1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38" borderId="11" xfId="0" applyFont="1" applyFill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55" fillId="2" borderId="18" xfId="0" applyFont="1" applyFill="1" applyBorder="1"/>
    <xf numFmtId="0" fontId="4" fillId="0" borderId="18" xfId="0" applyFont="1" applyBorder="1"/>
    <xf numFmtId="0" fontId="52" fillId="2" borderId="17" xfId="0" applyFont="1" applyFill="1" applyBorder="1"/>
    <xf numFmtId="0" fontId="4" fillId="0" borderId="17" xfId="0" applyFont="1" applyBorder="1"/>
    <xf numFmtId="0" fontId="52" fillId="2" borderId="18" xfId="0" applyFont="1" applyFill="1" applyBorder="1"/>
    <xf numFmtId="0" fontId="52" fillId="2" borderId="21" xfId="0" applyFont="1" applyFill="1" applyBorder="1"/>
    <xf numFmtId="0" fontId="4" fillId="0" borderId="21" xfId="0" applyFont="1" applyBorder="1"/>
    <xf numFmtId="0" fontId="48" fillId="54" borderId="0" xfId="0" applyFont="1" applyFill="1" applyAlignment="1">
      <alignment horizontal="left" vertical="center"/>
    </xf>
    <xf numFmtId="0" fontId="1" fillId="55" borderId="0" xfId="0" applyFont="1" applyFill="1"/>
    <xf numFmtId="0" fontId="1" fillId="2" borderId="0" xfId="0" applyFont="1" applyFill="1"/>
    <xf numFmtId="0" fontId="54" fillId="2" borderId="18" xfId="0" applyFont="1" applyFill="1" applyBorder="1"/>
  </cellXfs>
  <cellStyles count="1">
    <cellStyle name="Normal" xfId="0" builtinId="0"/>
  </cellStyles>
  <dxfs count="35"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ont>
        <color rgb="FF434343"/>
      </font>
      <fill>
        <patternFill patternType="solid">
          <fgColor rgb="FFE67C73"/>
          <bgColor rgb="FFE67C73"/>
        </patternFill>
      </fill>
    </dxf>
    <dxf>
      <fill>
        <patternFill patternType="solid">
          <fgColor rgb="FFE67C73"/>
          <bgColor rgb="FFE67C73"/>
        </patternFill>
      </fill>
    </dxf>
    <dxf>
      <font>
        <color rgb="FFD9D9D9"/>
      </font>
      <fill>
        <patternFill patternType="solid">
          <fgColor rgb="FF4C1130"/>
          <bgColor rgb="FF4C1130"/>
        </patternFill>
      </fill>
    </dxf>
    <dxf>
      <font>
        <color rgb="FFD9D9D9"/>
      </font>
      <fill>
        <patternFill patternType="solid">
          <fgColor rgb="FFDD7E6B"/>
          <bgColor rgb="FFDD7E6B"/>
        </patternFill>
      </fill>
    </dxf>
    <dxf>
      <font>
        <strike/>
      </font>
      <fill>
        <patternFill patternType="solid">
          <fgColor rgb="FFCCCCCC"/>
          <bgColor rgb="FFCCCCCC"/>
        </patternFill>
      </fill>
    </dxf>
    <dxf>
      <font>
        <color rgb="FFCCCCCC"/>
      </font>
      <fill>
        <patternFill patternType="solid">
          <fgColor rgb="FFA64D79"/>
          <bgColor rgb="FFA64D79"/>
        </patternFill>
      </fill>
    </dxf>
    <dxf>
      <fill>
        <patternFill patternType="solid">
          <fgColor rgb="FF76A5AF"/>
          <bgColor rgb="FF76A5AF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EFEFEF"/>
      </font>
      <fill>
        <patternFill patternType="solid">
          <fgColor rgb="FFDD7E6B"/>
          <bgColor rgb="FFDD7E6B"/>
        </patternFill>
      </fill>
    </dxf>
    <dxf>
      <font>
        <color rgb="FFF3F3F3"/>
      </font>
      <fill>
        <patternFill patternType="none"/>
      </fill>
    </dxf>
    <dxf>
      <font>
        <strike/>
      </font>
      <fill>
        <patternFill patternType="solid">
          <fgColor rgb="FFD9D9D9"/>
          <bgColor rgb="FFD9D9D9"/>
        </patternFill>
      </fill>
    </dxf>
    <dxf>
      <font>
        <color rgb="FFB7B7B7"/>
      </font>
      <fill>
        <patternFill patternType="solid">
          <fgColor rgb="FF85200C"/>
          <bgColor rgb="FF85200C"/>
        </patternFill>
      </fill>
    </dxf>
    <dxf>
      <font>
        <color rgb="FFD9D9D9"/>
      </font>
      <fill>
        <patternFill patternType="solid">
          <fgColor rgb="FFB45F06"/>
          <bgColor rgb="FFB45F06"/>
        </patternFill>
      </fill>
    </dxf>
    <dxf>
      <fill>
        <patternFill patternType="solid">
          <fgColor rgb="FFCCCCCC"/>
          <bgColor rgb="FFCCCCCC"/>
        </patternFill>
      </fill>
    </dxf>
    <dxf>
      <font>
        <color rgb="FF000000"/>
      </font>
      <fill>
        <patternFill patternType="solid">
          <fgColor rgb="FF8E7CC3"/>
          <bgColor rgb="FF8E7CC3"/>
        </patternFill>
      </fill>
    </dxf>
    <dxf>
      <font>
        <color rgb="FF000000"/>
      </font>
      <fill>
        <patternFill patternType="solid">
          <fgColor rgb="FFFF9900"/>
          <bgColor rgb="FFFF9900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color rgb="FF000000"/>
      </font>
      <fill>
        <patternFill patternType="solid">
          <fgColor rgb="FF3C78D8"/>
          <bgColor rgb="FF3C78D8"/>
        </patternFill>
      </fill>
    </dxf>
    <dxf>
      <font>
        <color rgb="FFFFFFFF"/>
      </font>
      <fill>
        <patternFill patternType="solid">
          <fgColor rgb="FF660000"/>
          <bgColor rgb="FF66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B7B7B7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CC0000"/>
      </font>
      <fill>
        <patternFill patternType="solid">
          <fgColor rgb="FFF1C232"/>
          <bgColor rgb="FFF1C232"/>
        </patternFill>
      </fill>
    </dxf>
    <dxf>
      <font>
        <color rgb="FF990000"/>
      </font>
      <fill>
        <patternFill patternType="solid">
          <fgColor rgb="FF674EA7"/>
          <bgColor rgb="FF674EA7"/>
        </patternFill>
      </fill>
    </dxf>
    <dxf>
      <font>
        <color rgb="FFB7B7B7"/>
      </font>
      <fill>
        <patternFill patternType="solid">
          <fgColor rgb="FF85200C"/>
          <bgColor rgb="FF85200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27BA0"/>
          <bgColor rgb="FFC27BA0"/>
        </patternFill>
      </fill>
    </dxf>
    <dxf>
      <font>
        <color rgb="FFB7B7B7"/>
      </font>
      <fill>
        <patternFill patternType="solid">
          <fgColor rgb="FF7F6000"/>
          <bgColor rgb="FF7F6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5720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327660</xdr:colOff>
      <xdr:row>1</xdr:row>
      <xdr:rowOff>68580</xdr:rowOff>
    </xdr:from>
    <xdr:ext cx="523875" cy="2000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07680" y="236220"/>
          <a:ext cx="52387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codingdojo.africa/m/309/9256/62373" TargetMode="External"/><Relationship Id="rId13" Type="http://schemas.openxmlformats.org/officeDocument/2006/relationships/hyperlink" Target="https://login.codingdojo.africa/m/309/9261/62417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youtu.be/Xf2DiI5w_yc" TargetMode="External"/><Relationship Id="rId7" Type="http://schemas.openxmlformats.org/officeDocument/2006/relationships/hyperlink" Target="https://login.codingdojo.africa/m/309/9255/62351" TargetMode="External"/><Relationship Id="rId12" Type="http://schemas.openxmlformats.org/officeDocument/2006/relationships/hyperlink" Target="https://login.codingdojo.africa/m/309/9266/62511" TargetMode="External"/><Relationship Id="rId17" Type="http://schemas.openxmlformats.org/officeDocument/2006/relationships/hyperlink" Target="https://login.codingdojo.africa/m/309/9263/62433" TargetMode="External"/><Relationship Id="rId2" Type="http://schemas.openxmlformats.org/officeDocument/2006/relationships/hyperlink" Target="https://login.codingdojo.africa/m/309/9251/62284" TargetMode="External"/><Relationship Id="rId16" Type="http://schemas.openxmlformats.org/officeDocument/2006/relationships/hyperlink" Target="https://login.codingdojo.africa/m/309/9262/62428" TargetMode="External"/><Relationship Id="rId1" Type="http://schemas.openxmlformats.org/officeDocument/2006/relationships/hyperlink" Target="https://login.codingdojo.africa/m/309/9251/62276" TargetMode="External"/><Relationship Id="rId6" Type="http://schemas.openxmlformats.org/officeDocument/2006/relationships/hyperlink" Target="https://login.codingdojo.africa/m/309/9255/62347" TargetMode="External"/><Relationship Id="rId11" Type="http://schemas.openxmlformats.org/officeDocument/2006/relationships/hyperlink" Target="https://login.codingdojo.africa/m/309/9266/62509" TargetMode="External"/><Relationship Id="rId5" Type="http://schemas.openxmlformats.org/officeDocument/2006/relationships/hyperlink" Target="https://login.codingdojo.africa/m/309/9252/62296" TargetMode="External"/><Relationship Id="rId15" Type="http://schemas.openxmlformats.org/officeDocument/2006/relationships/hyperlink" Target="https://login.codingdojo.africa/m/309/9261/62414" TargetMode="External"/><Relationship Id="rId10" Type="http://schemas.openxmlformats.org/officeDocument/2006/relationships/hyperlink" Target="https://login.codingdojo.africa/m/309/9266/62502" TargetMode="External"/><Relationship Id="rId4" Type="http://schemas.openxmlformats.org/officeDocument/2006/relationships/hyperlink" Target="https://login.codingdojo.africa/m/309/9252/62294" TargetMode="External"/><Relationship Id="rId9" Type="http://schemas.openxmlformats.org/officeDocument/2006/relationships/hyperlink" Target="https://login.codingdojo.africa/m/309/9266/62500" TargetMode="External"/><Relationship Id="rId14" Type="http://schemas.openxmlformats.org/officeDocument/2006/relationships/hyperlink" Target="https://login.codingdojo.africa/m/309/9261/6240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in.codingdojo.africa/m/309/9252/62302" TargetMode="External"/><Relationship Id="rId18" Type="http://schemas.openxmlformats.org/officeDocument/2006/relationships/hyperlink" Target="https://login.codingdojo.africa/m/309/9253/62350" TargetMode="External"/><Relationship Id="rId26" Type="http://schemas.openxmlformats.org/officeDocument/2006/relationships/hyperlink" Target="https://login.codingdojo.africa/m/309/9255/62352" TargetMode="External"/><Relationship Id="rId39" Type="http://schemas.openxmlformats.org/officeDocument/2006/relationships/hyperlink" Target="https://login.codingdojo.africa/m/309/9256/62379" TargetMode="External"/><Relationship Id="rId21" Type="http://schemas.openxmlformats.org/officeDocument/2006/relationships/hyperlink" Target="https://login.codingdojo.africa/m/309/9253/62341" TargetMode="External"/><Relationship Id="rId34" Type="http://schemas.openxmlformats.org/officeDocument/2006/relationships/hyperlink" Target="https://login.codingdojo.africa/m/309/9256/62374" TargetMode="External"/><Relationship Id="rId42" Type="http://schemas.openxmlformats.org/officeDocument/2006/relationships/hyperlink" Target="https://login.codingdojo.africa/m/309/9266/62500" TargetMode="External"/><Relationship Id="rId47" Type="http://schemas.openxmlformats.org/officeDocument/2006/relationships/hyperlink" Target="https://login.codingdojo.africa/m/309/9266/62511" TargetMode="External"/><Relationship Id="rId50" Type="http://schemas.openxmlformats.org/officeDocument/2006/relationships/hyperlink" Target="https://login.codingdojo.africa/m/309/9261/62408" TargetMode="External"/><Relationship Id="rId55" Type="http://schemas.openxmlformats.org/officeDocument/2006/relationships/hyperlink" Target="https://login.codingdojo.africa/m/309/9261/62419" TargetMode="External"/><Relationship Id="rId7" Type="http://schemas.openxmlformats.org/officeDocument/2006/relationships/hyperlink" Target="https://login.codingdojo.africa/m/309/9251/62283" TargetMode="External"/><Relationship Id="rId2" Type="http://schemas.openxmlformats.org/officeDocument/2006/relationships/hyperlink" Target="https://login.codingdojo.africa/m/309/9250/62263" TargetMode="External"/><Relationship Id="rId16" Type="http://schemas.openxmlformats.org/officeDocument/2006/relationships/hyperlink" Target="https://login.codingdojo.africa/m/309/9253/62349" TargetMode="External"/><Relationship Id="rId29" Type="http://schemas.openxmlformats.org/officeDocument/2006/relationships/hyperlink" Target="https://login.codingdojo.africa/m/309/9255/62355" TargetMode="External"/><Relationship Id="rId11" Type="http://schemas.openxmlformats.org/officeDocument/2006/relationships/hyperlink" Target="https://login.codingdojo.africa/m/309/9252/62294" TargetMode="External"/><Relationship Id="rId24" Type="http://schemas.openxmlformats.org/officeDocument/2006/relationships/hyperlink" Target="https://login.codingdojo.africa/m/309/9255/62347" TargetMode="External"/><Relationship Id="rId32" Type="http://schemas.openxmlformats.org/officeDocument/2006/relationships/hyperlink" Target="https://login.codingdojo.africa/m/309/9256/62372" TargetMode="External"/><Relationship Id="rId37" Type="http://schemas.openxmlformats.org/officeDocument/2006/relationships/hyperlink" Target="https://login.codingdojo.africa/m/309/9256/62377" TargetMode="External"/><Relationship Id="rId40" Type="http://schemas.openxmlformats.org/officeDocument/2006/relationships/hyperlink" Target="https://login.codingdojo.africa/m/309/9266/62486" TargetMode="External"/><Relationship Id="rId45" Type="http://schemas.openxmlformats.org/officeDocument/2006/relationships/hyperlink" Target="https://login.codingdojo.africa/m/309/9266/62509" TargetMode="External"/><Relationship Id="rId53" Type="http://schemas.openxmlformats.org/officeDocument/2006/relationships/hyperlink" Target="https://login.codingdojo.africa/m/309/9261/62417" TargetMode="External"/><Relationship Id="rId58" Type="http://schemas.openxmlformats.org/officeDocument/2006/relationships/hyperlink" Target="https://login.codingdojo.africa/m/309/9262/62428" TargetMode="External"/><Relationship Id="rId5" Type="http://schemas.openxmlformats.org/officeDocument/2006/relationships/hyperlink" Target="https://login.codingdojo.africa/m/309/9251/62276" TargetMode="External"/><Relationship Id="rId19" Type="http://schemas.openxmlformats.org/officeDocument/2006/relationships/hyperlink" Target="https://login.codingdojo.africa/m/309/9253/62330" TargetMode="External"/><Relationship Id="rId4" Type="http://schemas.openxmlformats.org/officeDocument/2006/relationships/hyperlink" Target="https://login.codingdojo.africa/m/309/9251/62272" TargetMode="External"/><Relationship Id="rId9" Type="http://schemas.openxmlformats.org/officeDocument/2006/relationships/hyperlink" Target="https://login.codingdojo.africa/m/309/9252/62291" TargetMode="External"/><Relationship Id="rId14" Type="http://schemas.openxmlformats.org/officeDocument/2006/relationships/hyperlink" Target="https://login.codingdojo.africa/m/309/9252/62304" TargetMode="External"/><Relationship Id="rId22" Type="http://schemas.openxmlformats.org/officeDocument/2006/relationships/hyperlink" Target="https://login.codingdojo.africa/m/309/9253/62345" TargetMode="External"/><Relationship Id="rId27" Type="http://schemas.openxmlformats.org/officeDocument/2006/relationships/hyperlink" Target="https://login.codingdojo.africa/m/309/9255/62353" TargetMode="External"/><Relationship Id="rId30" Type="http://schemas.openxmlformats.org/officeDocument/2006/relationships/hyperlink" Target="https://login.codingdojo.africa/m/309/9255/62356" TargetMode="External"/><Relationship Id="rId35" Type="http://schemas.openxmlformats.org/officeDocument/2006/relationships/hyperlink" Target="https://login.codingdojo.africa/m/309/9256/62375" TargetMode="External"/><Relationship Id="rId43" Type="http://schemas.openxmlformats.org/officeDocument/2006/relationships/hyperlink" Target="https://login.codingdojo.africa/m/309/9266/62502" TargetMode="External"/><Relationship Id="rId48" Type="http://schemas.openxmlformats.org/officeDocument/2006/relationships/hyperlink" Target="https://login.codingdojo.africa/m/309/9266/62513" TargetMode="External"/><Relationship Id="rId56" Type="http://schemas.openxmlformats.org/officeDocument/2006/relationships/hyperlink" Target="https://login.codingdojo.africa/m/309/9262/62422" TargetMode="External"/><Relationship Id="rId8" Type="http://schemas.openxmlformats.org/officeDocument/2006/relationships/hyperlink" Target="https://login.codingdojo.africa/m/309/9251/62284" TargetMode="External"/><Relationship Id="rId51" Type="http://schemas.openxmlformats.org/officeDocument/2006/relationships/hyperlink" Target="https://login.codingdojo.africa/m/309/9261/62409" TargetMode="External"/><Relationship Id="rId3" Type="http://schemas.openxmlformats.org/officeDocument/2006/relationships/hyperlink" Target="https://login.codingdojo.africa/m/309/9251/62265" TargetMode="External"/><Relationship Id="rId12" Type="http://schemas.openxmlformats.org/officeDocument/2006/relationships/hyperlink" Target="https://login.codingdojo.africa/m/309/9252/62296" TargetMode="External"/><Relationship Id="rId17" Type="http://schemas.openxmlformats.org/officeDocument/2006/relationships/hyperlink" Target="https://login.codingdojo.africa/m/309/9253/62310" TargetMode="External"/><Relationship Id="rId25" Type="http://schemas.openxmlformats.org/officeDocument/2006/relationships/hyperlink" Target="https://login.codingdojo.africa/m/309/9255/62351" TargetMode="External"/><Relationship Id="rId33" Type="http://schemas.openxmlformats.org/officeDocument/2006/relationships/hyperlink" Target="https://login.codingdojo.africa/m/309/9256/62373" TargetMode="External"/><Relationship Id="rId38" Type="http://schemas.openxmlformats.org/officeDocument/2006/relationships/hyperlink" Target="https://login.codingdojo.africa/m/309/9256/62378" TargetMode="External"/><Relationship Id="rId46" Type="http://schemas.openxmlformats.org/officeDocument/2006/relationships/hyperlink" Target="https://login.codingdojo.africa/m/309/9266/62510" TargetMode="External"/><Relationship Id="rId59" Type="http://schemas.openxmlformats.org/officeDocument/2006/relationships/hyperlink" Target="https://login.codingdojo.africa/m/309/9262/62430" TargetMode="External"/><Relationship Id="rId20" Type="http://schemas.openxmlformats.org/officeDocument/2006/relationships/hyperlink" Target="https://login.codingdojo.africa/m/309/9253/62321" TargetMode="External"/><Relationship Id="rId41" Type="http://schemas.openxmlformats.org/officeDocument/2006/relationships/hyperlink" Target="https://login.codingdojo.africa/m/309/9266/62496" TargetMode="External"/><Relationship Id="rId54" Type="http://schemas.openxmlformats.org/officeDocument/2006/relationships/hyperlink" Target="https://login.codingdojo.africa/m/309/9261/62418" TargetMode="External"/><Relationship Id="rId1" Type="http://schemas.openxmlformats.org/officeDocument/2006/relationships/hyperlink" Target="https://login.codingdojo.africa/m/309/9250/62261" TargetMode="External"/><Relationship Id="rId6" Type="http://schemas.openxmlformats.org/officeDocument/2006/relationships/hyperlink" Target="https://login.codingdojo.africa/m/309/9251/62282" TargetMode="External"/><Relationship Id="rId15" Type="http://schemas.openxmlformats.org/officeDocument/2006/relationships/hyperlink" Target="https://login.codingdojo.africa/m/309/9252/62306" TargetMode="External"/><Relationship Id="rId23" Type="http://schemas.openxmlformats.org/officeDocument/2006/relationships/hyperlink" Target="https://login.codingdojo.africa/m/309/9255/62343" TargetMode="External"/><Relationship Id="rId28" Type="http://schemas.openxmlformats.org/officeDocument/2006/relationships/hyperlink" Target="https://login.codingdojo.africa/m/309/9255/62354" TargetMode="External"/><Relationship Id="rId36" Type="http://schemas.openxmlformats.org/officeDocument/2006/relationships/hyperlink" Target="https://login.codingdojo.africa/m/309/9256/62376" TargetMode="External"/><Relationship Id="rId49" Type="http://schemas.openxmlformats.org/officeDocument/2006/relationships/hyperlink" Target="https://login.codingdojo.africa/m/309/9260/62402" TargetMode="External"/><Relationship Id="rId57" Type="http://schemas.openxmlformats.org/officeDocument/2006/relationships/hyperlink" Target="https://login.codingdojo.africa/m/309/9262/62424" TargetMode="External"/><Relationship Id="rId10" Type="http://schemas.openxmlformats.org/officeDocument/2006/relationships/hyperlink" Target="https://login.codingdojo.africa/m/309/9252/62292" TargetMode="External"/><Relationship Id="rId31" Type="http://schemas.openxmlformats.org/officeDocument/2006/relationships/hyperlink" Target="https://login.codingdojo.africa/m/309/9256/62371" TargetMode="External"/><Relationship Id="rId44" Type="http://schemas.openxmlformats.org/officeDocument/2006/relationships/hyperlink" Target="https://login.codingdojo.africa/m/309/9266/62506" TargetMode="External"/><Relationship Id="rId52" Type="http://schemas.openxmlformats.org/officeDocument/2006/relationships/hyperlink" Target="https://login.codingdojo.africa/m/309/9261/62414" TargetMode="External"/><Relationship Id="rId60" Type="http://schemas.openxmlformats.org/officeDocument/2006/relationships/hyperlink" Target="https://login.codingdojo.africa/m/309/9263/6243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Vw-8ZzZy_kfkcK-6MUkXJNfNQ7qX9_nkxnIBNoVNdbM/edit?usp=sharing" TargetMode="External"/><Relationship Id="rId3" Type="http://schemas.openxmlformats.org/officeDocument/2006/relationships/hyperlink" Target="https://docs.google.com/spreadsheets/d/10NwTqt7wkzV7uXcLU2HWugG7bAieJBWFnWApWNB9FDg/edit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mailto:csm@codingdojo.com" TargetMode="External"/><Relationship Id="rId1" Type="http://schemas.openxmlformats.org/officeDocument/2006/relationships/hyperlink" Target="mailto:snast@codingdojo.com" TargetMode="External"/><Relationship Id="rId6" Type="http://schemas.openxmlformats.org/officeDocument/2006/relationships/hyperlink" Target="https://code.visualstudio.com/shortcuts/keyboard-shortcuts-macos.pdf" TargetMode="External"/><Relationship Id="rId5" Type="http://schemas.openxmlformats.org/officeDocument/2006/relationships/hyperlink" Target="mailto:support@codingdojo.com" TargetMode="External"/><Relationship Id="rId4" Type="http://schemas.openxmlformats.org/officeDocument/2006/relationships/hyperlink" Target="https://code.visualstudio.com/shortcuts/keyboard-shortcuts-window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31"/>
  <sheetViews>
    <sheetView showGridLines="0" tabSelected="1" workbookViewId="0">
      <pane ySplit="10" topLeftCell="A11" activePane="bottomLeft" state="frozen"/>
      <selection pane="bottomLeft" activeCell="E18" sqref="E18"/>
    </sheetView>
  </sheetViews>
  <sheetFormatPr baseColWidth="10" defaultColWidth="12.6640625" defaultRowHeight="15.75" customHeight="1"/>
  <cols>
    <col min="1" max="1" width="2.44140625" customWidth="1"/>
    <col min="2" max="2" width="7" customWidth="1"/>
    <col min="3" max="3" width="27.6640625" customWidth="1"/>
    <col min="4" max="4" width="7" customWidth="1"/>
    <col min="5" max="5" width="27.6640625" customWidth="1"/>
    <col min="6" max="6" width="7" customWidth="1"/>
    <col min="7" max="7" width="27.6640625" customWidth="1"/>
    <col min="8" max="8" width="7" customWidth="1"/>
    <col min="9" max="9" width="27.6640625" customWidth="1"/>
    <col min="10" max="10" width="7" customWidth="1"/>
    <col min="11" max="11" width="27.6640625" customWidth="1"/>
    <col min="12" max="12" width="4.88671875" customWidth="1"/>
    <col min="13" max="28" width="12.6640625" hidden="1"/>
  </cols>
  <sheetData>
    <row r="1" spans="1:28" ht="13.2">
      <c r="A1" s="1" t="s">
        <v>0</v>
      </c>
      <c r="B1" s="247"/>
      <c r="C1" s="239"/>
      <c r="D1" s="248" t="s">
        <v>1</v>
      </c>
      <c r="E1" s="239"/>
      <c r="F1" s="239"/>
      <c r="G1" s="239"/>
      <c r="H1" s="239"/>
      <c r="I1" s="249"/>
      <c r="J1" s="239"/>
      <c r="K1" s="239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>
      <c r="A2" s="3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>
      <c r="A3" s="3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>
      <c r="A4" s="3"/>
      <c r="B4" s="239"/>
      <c r="C4" s="239"/>
      <c r="D4" s="239"/>
      <c r="E4" s="239"/>
      <c r="F4" s="239"/>
      <c r="G4" s="239"/>
      <c r="H4" s="239"/>
      <c r="I4" s="239"/>
      <c r="J4" s="239"/>
      <c r="K4" s="23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>
      <c r="A5" s="3"/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8.25" customHeight="1">
      <c r="A6" s="3"/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 customHeight="1">
      <c r="A7" s="3"/>
    </row>
    <row r="8" spans="1:28" ht="90" customHeight="1">
      <c r="A8" s="3"/>
    </row>
    <row r="9" spans="1:28" ht="13.2" customHeight="1">
      <c r="A9" s="3"/>
    </row>
    <row r="10" spans="1:28" ht="13.2">
      <c r="A10" s="3"/>
    </row>
    <row r="11" spans="1:28" ht="15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>
      <c r="A12" s="7"/>
      <c r="B12" s="242" t="s">
        <v>3</v>
      </c>
      <c r="C12" s="243"/>
      <c r="D12" s="243"/>
      <c r="E12" s="243"/>
      <c r="F12" s="243"/>
      <c r="G12" s="243"/>
      <c r="H12" s="243"/>
      <c r="I12" s="243"/>
      <c r="J12" s="243"/>
      <c r="K12" s="244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>
      <c r="A13" s="7"/>
      <c r="B13" s="245"/>
      <c r="C13" s="239"/>
      <c r="D13" s="239"/>
      <c r="E13" s="239"/>
      <c r="F13" s="239"/>
      <c r="G13" s="239"/>
      <c r="H13" s="239"/>
      <c r="I13" s="239"/>
      <c r="J13" s="239"/>
      <c r="K13" s="236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customHeight="1">
      <c r="A14" s="9"/>
      <c r="B14" s="246">
        <v>45782</v>
      </c>
      <c r="C14" s="244"/>
      <c r="D14" s="246">
        <f>B14+1</f>
        <v>45783</v>
      </c>
      <c r="E14" s="244"/>
      <c r="F14" s="246">
        <f>D14+1</f>
        <v>45784</v>
      </c>
      <c r="G14" s="244"/>
      <c r="H14" s="246">
        <f>F14+1</f>
        <v>45785</v>
      </c>
      <c r="I14" s="244"/>
      <c r="J14" s="246">
        <f>H14+1</f>
        <v>45786</v>
      </c>
      <c r="K14" s="244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9"/>
      <c r="B15" s="237" t="s">
        <v>4</v>
      </c>
      <c r="C15" s="236"/>
      <c r="D15" s="237" t="s">
        <v>4</v>
      </c>
      <c r="E15" s="236"/>
      <c r="F15" s="237" t="s">
        <v>4</v>
      </c>
      <c r="G15" s="236"/>
      <c r="H15" s="237" t="s">
        <v>4</v>
      </c>
      <c r="I15" s="236"/>
      <c r="J15" s="237" t="s">
        <v>4</v>
      </c>
      <c r="K15" s="236"/>
      <c r="L15" s="1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B16" s="240" t="s">
        <v>5</v>
      </c>
      <c r="C16" s="236"/>
      <c r="D16" s="11"/>
      <c r="F16" s="11"/>
      <c r="G16" s="12"/>
      <c r="H16" s="11"/>
      <c r="J16" s="11"/>
      <c r="K16" s="12"/>
      <c r="L16" s="4"/>
    </row>
    <row r="17" spans="1:28" ht="15.75" customHeight="1">
      <c r="B17" s="11"/>
      <c r="C17" s="250" t="s">
        <v>6</v>
      </c>
      <c r="D17" s="13"/>
      <c r="E17" s="14" t="s">
        <v>7</v>
      </c>
      <c r="F17" s="11"/>
      <c r="G17" s="15" t="s">
        <v>8</v>
      </c>
      <c r="H17" s="13"/>
      <c r="I17" s="15" t="s">
        <v>9</v>
      </c>
      <c r="J17" s="13"/>
      <c r="K17" s="16" t="s">
        <v>10</v>
      </c>
      <c r="L17" s="4"/>
    </row>
    <row r="18" spans="1:28" ht="15.75" customHeight="1">
      <c r="B18" s="11"/>
      <c r="C18" s="236"/>
      <c r="D18" s="13"/>
      <c r="E18" s="12"/>
      <c r="F18" s="11"/>
      <c r="G18" s="17"/>
      <c r="H18" s="13"/>
      <c r="I18" s="12"/>
      <c r="J18" s="13"/>
      <c r="K18" s="17"/>
      <c r="L18" s="4"/>
    </row>
    <row r="19" spans="1:28" ht="15.75" customHeight="1">
      <c r="B19" s="11"/>
      <c r="C19" s="236"/>
      <c r="D19" s="18"/>
      <c r="E19" s="12"/>
      <c r="F19" s="19"/>
      <c r="G19" s="17"/>
      <c r="H19" s="18"/>
      <c r="I19" s="12"/>
      <c r="J19" s="18"/>
      <c r="K19" s="17"/>
      <c r="L19" s="4"/>
    </row>
    <row r="20" spans="1:28" ht="15.75" customHeight="1">
      <c r="B20" s="11"/>
      <c r="C20" s="236"/>
      <c r="D20" s="20"/>
      <c r="E20" s="12"/>
      <c r="F20" s="21"/>
      <c r="G20" s="17"/>
      <c r="H20" s="20"/>
      <c r="I20" s="12"/>
      <c r="J20" s="20"/>
      <c r="K20" s="17"/>
      <c r="L20" s="4"/>
    </row>
    <row r="21" spans="1:28" ht="15.75" customHeight="1">
      <c r="B21" s="11"/>
      <c r="C21" s="22"/>
      <c r="D21" s="20"/>
      <c r="E21" s="12"/>
      <c r="F21" s="11"/>
      <c r="G21" s="17"/>
      <c r="H21" s="11"/>
      <c r="I21" s="12"/>
      <c r="J21" s="13"/>
      <c r="K21" s="17"/>
      <c r="L21" s="4"/>
    </row>
    <row r="22" spans="1:28" ht="15.75" customHeight="1">
      <c r="B22" s="23">
        <v>0.75</v>
      </c>
      <c r="C22" s="24" t="s">
        <v>11</v>
      </c>
      <c r="D22" s="11"/>
      <c r="E22" s="17"/>
      <c r="F22" s="23">
        <v>0.75</v>
      </c>
      <c r="G22" s="24" t="s">
        <v>12</v>
      </c>
      <c r="H22" s="13"/>
      <c r="I22" s="17"/>
      <c r="J22" s="13"/>
      <c r="K22" s="17"/>
      <c r="L22" s="4"/>
    </row>
    <row r="23" spans="1:28" ht="15.75" customHeight="1">
      <c r="B23" s="23">
        <v>0.79166666666666663</v>
      </c>
      <c r="C23" s="24" t="s">
        <v>13</v>
      </c>
      <c r="D23" s="25"/>
      <c r="E23" s="17"/>
      <c r="F23" s="23">
        <v>0.79166666666666663</v>
      </c>
      <c r="G23" s="26" t="s">
        <v>14</v>
      </c>
      <c r="H23" s="27"/>
      <c r="I23" s="17"/>
      <c r="J23" s="27"/>
      <c r="K23" s="17"/>
      <c r="L23" s="4"/>
    </row>
    <row r="24" spans="1:28" ht="15.75" customHeight="1">
      <c r="B24" s="25"/>
      <c r="C24" s="22"/>
      <c r="D24" s="18"/>
      <c r="E24" s="28"/>
      <c r="F24" s="25"/>
      <c r="G24" s="22"/>
      <c r="H24" s="18"/>
      <c r="I24" s="28"/>
      <c r="J24" s="27"/>
      <c r="K24" s="17"/>
      <c r="L24" s="4"/>
    </row>
    <row r="25" spans="1:28" ht="15.75" customHeight="1">
      <c r="B25" s="29" t="s">
        <v>15</v>
      </c>
      <c r="C25" s="30"/>
      <c r="D25" s="29" t="s">
        <v>15</v>
      </c>
      <c r="E25" s="31" t="s">
        <v>16</v>
      </c>
      <c r="F25" s="29" t="s">
        <v>15</v>
      </c>
      <c r="G25" s="32" t="s">
        <v>17</v>
      </c>
      <c r="H25" s="29" t="s">
        <v>15</v>
      </c>
      <c r="I25" s="33" t="s">
        <v>18</v>
      </c>
      <c r="J25" s="29" t="s">
        <v>15</v>
      </c>
      <c r="K25" s="34" t="s">
        <v>19</v>
      </c>
      <c r="L25" s="4"/>
    </row>
    <row r="26" spans="1:28" ht="15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5.75" customHeight="1">
      <c r="A27" s="7"/>
      <c r="B27" s="242" t="s">
        <v>20</v>
      </c>
      <c r="C27" s="243"/>
      <c r="D27" s="243"/>
      <c r="E27" s="243"/>
      <c r="F27" s="243"/>
      <c r="G27" s="243"/>
      <c r="H27" s="243"/>
      <c r="I27" s="243"/>
      <c r="J27" s="243"/>
      <c r="K27" s="244"/>
      <c r="L27" s="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>
      <c r="A28" s="7"/>
      <c r="B28" s="245"/>
      <c r="C28" s="239"/>
      <c r="D28" s="239"/>
      <c r="E28" s="239"/>
      <c r="F28" s="239"/>
      <c r="G28" s="239"/>
      <c r="H28" s="239"/>
      <c r="I28" s="239"/>
      <c r="J28" s="239"/>
      <c r="K28" s="236"/>
      <c r="L28" s="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>
      <c r="A29" s="9" t="s">
        <v>21</v>
      </c>
      <c r="B29" s="246">
        <f>B14+7</f>
        <v>45789</v>
      </c>
      <c r="C29" s="244"/>
      <c r="D29" s="246">
        <f>D14+7</f>
        <v>45790</v>
      </c>
      <c r="E29" s="244"/>
      <c r="F29" s="246">
        <f>F14+7</f>
        <v>45791</v>
      </c>
      <c r="G29" s="244"/>
      <c r="H29" s="246">
        <f>H14+7</f>
        <v>45792</v>
      </c>
      <c r="I29" s="244"/>
      <c r="J29" s="246">
        <f>J14+7</f>
        <v>45793</v>
      </c>
      <c r="K29" s="244"/>
      <c r="L29" s="10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5.75" customHeight="1">
      <c r="A30" s="9"/>
      <c r="B30" s="237" t="s">
        <v>22</v>
      </c>
      <c r="C30" s="236"/>
      <c r="D30" s="237" t="s">
        <v>22</v>
      </c>
      <c r="E30" s="236"/>
      <c r="F30" s="237" t="s">
        <v>22</v>
      </c>
      <c r="G30" s="236"/>
      <c r="H30" s="238" t="s">
        <v>23</v>
      </c>
      <c r="I30" s="239"/>
      <c r="J30" s="238" t="s">
        <v>23</v>
      </c>
      <c r="K30" s="239"/>
      <c r="L30" s="1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>
      <c r="B31" s="240" t="s">
        <v>5</v>
      </c>
      <c r="C31" s="236"/>
      <c r="D31" s="11"/>
      <c r="E31" s="22"/>
      <c r="F31" s="21"/>
      <c r="G31" s="22"/>
      <c r="H31" s="27"/>
      <c r="I31" s="4"/>
      <c r="J31" s="27"/>
      <c r="K31" s="4"/>
      <c r="L31" s="4"/>
    </row>
    <row r="32" spans="1:28" ht="15.75" customHeight="1">
      <c r="B32" s="11"/>
      <c r="C32" s="241" t="s">
        <v>24</v>
      </c>
      <c r="D32" s="35"/>
      <c r="E32" s="235" t="s">
        <v>25</v>
      </c>
      <c r="F32" s="35"/>
      <c r="G32" s="235" t="s">
        <v>26</v>
      </c>
      <c r="H32" s="36"/>
      <c r="I32" s="37"/>
      <c r="J32" s="27"/>
      <c r="K32" s="38"/>
      <c r="L32" s="4"/>
    </row>
    <row r="33" spans="1:28" ht="15.75" customHeight="1">
      <c r="B33" s="11"/>
      <c r="C33" s="236"/>
      <c r="D33" s="11"/>
      <c r="E33" s="236"/>
      <c r="F33" s="11"/>
      <c r="G33" s="236"/>
      <c r="H33" s="18"/>
      <c r="I33" s="39" t="s">
        <v>27</v>
      </c>
      <c r="J33" s="27"/>
      <c r="K33" s="38"/>
      <c r="L33" s="4"/>
    </row>
    <row r="34" spans="1:28" ht="15.75" customHeight="1">
      <c r="B34" s="11"/>
      <c r="C34" s="236"/>
      <c r="D34" s="35"/>
      <c r="E34" s="236"/>
      <c r="F34" s="35"/>
      <c r="G34" s="236"/>
      <c r="H34" s="27"/>
      <c r="I34" s="39"/>
      <c r="J34" s="27"/>
      <c r="K34" s="38"/>
      <c r="L34" s="4"/>
    </row>
    <row r="35" spans="1:28" ht="15.75" customHeight="1">
      <c r="B35" s="11"/>
      <c r="C35" s="236"/>
      <c r="D35" s="11"/>
      <c r="E35" s="236"/>
      <c r="F35" s="35"/>
      <c r="G35" s="236"/>
      <c r="H35" s="27"/>
      <c r="I35" s="39"/>
      <c r="J35" s="18"/>
      <c r="K35" s="38"/>
      <c r="L35" s="4"/>
    </row>
    <row r="36" spans="1:28" ht="15.75" customHeight="1">
      <c r="B36" s="11"/>
      <c r="C36" s="17"/>
      <c r="D36" s="11"/>
      <c r="E36" s="22"/>
      <c r="F36" s="11"/>
      <c r="G36" s="22"/>
      <c r="H36" s="18"/>
      <c r="I36" s="4"/>
      <c r="J36" s="18"/>
      <c r="K36" s="4"/>
      <c r="L36" s="4"/>
    </row>
    <row r="37" spans="1:28" ht="15.75" customHeight="1">
      <c r="B37" s="23">
        <v>0.75</v>
      </c>
      <c r="C37" s="24" t="s">
        <v>28</v>
      </c>
      <c r="D37" s="19"/>
      <c r="E37" s="17"/>
      <c r="F37" s="23">
        <v>0.75</v>
      </c>
      <c r="G37" s="24" t="s">
        <v>29</v>
      </c>
      <c r="H37" s="18"/>
      <c r="I37" s="4"/>
      <c r="J37" s="18"/>
      <c r="K37" s="4"/>
      <c r="L37" s="4"/>
    </row>
    <row r="38" spans="1:28" ht="15.75" customHeight="1">
      <c r="B38" s="23">
        <v>0.79166666666666663</v>
      </c>
      <c r="C38" s="24" t="s">
        <v>30</v>
      </c>
      <c r="D38" s="19"/>
      <c r="E38" s="17"/>
      <c r="F38" s="23">
        <v>0.79166666666666663</v>
      </c>
      <c r="G38" s="24" t="s">
        <v>31</v>
      </c>
      <c r="H38" s="18"/>
      <c r="I38" s="4"/>
      <c r="J38" s="18"/>
      <c r="K38" s="4"/>
    </row>
    <row r="39" spans="1:28" ht="15.75" customHeight="1">
      <c r="B39" s="25"/>
      <c r="C39" s="22"/>
      <c r="D39" s="25"/>
      <c r="E39" s="22"/>
      <c r="F39" s="25"/>
      <c r="G39" s="22"/>
      <c r="H39" s="27"/>
      <c r="I39" s="4"/>
      <c r="J39" s="27"/>
      <c r="K39" s="4"/>
      <c r="L39" s="4"/>
    </row>
    <row r="40" spans="1:28" ht="15.75" customHeight="1">
      <c r="B40" s="29" t="s">
        <v>32</v>
      </c>
      <c r="C40" s="30" t="s">
        <v>33</v>
      </c>
      <c r="D40" s="29" t="s">
        <v>32</v>
      </c>
      <c r="E40" s="32" t="s">
        <v>34</v>
      </c>
      <c r="F40" s="29" t="s">
        <v>32</v>
      </c>
      <c r="G40" s="32" t="s">
        <v>35</v>
      </c>
      <c r="H40" s="40" t="s">
        <v>32</v>
      </c>
      <c r="I40" s="41" t="s">
        <v>36</v>
      </c>
      <c r="J40" s="40" t="s">
        <v>32</v>
      </c>
      <c r="K40" s="42" t="s">
        <v>37</v>
      </c>
      <c r="L40" s="4"/>
    </row>
    <row r="41" spans="1:28" ht="15.75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customHeight="1">
      <c r="A42" s="7"/>
      <c r="B42" s="242" t="s">
        <v>38</v>
      </c>
      <c r="C42" s="243"/>
      <c r="D42" s="243"/>
      <c r="E42" s="243"/>
      <c r="F42" s="243"/>
      <c r="G42" s="243"/>
      <c r="H42" s="243"/>
      <c r="I42" s="243"/>
      <c r="J42" s="243"/>
      <c r="K42" s="244"/>
      <c r="L42" s="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>
      <c r="A43" s="7"/>
      <c r="B43" s="245"/>
      <c r="C43" s="239"/>
      <c r="D43" s="239"/>
      <c r="E43" s="239"/>
      <c r="F43" s="239"/>
      <c r="G43" s="239"/>
      <c r="H43" s="239"/>
      <c r="I43" s="239"/>
      <c r="J43" s="239"/>
      <c r="K43" s="236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>
      <c r="A44" s="9"/>
      <c r="B44" s="246">
        <f>B14+14</f>
        <v>45796</v>
      </c>
      <c r="C44" s="244"/>
      <c r="D44" s="246">
        <f>D14+14</f>
        <v>45797</v>
      </c>
      <c r="E44" s="244"/>
      <c r="F44" s="246">
        <f>F14+14</f>
        <v>45798</v>
      </c>
      <c r="G44" s="244"/>
      <c r="H44" s="246">
        <f>H14+14</f>
        <v>45799</v>
      </c>
      <c r="I44" s="244"/>
      <c r="J44" s="246">
        <f>J14+14</f>
        <v>45800</v>
      </c>
      <c r="K44" s="244"/>
      <c r="L44" s="10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5.75" customHeight="1">
      <c r="A45" s="9"/>
      <c r="B45" s="238" t="s">
        <v>39</v>
      </c>
      <c r="C45" s="239"/>
      <c r="D45" s="238" t="s">
        <v>39</v>
      </c>
      <c r="E45" s="239"/>
      <c r="F45" s="238" t="s">
        <v>39</v>
      </c>
      <c r="G45" s="239"/>
      <c r="H45" s="238" t="s">
        <v>40</v>
      </c>
      <c r="I45" s="239"/>
      <c r="J45" s="238" t="s">
        <v>40</v>
      </c>
      <c r="K45" s="239"/>
      <c r="L45" s="10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5.75" customHeight="1">
      <c r="B46" s="240" t="s">
        <v>5</v>
      </c>
      <c r="C46" s="236"/>
      <c r="D46" s="19"/>
      <c r="E46" s="22"/>
      <c r="F46" s="19"/>
      <c r="G46" s="17"/>
      <c r="H46" s="11"/>
      <c r="I46" s="17"/>
      <c r="J46" s="19"/>
      <c r="K46" s="241" t="s">
        <v>41</v>
      </c>
      <c r="L46" s="4"/>
    </row>
    <row r="47" spans="1:28" ht="15.75" customHeight="1">
      <c r="B47" s="19"/>
      <c r="C47" s="251" t="s">
        <v>42</v>
      </c>
      <c r="D47" s="19"/>
      <c r="E47" s="43" t="s">
        <v>43</v>
      </c>
      <c r="F47" s="44"/>
      <c r="G47" s="241"/>
      <c r="H47" s="11"/>
      <c r="I47" s="252" t="s">
        <v>44</v>
      </c>
      <c r="J47" s="19"/>
      <c r="K47" s="236"/>
      <c r="L47" s="4"/>
    </row>
    <row r="48" spans="1:28" ht="15.75" customHeight="1">
      <c r="B48" s="19"/>
      <c r="C48" s="236"/>
      <c r="D48" s="19"/>
      <c r="F48" s="19"/>
      <c r="G48" s="236"/>
      <c r="H48" s="11"/>
      <c r="I48" s="236"/>
      <c r="J48" s="19"/>
      <c r="K48" s="236"/>
      <c r="L48" s="4"/>
    </row>
    <row r="49" spans="1:28" ht="15.75" customHeight="1">
      <c r="B49" s="11"/>
      <c r="C49" s="236"/>
      <c r="D49" s="19"/>
      <c r="F49" s="19"/>
      <c r="G49" s="236"/>
      <c r="H49" s="11"/>
      <c r="I49" s="236"/>
      <c r="J49" s="19"/>
      <c r="K49" s="236"/>
      <c r="L49" s="4"/>
    </row>
    <row r="50" spans="1:28" ht="15.75" customHeight="1">
      <c r="B50" s="11"/>
      <c r="C50" s="236"/>
      <c r="D50" s="19"/>
      <c r="F50" s="11"/>
      <c r="G50" s="15"/>
      <c r="H50" s="11"/>
      <c r="I50" s="236"/>
      <c r="J50" s="19"/>
      <c r="K50" s="236"/>
      <c r="L50" s="4"/>
    </row>
    <row r="51" spans="1:28" ht="15.75" customHeight="1">
      <c r="B51" s="11"/>
      <c r="C51" s="236"/>
      <c r="D51" s="19"/>
      <c r="F51" s="11"/>
      <c r="G51" s="17"/>
      <c r="H51" s="11"/>
      <c r="I51" s="17"/>
      <c r="J51" s="11"/>
      <c r="K51" s="17"/>
      <c r="L51" s="4"/>
    </row>
    <row r="52" spans="1:28" ht="15.75" customHeight="1">
      <c r="B52" s="23">
        <v>0.75</v>
      </c>
      <c r="C52" s="24" t="s">
        <v>45</v>
      </c>
      <c r="D52" s="11"/>
      <c r="F52" s="23">
        <v>0.75</v>
      </c>
      <c r="G52" s="24" t="s">
        <v>46</v>
      </c>
      <c r="H52" s="19"/>
      <c r="I52" s="17"/>
      <c r="J52" s="11"/>
      <c r="K52" s="17"/>
      <c r="L52" s="4"/>
    </row>
    <row r="53" spans="1:28" ht="15.75" customHeight="1">
      <c r="B53" s="23">
        <v>0.79166666666666663</v>
      </c>
      <c r="C53" s="24" t="s">
        <v>47</v>
      </c>
      <c r="D53" s="11"/>
      <c r="F53" s="23">
        <v>0.79166666666666663</v>
      </c>
      <c r="G53" s="24" t="s">
        <v>48</v>
      </c>
      <c r="H53" s="19"/>
      <c r="I53" s="17"/>
      <c r="J53" s="11"/>
      <c r="K53" s="17"/>
      <c r="L53" s="4"/>
    </row>
    <row r="54" spans="1:28" ht="15.75" customHeight="1">
      <c r="B54" s="25"/>
      <c r="C54" s="22"/>
      <c r="D54" s="25"/>
      <c r="F54" s="25"/>
      <c r="G54" s="22"/>
      <c r="H54" s="25"/>
      <c r="I54" s="22"/>
      <c r="J54" s="25"/>
      <c r="K54" s="45"/>
      <c r="L54" s="4"/>
    </row>
    <row r="55" spans="1:28" ht="15.75" customHeight="1">
      <c r="B55" s="29" t="s">
        <v>32</v>
      </c>
      <c r="C55" s="46" t="s">
        <v>49</v>
      </c>
      <c r="D55" s="29"/>
      <c r="E55" s="30"/>
      <c r="F55" s="29" t="s">
        <v>32</v>
      </c>
      <c r="G55" s="46" t="s">
        <v>50</v>
      </c>
      <c r="H55" s="29"/>
      <c r="I55" s="30"/>
      <c r="J55" s="29" t="s">
        <v>32</v>
      </c>
      <c r="K55" s="30" t="s">
        <v>51</v>
      </c>
      <c r="L55" s="4"/>
    </row>
    <row r="56" spans="1:28" ht="15.75" customHeight="1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75" customHeight="1">
      <c r="A57" s="7"/>
      <c r="B57" s="242" t="s">
        <v>52</v>
      </c>
      <c r="C57" s="243"/>
      <c r="D57" s="243"/>
      <c r="E57" s="243"/>
      <c r="F57" s="243"/>
      <c r="G57" s="243"/>
      <c r="H57" s="243"/>
      <c r="I57" s="243"/>
      <c r="J57" s="243"/>
      <c r="K57" s="244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.75" customHeight="1">
      <c r="A58" s="7"/>
      <c r="B58" s="245"/>
      <c r="C58" s="239"/>
      <c r="D58" s="239"/>
      <c r="E58" s="239"/>
      <c r="F58" s="239"/>
      <c r="G58" s="239"/>
      <c r="H58" s="239"/>
      <c r="I58" s="239"/>
      <c r="J58" s="239"/>
      <c r="K58" s="236"/>
      <c r="L58" s="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5.75" customHeight="1">
      <c r="B59" s="246">
        <f>B14+21</f>
        <v>45803</v>
      </c>
      <c r="C59" s="244"/>
      <c r="D59" s="246">
        <f>D14+21</f>
        <v>45804</v>
      </c>
      <c r="E59" s="244"/>
      <c r="F59" s="246">
        <f>F14+21</f>
        <v>45805</v>
      </c>
      <c r="G59" s="244"/>
      <c r="H59" s="246">
        <f>H14+21</f>
        <v>45806</v>
      </c>
      <c r="I59" s="244"/>
      <c r="J59" s="246">
        <f>J14+21</f>
        <v>45807</v>
      </c>
      <c r="K59" s="244"/>
      <c r="L59" s="4"/>
    </row>
    <row r="60" spans="1:28" ht="15.75" customHeight="1">
      <c r="B60" s="237" t="s">
        <v>40</v>
      </c>
      <c r="C60" s="236"/>
      <c r="D60" s="237" t="s">
        <v>40</v>
      </c>
      <c r="E60" s="236"/>
      <c r="F60" s="237" t="s">
        <v>53</v>
      </c>
      <c r="G60" s="236"/>
      <c r="H60" s="237" t="s">
        <v>53</v>
      </c>
      <c r="I60" s="236"/>
      <c r="J60" s="237" t="s">
        <v>53</v>
      </c>
      <c r="K60" s="236"/>
      <c r="L60" s="4"/>
    </row>
    <row r="61" spans="1:28" ht="15.75" customHeight="1">
      <c r="B61" s="240" t="s">
        <v>5</v>
      </c>
      <c r="C61" s="236"/>
      <c r="D61" s="19"/>
      <c r="E61" s="17"/>
      <c r="F61" s="19"/>
      <c r="G61" s="17"/>
      <c r="H61" s="19"/>
      <c r="I61" s="17"/>
      <c r="J61" s="19"/>
      <c r="K61" s="17"/>
      <c r="L61" s="4"/>
    </row>
    <row r="62" spans="1:28" ht="15.75" customHeight="1">
      <c r="B62" s="19"/>
      <c r="C62" s="252" t="s">
        <v>54</v>
      </c>
      <c r="D62" s="44"/>
      <c r="E62" s="251" t="s">
        <v>55</v>
      </c>
      <c r="F62" s="19"/>
      <c r="G62" s="251" t="s">
        <v>56</v>
      </c>
      <c r="H62" s="19"/>
      <c r="I62" s="47" t="s">
        <v>57</v>
      </c>
      <c r="J62" s="19"/>
      <c r="K62" s="251" t="s">
        <v>58</v>
      </c>
      <c r="L62" s="4"/>
    </row>
    <row r="63" spans="1:28" ht="15.75" customHeight="1">
      <c r="B63" s="19"/>
      <c r="C63" s="236"/>
      <c r="D63" s="19"/>
      <c r="E63" s="236"/>
      <c r="F63" s="19"/>
      <c r="G63" s="236"/>
      <c r="H63" s="19"/>
      <c r="I63" s="48"/>
      <c r="J63" s="19"/>
      <c r="K63" s="236"/>
      <c r="L63" s="4"/>
    </row>
    <row r="64" spans="1:28" ht="15.75" customHeight="1">
      <c r="B64" s="19"/>
      <c r="C64" s="236"/>
      <c r="D64" s="19"/>
      <c r="E64" s="236"/>
      <c r="F64" s="19"/>
      <c r="G64" s="236"/>
      <c r="H64" s="19"/>
      <c r="I64" s="17"/>
      <c r="J64" s="19"/>
      <c r="K64" s="236"/>
      <c r="L64" s="4"/>
    </row>
    <row r="65" spans="2:12" ht="13.2">
      <c r="B65" s="19"/>
      <c r="C65" s="236"/>
      <c r="D65" s="19"/>
      <c r="E65" s="236"/>
      <c r="F65" s="19"/>
      <c r="G65" s="236"/>
      <c r="H65" s="21"/>
      <c r="I65" s="15"/>
      <c r="J65" s="49"/>
      <c r="K65" s="236"/>
    </row>
    <row r="66" spans="2:12" ht="15.75" customHeight="1">
      <c r="B66" s="11"/>
      <c r="C66" s="17"/>
      <c r="D66" s="11"/>
      <c r="E66" s="15"/>
      <c r="F66" s="11"/>
      <c r="G66" s="17"/>
      <c r="H66" s="11"/>
      <c r="I66" s="17"/>
      <c r="J66" s="11"/>
      <c r="K66" s="258"/>
      <c r="L66" s="4"/>
    </row>
    <row r="67" spans="2:12" ht="15.75" customHeight="1">
      <c r="B67" s="23">
        <v>0.75</v>
      </c>
      <c r="C67" s="24" t="s">
        <v>59</v>
      </c>
      <c r="D67" s="19"/>
      <c r="E67" s="17"/>
      <c r="F67" s="23">
        <v>0.75</v>
      </c>
      <c r="G67" s="24" t="s">
        <v>60</v>
      </c>
      <c r="H67" s="19"/>
      <c r="I67" s="17"/>
      <c r="J67" s="11"/>
      <c r="K67" s="236"/>
      <c r="L67" s="4"/>
    </row>
    <row r="68" spans="2:12" ht="15.75" customHeight="1">
      <c r="B68" s="23">
        <v>0.79166666666666663</v>
      </c>
      <c r="C68" s="24" t="s">
        <v>61</v>
      </c>
      <c r="D68" s="11"/>
      <c r="E68" s="17"/>
      <c r="F68" s="23">
        <v>0.79166666666666663</v>
      </c>
      <c r="G68" s="24" t="s">
        <v>62</v>
      </c>
      <c r="H68" s="19"/>
      <c r="I68" s="17"/>
      <c r="J68" s="11"/>
      <c r="K68" s="236"/>
      <c r="L68" s="4"/>
    </row>
    <row r="69" spans="2:12" ht="15.75" customHeight="1">
      <c r="B69" s="25"/>
      <c r="C69" s="22"/>
      <c r="D69" s="25"/>
      <c r="E69" s="45"/>
      <c r="F69" s="25"/>
      <c r="G69" s="22"/>
      <c r="H69" s="25"/>
      <c r="I69" s="17"/>
      <c r="J69" s="25"/>
      <c r="K69" s="236"/>
      <c r="L69" s="4"/>
    </row>
    <row r="70" spans="2:12" ht="15.75" customHeight="1">
      <c r="B70" s="51"/>
      <c r="C70" s="30"/>
      <c r="D70" s="51" t="s">
        <v>32</v>
      </c>
      <c r="E70" s="30" t="s">
        <v>63</v>
      </c>
      <c r="F70" s="51" t="s">
        <v>32</v>
      </c>
      <c r="G70" s="30" t="s">
        <v>64</v>
      </c>
      <c r="H70" s="51"/>
      <c r="I70" s="30"/>
      <c r="J70" s="51"/>
      <c r="K70" s="30"/>
      <c r="L70" s="4"/>
    </row>
    <row r="71" spans="2:12" ht="15.75" customHeight="1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4"/>
    </row>
    <row r="72" spans="2:12" ht="15.75" customHeight="1">
      <c r="B72" s="242" t="s">
        <v>65</v>
      </c>
      <c r="C72" s="243"/>
      <c r="D72" s="243"/>
      <c r="E72" s="243"/>
      <c r="F72" s="243"/>
      <c r="G72" s="243"/>
      <c r="H72" s="243"/>
      <c r="I72" s="243"/>
      <c r="J72" s="243"/>
      <c r="K72" s="244"/>
      <c r="L72" s="4"/>
    </row>
    <row r="73" spans="2:12" ht="15.75" customHeight="1">
      <c r="B73" s="245"/>
      <c r="C73" s="239"/>
      <c r="D73" s="239"/>
      <c r="E73" s="239"/>
      <c r="F73" s="239"/>
      <c r="G73" s="239"/>
      <c r="H73" s="239"/>
      <c r="I73" s="239"/>
      <c r="J73" s="239"/>
      <c r="K73" s="236"/>
      <c r="L73" s="4"/>
    </row>
    <row r="74" spans="2:12" ht="15.75" customHeight="1">
      <c r="B74" s="246">
        <f>B14+28</f>
        <v>45810</v>
      </c>
      <c r="C74" s="244"/>
      <c r="D74" s="246">
        <f>B74+1</f>
        <v>45811</v>
      </c>
      <c r="E74" s="244"/>
      <c r="F74" s="246">
        <f>D74+1</f>
        <v>45812</v>
      </c>
      <c r="G74" s="244"/>
      <c r="H74" s="246">
        <f>F74+1</f>
        <v>45813</v>
      </c>
      <c r="I74" s="244"/>
      <c r="J74" s="246">
        <f>H74+1</f>
        <v>45814</v>
      </c>
      <c r="K74" s="244"/>
      <c r="L74" s="4"/>
    </row>
    <row r="75" spans="2:12" ht="15.75" customHeight="1">
      <c r="B75" s="237" t="s">
        <v>66</v>
      </c>
      <c r="C75" s="236"/>
      <c r="D75" s="237" t="s">
        <v>66</v>
      </c>
      <c r="E75" s="236"/>
      <c r="F75" s="237" t="s">
        <v>66</v>
      </c>
      <c r="G75" s="236"/>
      <c r="H75" s="237" t="s">
        <v>67</v>
      </c>
      <c r="I75" s="236"/>
      <c r="J75" s="237" t="s">
        <v>67</v>
      </c>
      <c r="K75" s="236"/>
      <c r="L75" s="4"/>
    </row>
    <row r="76" spans="2:12" ht="15.75" customHeight="1">
      <c r="B76" s="240" t="s">
        <v>5</v>
      </c>
      <c r="C76" s="236"/>
      <c r="D76" s="11"/>
      <c r="E76" s="45"/>
      <c r="F76" s="11"/>
      <c r="G76" s="45"/>
      <c r="H76" s="11"/>
      <c r="I76" s="53" t="s">
        <v>68</v>
      </c>
      <c r="J76" s="11"/>
      <c r="K76" s="45"/>
      <c r="L76" s="4"/>
    </row>
    <row r="77" spans="2:12" ht="15.75" customHeight="1">
      <c r="B77" s="11"/>
      <c r="C77" s="252" t="s">
        <v>69</v>
      </c>
      <c r="D77" s="35"/>
      <c r="E77" s="252" t="s">
        <v>70</v>
      </c>
      <c r="F77" s="35"/>
      <c r="G77" s="259"/>
      <c r="H77" s="11"/>
      <c r="I77" s="260" t="s">
        <v>71</v>
      </c>
      <c r="J77" s="11"/>
      <c r="K77" s="241" t="s">
        <v>72</v>
      </c>
      <c r="L77" s="4"/>
    </row>
    <row r="78" spans="2:12" ht="15.75" customHeight="1">
      <c r="B78" s="11"/>
      <c r="C78" s="236"/>
      <c r="D78" s="11"/>
      <c r="E78" s="236"/>
      <c r="F78" s="11"/>
      <c r="G78" s="236"/>
      <c r="H78" s="11"/>
      <c r="I78" s="236"/>
      <c r="J78" s="11"/>
      <c r="K78" s="236"/>
      <c r="L78" s="4"/>
    </row>
    <row r="79" spans="2:12" ht="15.75" customHeight="1">
      <c r="B79" s="11"/>
      <c r="C79" s="236"/>
      <c r="D79" s="11"/>
      <c r="E79" s="236"/>
      <c r="F79" s="11"/>
      <c r="G79" s="236"/>
      <c r="H79" s="11"/>
      <c r="I79" s="236"/>
      <c r="J79" s="11"/>
      <c r="K79" s="236"/>
      <c r="L79" s="4"/>
    </row>
    <row r="80" spans="2:12" ht="13.2">
      <c r="B80" s="21"/>
      <c r="C80" s="236"/>
      <c r="D80" s="35"/>
      <c r="E80" s="236"/>
      <c r="F80" s="35"/>
      <c r="G80" s="236"/>
      <c r="H80" s="35"/>
      <c r="I80" s="236"/>
      <c r="J80" s="35"/>
      <c r="K80" s="236"/>
    </row>
    <row r="81" spans="2:12" ht="15.75" customHeight="1">
      <c r="B81" s="11"/>
      <c r="C81" s="236"/>
      <c r="D81" s="11"/>
      <c r="E81" s="236"/>
      <c r="F81" s="11"/>
      <c r="G81" s="236"/>
      <c r="H81" s="11"/>
      <c r="I81" s="236"/>
      <c r="J81" s="11"/>
      <c r="K81" s="236"/>
      <c r="L81" s="4"/>
    </row>
    <row r="82" spans="2:12" ht="15.75" customHeight="1">
      <c r="B82" s="23">
        <v>0.75</v>
      </c>
      <c r="C82" s="24" t="s">
        <v>73</v>
      </c>
      <c r="D82" s="20"/>
      <c r="F82" s="23">
        <v>0.75</v>
      </c>
      <c r="G82" s="24" t="s">
        <v>74</v>
      </c>
      <c r="H82" s="19"/>
      <c r="I82" s="17"/>
      <c r="J82" s="11"/>
      <c r="K82" s="17"/>
      <c r="L82" s="4"/>
    </row>
    <row r="83" spans="2:12" ht="15.75" customHeight="1">
      <c r="B83" s="23">
        <v>0.79166666666666663</v>
      </c>
      <c r="C83" s="24" t="s">
        <v>75</v>
      </c>
      <c r="D83" s="11"/>
      <c r="F83" s="23">
        <v>0.79166666666666663</v>
      </c>
      <c r="G83" s="24" t="s">
        <v>76</v>
      </c>
      <c r="H83" s="19"/>
      <c r="I83" s="17"/>
      <c r="J83" s="11"/>
      <c r="K83" s="17"/>
      <c r="L83" s="4"/>
    </row>
    <row r="84" spans="2:12" ht="15.75" customHeight="1">
      <c r="B84" s="25"/>
      <c r="C84" s="54"/>
      <c r="D84" s="25"/>
      <c r="F84" s="25"/>
      <c r="G84" s="45"/>
      <c r="H84" s="25"/>
      <c r="I84" s="45"/>
      <c r="J84" s="25"/>
      <c r="K84" s="45"/>
      <c r="L84" s="4"/>
    </row>
    <row r="85" spans="2:12" ht="15.75" customHeight="1">
      <c r="B85" s="29" t="s">
        <v>32</v>
      </c>
      <c r="C85" s="30" t="s">
        <v>77</v>
      </c>
      <c r="D85" s="29" t="s">
        <v>32</v>
      </c>
      <c r="E85" s="32"/>
      <c r="F85" s="29" t="s">
        <v>32</v>
      </c>
      <c r="G85" s="32" t="s">
        <v>67</v>
      </c>
      <c r="H85" s="29" t="s">
        <v>32</v>
      </c>
      <c r="I85" s="34"/>
      <c r="J85" s="29" t="s">
        <v>32</v>
      </c>
      <c r="K85" s="34"/>
      <c r="L85" s="4"/>
    </row>
    <row r="86" spans="2:12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4"/>
    </row>
    <row r="87" spans="2:12" ht="15.75" customHeight="1">
      <c r="B87" s="242" t="s">
        <v>78</v>
      </c>
      <c r="C87" s="243"/>
      <c r="D87" s="243"/>
      <c r="E87" s="243"/>
      <c r="F87" s="243"/>
      <c r="G87" s="243"/>
      <c r="H87" s="243"/>
      <c r="I87" s="243"/>
      <c r="J87" s="243"/>
      <c r="K87" s="244"/>
      <c r="L87" s="4"/>
    </row>
    <row r="88" spans="2:12" ht="15.75" customHeight="1">
      <c r="B88" s="245"/>
      <c r="C88" s="239"/>
      <c r="D88" s="239"/>
      <c r="E88" s="239"/>
      <c r="F88" s="239"/>
      <c r="G88" s="239"/>
      <c r="H88" s="239"/>
      <c r="I88" s="239"/>
      <c r="J88" s="239"/>
      <c r="K88" s="236"/>
      <c r="L88" s="4"/>
    </row>
    <row r="89" spans="2:12" ht="15.75" customHeight="1">
      <c r="B89" s="246">
        <f>B74+7</f>
        <v>45817</v>
      </c>
      <c r="C89" s="244"/>
      <c r="D89" s="246">
        <f>D74+7</f>
        <v>45818</v>
      </c>
      <c r="E89" s="244"/>
      <c r="F89" s="246">
        <f>F74+7</f>
        <v>45819</v>
      </c>
      <c r="G89" s="244"/>
      <c r="H89" s="246">
        <f>H74+7</f>
        <v>45820</v>
      </c>
      <c r="I89" s="244"/>
      <c r="J89" s="246">
        <f>J74+7</f>
        <v>45821</v>
      </c>
      <c r="K89" s="244"/>
      <c r="L89" s="4"/>
    </row>
    <row r="90" spans="2:12" ht="15.75" customHeight="1">
      <c r="B90" s="237" t="s">
        <v>79</v>
      </c>
      <c r="C90" s="236"/>
      <c r="D90" s="237" t="s">
        <v>79</v>
      </c>
      <c r="E90" s="236"/>
      <c r="F90" s="237" t="s">
        <v>80</v>
      </c>
      <c r="G90" s="236"/>
      <c r="H90" s="237" t="s">
        <v>80</v>
      </c>
      <c r="I90" s="236"/>
      <c r="J90" s="237" t="s">
        <v>80</v>
      </c>
      <c r="K90" s="236"/>
      <c r="L90" s="4"/>
    </row>
    <row r="91" spans="2:12" ht="15.75" customHeight="1">
      <c r="B91" s="240" t="s">
        <v>5</v>
      </c>
      <c r="C91" s="236"/>
      <c r="D91" s="11"/>
      <c r="E91" s="45"/>
      <c r="F91" s="11"/>
      <c r="G91" s="55"/>
      <c r="H91" s="11"/>
      <c r="I91" s="2"/>
      <c r="J91" s="11"/>
      <c r="K91" s="56"/>
      <c r="L91" s="4"/>
    </row>
    <row r="92" spans="2:12" ht="15.75" customHeight="1">
      <c r="B92" s="11"/>
      <c r="C92" s="241" t="s">
        <v>81</v>
      </c>
      <c r="D92" s="57"/>
      <c r="E92" s="251" t="s">
        <v>82</v>
      </c>
      <c r="F92" s="13"/>
      <c r="G92" s="254" t="s">
        <v>83</v>
      </c>
      <c r="H92" s="13"/>
      <c r="I92" s="2"/>
      <c r="J92" s="11"/>
      <c r="K92" s="56"/>
      <c r="L92" s="4"/>
    </row>
    <row r="93" spans="2:12" ht="15.75" customHeight="1">
      <c r="B93" s="11"/>
      <c r="C93" s="236"/>
      <c r="D93" s="57"/>
      <c r="E93" s="236"/>
      <c r="F93" s="13"/>
      <c r="G93" s="236"/>
      <c r="H93" s="13"/>
      <c r="I93" s="2"/>
      <c r="J93" s="11"/>
      <c r="K93" s="56"/>
      <c r="L93" s="4"/>
    </row>
    <row r="94" spans="2:12" ht="15.75" customHeight="1">
      <c r="B94" s="11"/>
      <c r="C94" s="236"/>
      <c r="D94" s="13"/>
      <c r="E94" s="236"/>
      <c r="F94" s="13"/>
      <c r="G94" s="236"/>
      <c r="H94" s="13"/>
      <c r="I94" s="58"/>
      <c r="J94" s="11"/>
      <c r="K94" s="253" t="s">
        <v>84</v>
      </c>
      <c r="L94" s="4"/>
    </row>
    <row r="95" spans="2:12" ht="15.75" customHeight="1">
      <c r="B95" s="11"/>
      <c r="C95" s="236"/>
      <c r="D95" s="13"/>
      <c r="E95" s="236"/>
      <c r="F95" s="13"/>
      <c r="G95" s="236"/>
      <c r="H95" s="13"/>
      <c r="I95" s="58"/>
      <c r="J95" s="11"/>
      <c r="K95" s="236"/>
      <c r="L95" s="4"/>
    </row>
    <row r="96" spans="2:12" ht="15.75" customHeight="1">
      <c r="B96" s="21"/>
      <c r="C96" s="236"/>
      <c r="D96" s="59"/>
      <c r="E96" s="236"/>
      <c r="F96" s="59"/>
      <c r="G96" s="236"/>
      <c r="H96" s="59"/>
      <c r="J96" s="11"/>
      <c r="K96" s="236"/>
      <c r="L96" s="4"/>
    </row>
    <row r="97" spans="2:12" ht="15.75" customHeight="1">
      <c r="B97" s="23">
        <v>0.75</v>
      </c>
      <c r="C97" s="24" t="s">
        <v>85</v>
      </c>
      <c r="D97" s="18"/>
      <c r="E97" s="17"/>
      <c r="F97" s="23">
        <v>0.75</v>
      </c>
      <c r="G97" s="24" t="s">
        <v>86</v>
      </c>
      <c r="H97" s="18"/>
      <c r="I97" s="17"/>
      <c r="J97" s="11"/>
      <c r="K97" s="236"/>
      <c r="L97" s="4"/>
    </row>
    <row r="98" spans="2:12" ht="15.75" customHeight="1">
      <c r="B98" s="23">
        <v>0.79166666666666663</v>
      </c>
      <c r="C98" s="24" t="s">
        <v>87</v>
      </c>
      <c r="D98" s="18"/>
      <c r="E98" s="17"/>
      <c r="F98" s="23">
        <v>0.79166666666666663</v>
      </c>
      <c r="G98" s="24" t="s">
        <v>88</v>
      </c>
      <c r="H98" s="18"/>
      <c r="I98" s="17"/>
      <c r="J98" s="25"/>
      <c r="K98" s="236"/>
      <c r="L98" s="4"/>
    </row>
    <row r="99" spans="2:12" ht="15.75" customHeight="1">
      <c r="B99" s="25"/>
      <c r="C99" s="45"/>
      <c r="D99" s="25"/>
      <c r="E99" s="17"/>
      <c r="F99" s="25"/>
      <c r="G99" s="45"/>
      <c r="H99" s="25"/>
      <c r="I99" s="17"/>
      <c r="J99" s="25"/>
      <c r="K99" s="56"/>
      <c r="L99" s="4"/>
    </row>
    <row r="100" spans="2:12" ht="15.75" customHeight="1">
      <c r="B100" s="29" t="s">
        <v>32</v>
      </c>
      <c r="C100" s="30"/>
      <c r="D100" s="29" t="s">
        <v>32</v>
      </c>
      <c r="E100" s="31" t="s">
        <v>89</v>
      </c>
      <c r="F100" s="29"/>
      <c r="G100" s="31" t="s">
        <v>90</v>
      </c>
      <c r="H100" s="29"/>
      <c r="I100" s="33"/>
      <c r="J100" s="29"/>
      <c r="K100" s="34"/>
      <c r="L100" s="4"/>
    </row>
    <row r="101" spans="2:12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</row>
    <row r="102" spans="2:12" ht="15.75" customHeight="1">
      <c r="B102" s="242" t="s">
        <v>91</v>
      </c>
      <c r="C102" s="243"/>
      <c r="D102" s="243"/>
      <c r="E102" s="243"/>
      <c r="F102" s="243"/>
      <c r="G102" s="243"/>
      <c r="H102" s="243"/>
      <c r="I102" s="243"/>
      <c r="J102" s="243"/>
      <c r="K102" s="244"/>
      <c r="L102" s="4"/>
    </row>
    <row r="103" spans="2:12" ht="15.75" customHeight="1">
      <c r="B103" s="245"/>
      <c r="C103" s="239"/>
      <c r="D103" s="239"/>
      <c r="E103" s="239"/>
      <c r="F103" s="239"/>
      <c r="G103" s="239"/>
      <c r="H103" s="239"/>
      <c r="I103" s="239"/>
      <c r="J103" s="239"/>
      <c r="K103" s="236"/>
      <c r="L103" s="4"/>
    </row>
    <row r="104" spans="2:12" ht="15.75" customHeight="1">
      <c r="B104" s="246">
        <f>B74+14</f>
        <v>45824</v>
      </c>
      <c r="C104" s="244"/>
      <c r="D104" s="246">
        <f>D74+14</f>
        <v>45825</v>
      </c>
      <c r="E104" s="244"/>
      <c r="F104" s="246">
        <f>F74+14</f>
        <v>45826</v>
      </c>
      <c r="G104" s="244"/>
      <c r="H104" s="246">
        <f>H74+14</f>
        <v>45827</v>
      </c>
      <c r="I104" s="244"/>
      <c r="J104" s="246">
        <f>J74+14</f>
        <v>45828</v>
      </c>
      <c r="K104" s="244"/>
      <c r="L104" s="4"/>
    </row>
    <row r="105" spans="2:12" ht="15.75" customHeight="1">
      <c r="B105" s="237" t="s">
        <v>92</v>
      </c>
      <c r="C105" s="236"/>
      <c r="D105" s="237" t="s">
        <v>92</v>
      </c>
      <c r="E105" s="236"/>
      <c r="F105" s="237" t="s">
        <v>92</v>
      </c>
      <c r="G105" s="236"/>
      <c r="H105" s="237" t="s">
        <v>93</v>
      </c>
      <c r="I105" s="236"/>
      <c r="J105" s="237" t="s">
        <v>93</v>
      </c>
      <c r="K105" s="236"/>
      <c r="L105" s="4"/>
    </row>
    <row r="106" spans="2:12" ht="15.75" customHeight="1">
      <c r="B106" s="255" t="s">
        <v>5</v>
      </c>
      <c r="C106" s="236"/>
      <c r="D106" s="11"/>
      <c r="E106" s="17"/>
      <c r="F106" s="11"/>
      <c r="G106" s="55"/>
      <c r="H106" s="11"/>
      <c r="I106" s="60"/>
      <c r="J106" s="11"/>
      <c r="K106" s="60"/>
      <c r="L106" s="4"/>
    </row>
    <row r="107" spans="2:12" ht="15.75" customHeight="1">
      <c r="B107" s="11"/>
      <c r="C107" s="50" t="s">
        <v>94</v>
      </c>
      <c r="D107" s="61"/>
      <c r="E107" s="62" t="s">
        <v>95</v>
      </c>
      <c r="F107" s="63"/>
      <c r="G107" s="62" t="s">
        <v>96</v>
      </c>
      <c r="J107" s="13"/>
      <c r="K107" s="56"/>
      <c r="L107" s="4"/>
    </row>
    <row r="108" spans="2:12" ht="15.75" customHeight="1">
      <c r="B108" s="11"/>
      <c r="C108" s="50"/>
      <c r="D108" s="64"/>
      <c r="E108" s="62"/>
      <c r="F108" s="63"/>
      <c r="G108" s="50" t="s">
        <v>97</v>
      </c>
      <c r="J108" s="13"/>
      <c r="K108" s="253" t="s">
        <v>98</v>
      </c>
      <c r="L108" s="4"/>
    </row>
    <row r="109" spans="2:12" ht="15.75" customHeight="1">
      <c r="B109" s="65"/>
      <c r="C109" s="66"/>
      <c r="D109" s="67"/>
      <c r="E109" s="68"/>
      <c r="F109" s="69"/>
      <c r="G109" s="68"/>
      <c r="H109" s="69"/>
      <c r="I109" s="68"/>
      <c r="J109" s="70"/>
      <c r="K109" s="236"/>
      <c r="L109" s="4"/>
    </row>
    <row r="110" spans="2:12" ht="15.75" customHeight="1">
      <c r="B110" s="256"/>
      <c r="C110" s="236"/>
      <c r="D110" s="71"/>
      <c r="E110" s="68"/>
      <c r="F110" s="69"/>
      <c r="G110" s="68"/>
      <c r="H110" s="69"/>
      <c r="I110" s="68"/>
      <c r="J110" s="70"/>
      <c r="K110" s="236"/>
      <c r="L110" s="4"/>
    </row>
    <row r="111" spans="2:12" ht="15.75" customHeight="1">
      <c r="B111" s="65"/>
      <c r="C111" s="66"/>
      <c r="D111" s="71"/>
      <c r="E111" s="68"/>
      <c r="F111" s="69"/>
      <c r="G111" s="68"/>
      <c r="H111" s="69"/>
      <c r="I111" s="68"/>
      <c r="J111" s="70"/>
      <c r="K111" s="236"/>
      <c r="L111" s="4"/>
    </row>
    <row r="112" spans="2:12" ht="15.75" customHeight="1">
      <c r="B112" s="23">
        <v>0.75</v>
      </c>
      <c r="C112" s="24" t="s">
        <v>99</v>
      </c>
      <c r="D112" s="18"/>
      <c r="E112" s="17"/>
      <c r="F112" s="23">
        <v>0.75</v>
      </c>
      <c r="G112" s="24" t="s">
        <v>99</v>
      </c>
      <c r="J112" s="11"/>
      <c r="K112" s="236"/>
      <c r="L112" s="4"/>
    </row>
    <row r="113" spans="2:12" ht="15.75" customHeight="1">
      <c r="B113" s="23">
        <v>0.79166666666666663</v>
      </c>
      <c r="C113" s="24" t="s">
        <v>100</v>
      </c>
      <c r="D113" s="18"/>
      <c r="E113" s="17"/>
      <c r="F113" s="23">
        <v>0.79166666666666663</v>
      </c>
      <c r="G113" s="24" t="s">
        <v>101</v>
      </c>
      <c r="J113" s="11"/>
      <c r="K113" s="12"/>
      <c r="L113" s="4"/>
    </row>
    <row r="114" spans="2:12" ht="15.75" customHeight="1">
      <c r="B114" s="25"/>
      <c r="C114" s="17"/>
      <c r="D114" s="25"/>
      <c r="E114" s="22"/>
      <c r="F114" s="25"/>
      <c r="G114" s="17"/>
      <c r="H114" s="25"/>
      <c r="I114" s="22"/>
      <c r="J114" s="25"/>
      <c r="K114" s="12"/>
      <c r="L114" s="4"/>
    </row>
    <row r="115" spans="2:12" ht="15.75" customHeight="1">
      <c r="B115" s="29"/>
      <c r="C115" s="30"/>
      <c r="D115" s="29"/>
      <c r="E115" s="30"/>
      <c r="F115" s="29"/>
      <c r="G115" s="30"/>
      <c r="H115" s="29"/>
      <c r="I115" s="30"/>
      <c r="J115" s="29"/>
      <c r="K115" s="30"/>
      <c r="L115" s="4"/>
    </row>
    <row r="116" spans="2:12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</row>
    <row r="117" spans="2:12" ht="15.75" customHeight="1">
      <c r="B117" s="242" t="s">
        <v>102</v>
      </c>
      <c r="C117" s="243"/>
      <c r="D117" s="243"/>
      <c r="E117" s="243"/>
      <c r="F117" s="243"/>
      <c r="G117" s="243"/>
      <c r="H117" s="243"/>
      <c r="I117" s="243"/>
      <c r="J117" s="243"/>
      <c r="K117" s="244"/>
      <c r="L117" s="4"/>
    </row>
    <row r="118" spans="2:12" ht="15.75" customHeight="1">
      <c r="B118" s="245"/>
      <c r="C118" s="239"/>
      <c r="D118" s="239"/>
      <c r="E118" s="239"/>
      <c r="F118" s="239"/>
      <c r="G118" s="239"/>
      <c r="H118" s="239"/>
      <c r="I118" s="239"/>
      <c r="J118" s="239"/>
      <c r="K118" s="236"/>
      <c r="L118" s="4"/>
    </row>
    <row r="119" spans="2:12" ht="15.75" customHeight="1">
      <c r="B119" s="246">
        <f>B74+21</f>
        <v>45831</v>
      </c>
      <c r="C119" s="244"/>
      <c r="D119" s="246">
        <f>D74+21</f>
        <v>45832</v>
      </c>
      <c r="E119" s="244"/>
      <c r="F119" s="246">
        <f>F74+21</f>
        <v>45833</v>
      </c>
      <c r="G119" s="244"/>
      <c r="H119" s="246">
        <f>H74+21</f>
        <v>45834</v>
      </c>
      <c r="I119" s="244"/>
      <c r="J119" s="246">
        <f>J74+21</f>
        <v>45835</v>
      </c>
      <c r="K119" s="244"/>
      <c r="L119" s="4"/>
    </row>
    <row r="120" spans="2:12" ht="15.75" customHeight="1">
      <c r="B120" s="237" t="s">
        <v>93</v>
      </c>
      <c r="C120" s="236"/>
      <c r="D120" s="237" t="s">
        <v>93</v>
      </c>
      <c r="E120" s="236"/>
      <c r="F120" s="237" t="s">
        <v>93</v>
      </c>
      <c r="G120" s="236"/>
      <c r="H120" s="237" t="s">
        <v>103</v>
      </c>
      <c r="I120" s="236"/>
      <c r="J120" s="237" t="s">
        <v>103</v>
      </c>
      <c r="K120" s="236"/>
      <c r="L120" s="4"/>
    </row>
    <row r="121" spans="2:12" ht="15.75" customHeight="1">
      <c r="B121" s="255" t="s">
        <v>5</v>
      </c>
      <c r="C121" s="236"/>
      <c r="D121" s="11"/>
      <c r="E121" s="17"/>
      <c r="F121" s="11"/>
      <c r="G121" s="55"/>
      <c r="H121" s="11"/>
      <c r="I121" s="17"/>
      <c r="J121" s="11"/>
      <c r="K121" s="45"/>
      <c r="L121" s="4"/>
    </row>
    <row r="122" spans="2:12" ht="15.75" customHeight="1">
      <c r="B122" s="11"/>
      <c r="C122" s="72" t="s">
        <v>104</v>
      </c>
      <c r="D122" s="11"/>
      <c r="E122" s="17"/>
      <c r="F122" s="11"/>
      <c r="G122" s="253" t="s">
        <v>105</v>
      </c>
      <c r="H122" s="11"/>
      <c r="I122" s="17"/>
      <c r="J122" s="11"/>
      <c r="K122" s="56"/>
      <c r="L122" s="4"/>
    </row>
    <row r="123" spans="2:12" ht="15.75" customHeight="1">
      <c r="B123" s="65"/>
      <c r="C123" s="73"/>
      <c r="D123" s="65"/>
      <c r="E123" s="74"/>
      <c r="F123" s="65"/>
      <c r="G123" s="236"/>
      <c r="H123" s="11"/>
      <c r="I123" s="17"/>
      <c r="J123" s="11"/>
      <c r="K123" s="56"/>
      <c r="L123" s="4"/>
    </row>
    <row r="124" spans="2:12" ht="15.75" customHeight="1">
      <c r="B124" s="65"/>
      <c r="C124" s="73"/>
      <c r="D124" s="65"/>
      <c r="E124" s="74"/>
      <c r="F124" s="65"/>
      <c r="G124" s="236"/>
      <c r="H124" s="11"/>
      <c r="I124" s="17"/>
      <c r="J124" s="11"/>
      <c r="K124" s="257"/>
      <c r="L124" s="4"/>
    </row>
    <row r="125" spans="2:12" ht="15.75" customHeight="1">
      <c r="B125" s="65"/>
      <c r="C125" s="73"/>
      <c r="D125" s="65"/>
      <c r="E125" s="74"/>
      <c r="F125" s="65"/>
      <c r="G125" s="236"/>
      <c r="H125" s="11"/>
      <c r="I125" s="17"/>
      <c r="J125" s="11"/>
      <c r="K125" s="236"/>
      <c r="L125" s="4"/>
    </row>
    <row r="126" spans="2:12" ht="15.75" customHeight="1">
      <c r="B126" s="21"/>
      <c r="C126" s="56"/>
      <c r="D126" s="20"/>
      <c r="E126" s="12"/>
      <c r="F126" s="20"/>
      <c r="G126" s="236"/>
      <c r="H126" s="20"/>
      <c r="J126" s="11"/>
      <c r="K126" s="236"/>
      <c r="L126" s="4"/>
    </row>
    <row r="127" spans="2:12" ht="15.75" customHeight="1">
      <c r="B127" s="23">
        <v>0.75</v>
      </c>
      <c r="C127" s="24" t="s">
        <v>99</v>
      </c>
      <c r="D127" s="18"/>
      <c r="E127" s="17"/>
      <c r="F127" s="23">
        <v>0.75</v>
      </c>
      <c r="G127" s="24" t="s">
        <v>99</v>
      </c>
      <c r="H127" s="18"/>
      <c r="I127" s="17"/>
      <c r="J127" s="11"/>
      <c r="K127" s="236"/>
      <c r="L127" s="4"/>
    </row>
    <row r="128" spans="2:12" ht="15.75" customHeight="1">
      <c r="B128" s="23">
        <v>0.79166666666666663</v>
      </c>
      <c r="C128" s="24" t="s">
        <v>106</v>
      </c>
      <c r="D128" s="18"/>
      <c r="E128" s="17"/>
      <c r="F128" s="23">
        <v>0.79166666666666663</v>
      </c>
      <c r="G128" s="24" t="s">
        <v>107</v>
      </c>
      <c r="H128" s="18"/>
      <c r="I128" s="17"/>
      <c r="J128" s="25"/>
      <c r="K128" s="236"/>
      <c r="L128" s="4"/>
    </row>
    <row r="129" spans="2:12" ht="15.75" customHeight="1">
      <c r="B129" s="25"/>
      <c r="C129" s="56"/>
      <c r="D129" s="25"/>
      <c r="E129" s="17"/>
      <c r="F129" s="25"/>
      <c r="G129" s="17"/>
      <c r="H129" s="25"/>
      <c r="I129" s="17"/>
      <c r="J129" s="25"/>
      <c r="K129" s="22"/>
      <c r="L129" s="4"/>
    </row>
    <row r="130" spans="2:12" ht="15.75" customHeight="1">
      <c r="B130" s="29"/>
      <c r="C130" s="30"/>
      <c r="D130" s="29"/>
      <c r="E130" s="32"/>
      <c r="F130" s="29"/>
      <c r="G130" s="30"/>
      <c r="H130" s="29"/>
      <c r="I130" s="32"/>
      <c r="J130" s="29"/>
      <c r="K130" s="30"/>
      <c r="L130" s="4"/>
    </row>
    <row r="131" spans="2:12" ht="15.75" customHeight="1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4"/>
    </row>
  </sheetData>
  <mergeCells count="125">
    <mergeCell ref="B75:C75"/>
    <mergeCell ref="D75:E75"/>
    <mergeCell ref="F75:G75"/>
    <mergeCell ref="H75:I75"/>
    <mergeCell ref="J75:K75"/>
    <mergeCell ref="B76:C76"/>
    <mergeCell ref="H89:I89"/>
    <mergeCell ref="J89:K89"/>
    <mergeCell ref="H90:I90"/>
    <mergeCell ref="J90:K90"/>
    <mergeCell ref="C77:C81"/>
    <mergeCell ref="E77:E81"/>
    <mergeCell ref="G77:G81"/>
    <mergeCell ref="I77:I81"/>
    <mergeCell ref="K77:K81"/>
    <mergeCell ref="B87:K88"/>
    <mergeCell ref="B89:C89"/>
    <mergeCell ref="H74:I74"/>
    <mergeCell ref="H60:I60"/>
    <mergeCell ref="J60:K60"/>
    <mergeCell ref="K62:K65"/>
    <mergeCell ref="K66:K69"/>
    <mergeCell ref="B72:K73"/>
    <mergeCell ref="D74:E74"/>
    <mergeCell ref="J74:K74"/>
    <mergeCell ref="B74:C74"/>
    <mergeCell ref="D120:E120"/>
    <mergeCell ref="F120:G120"/>
    <mergeCell ref="B121:C121"/>
    <mergeCell ref="G122:G126"/>
    <mergeCell ref="H120:I120"/>
    <mergeCell ref="J120:K120"/>
    <mergeCell ref="K124:K128"/>
    <mergeCell ref="B117:K118"/>
    <mergeCell ref="B119:C119"/>
    <mergeCell ref="D119:E119"/>
    <mergeCell ref="F119:G119"/>
    <mergeCell ref="H119:I119"/>
    <mergeCell ref="J119:K119"/>
    <mergeCell ref="B120:C120"/>
    <mergeCell ref="B91:C91"/>
    <mergeCell ref="C92:C96"/>
    <mergeCell ref="H104:I104"/>
    <mergeCell ref="J104:K104"/>
    <mergeCell ref="K108:K112"/>
    <mergeCell ref="E92:E96"/>
    <mergeCell ref="G92:G96"/>
    <mergeCell ref="K94:K98"/>
    <mergeCell ref="B102:K103"/>
    <mergeCell ref="B104:C104"/>
    <mergeCell ref="D104:E104"/>
    <mergeCell ref="F104:G104"/>
    <mergeCell ref="B105:C105"/>
    <mergeCell ref="D105:E105"/>
    <mergeCell ref="F105:G105"/>
    <mergeCell ref="H105:I105"/>
    <mergeCell ref="J105:K105"/>
    <mergeCell ref="B106:C106"/>
    <mergeCell ref="B110:C110"/>
    <mergeCell ref="B46:C46"/>
    <mergeCell ref="K46:K50"/>
    <mergeCell ref="C47:C51"/>
    <mergeCell ref="G47:G49"/>
    <mergeCell ref="I47:I50"/>
    <mergeCell ref="D89:E89"/>
    <mergeCell ref="F89:G89"/>
    <mergeCell ref="B90:C90"/>
    <mergeCell ref="D90:E90"/>
    <mergeCell ref="F90:G90"/>
    <mergeCell ref="D60:E60"/>
    <mergeCell ref="F60:G60"/>
    <mergeCell ref="B61:C61"/>
    <mergeCell ref="C62:C65"/>
    <mergeCell ref="E62:E65"/>
    <mergeCell ref="G62:G65"/>
    <mergeCell ref="B57:K58"/>
    <mergeCell ref="B59:C59"/>
    <mergeCell ref="D59:E59"/>
    <mergeCell ref="F59:G59"/>
    <mergeCell ref="H59:I59"/>
    <mergeCell ref="J59:K59"/>
    <mergeCell ref="B60:C60"/>
    <mergeCell ref="F74:G74"/>
    <mergeCell ref="H29:I29"/>
    <mergeCell ref="J29:K29"/>
    <mergeCell ref="B15:C15"/>
    <mergeCell ref="B16:C16"/>
    <mergeCell ref="C17:C20"/>
    <mergeCell ref="B27:K28"/>
    <mergeCell ref="B29:C29"/>
    <mergeCell ref="D29:E29"/>
    <mergeCell ref="F29:G29"/>
    <mergeCell ref="B12:K13"/>
    <mergeCell ref="F15:G15"/>
    <mergeCell ref="H15:I15"/>
    <mergeCell ref="B14:C14"/>
    <mergeCell ref="D14:E14"/>
    <mergeCell ref="F14:G14"/>
    <mergeCell ref="H14:I14"/>
    <mergeCell ref="J14:K14"/>
    <mergeCell ref="D15:E15"/>
    <mergeCell ref="J15:K15"/>
    <mergeCell ref="B1:C6"/>
    <mergeCell ref="D1:H6"/>
    <mergeCell ref="I1:K6"/>
    <mergeCell ref="H45:I45"/>
    <mergeCell ref="J45:K45"/>
    <mergeCell ref="B42:K43"/>
    <mergeCell ref="B44:C44"/>
    <mergeCell ref="D44:E44"/>
    <mergeCell ref="F44:G44"/>
    <mergeCell ref="H44:I44"/>
    <mergeCell ref="J44:K44"/>
    <mergeCell ref="B45:C45"/>
    <mergeCell ref="D45:E45"/>
    <mergeCell ref="F45:G45"/>
    <mergeCell ref="E32:E35"/>
    <mergeCell ref="G32:G35"/>
    <mergeCell ref="B30:C30"/>
    <mergeCell ref="D30:E30"/>
    <mergeCell ref="F30:G30"/>
    <mergeCell ref="H30:I30"/>
    <mergeCell ref="J30:K30"/>
    <mergeCell ref="B31:C31"/>
    <mergeCell ref="C32:C35"/>
  </mergeCells>
  <hyperlinks>
    <hyperlink ref="E17" r:id="rId1" xr:uid="{00000000-0004-0000-0000-000006000000}"/>
    <hyperlink ref="K17" r:id="rId2" xr:uid="{00000000-0004-0000-0000-000007000000}"/>
    <hyperlink ref="G23" r:id="rId3" xr:uid="{00000000-0004-0000-0000-000008000000}"/>
    <hyperlink ref="E32" r:id="rId4" xr:uid="{00000000-0004-0000-0000-000009000000}"/>
    <hyperlink ref="G32" r:id="rId5" xr:uid="{00000000-0004-0000-0000-00000A000000}"/>
    <hyperlink ref="C47" r:id="rId6" xr:uid="{00000000-0004-0000-0000-00000B000000}"/>
    <hyperlink ref="E47" r:id="rId7" xr:uid="{00000000-0004-0000-0000-00000C000000}"/>
    <hyperlink ref="I47" r:id="rId8" xr:uid="{00000000-0004-0000-0000-00000D000000}"/>
    <hyperlink ref="C62" r:id="rId9" xr:uid="{00000000-0004-0000-0000-00000E000000}"/>
    <hyperlink ref="E62" r:id="rId10" xr:uid="{00000000-0004-0000-0000-00000F000000}"/>
    <hyperlink ref="G62" r:id="rId11" xr:uid="{00000000-0004-0000-0000-000010000000}"/>
    <hyperlink ref="K62" r:id="rId12" xr:uid="{00000000-0004-0000-0000-000011000000}"/>
    <hyperlink ref="I76" r:id="rId13" xr:uid="{00000000-0004-0000-0000-000012000000}"/>
    <hyperlink ref="C77" r:id="rId14" xr:uid="{00000000-0004-0000-0000-000013000000}"/>
    <hyperlink ref="E77" r:id="rId15" xr:uid="{00000000-0004-0000-0000-000014000000}"/>
    <hyperlink ref="E92" r:id="rId16" xr:uid="{00000000-0004-0000-0000-000015000000}"/>
    <hyperlink ref="G92" r:id="rId17" xr:uid="{00000000-0004-0000-0000-000016000000}"/>
  </hyperlinks>
  <printOptions gridLines="1"/>
  <pageMargins left="0.25" right="0.25" top="0.75" bottom="0.75" header="0" footer="0"/>
  <pageSetup fitToHeight="0" pageOrder="overThenDown" orientation="landscape" cellComments="atEnd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4" max="4" width="20.77734375" customWidth="1"/>
  </cols>
  <sheetData>
    <row r="1" spans="1:6" ht="15.75" customHeight="1">
      <c r="A1" s="264" t="s">
        <v>108</v>
      </c>
      <c r="B1" s="239"/>
      <c r="C1" s="239"/>
      <c r="D1" s="239"/>
      <c r="E1" s="239"/>
      <c r="F1" s="239"/>
    </row>
    <row r="2" spans="1:6">
      <c r="A2" s="75" t="s">
        <v>109</v>
      </c>
      <c r="B2" s="76" t="s">
        <v>110</v>
      </c>
      <c r="C2" s="76" t="s">
        <v>111</v>
      </c>
      <c r="D2" s="76" t="s">
        <v>112</v>
      </c>
      <c r="E2" s="76" t="s">
        <v>113</v>
      </c>
      <c r="F2" s="76" t="s">
        <v>114</v>
      </c>
    </row>
    <row r="3" spans="1:6">
      <c r="A3" s="261" t="s">
        <v>115</v>
      </c>
      <c r="B3" s="262"/>
      <c r="C3" s="262"/>
      <c r="D3" s="262"/>
      <c r="E3" s="262"/>
      <c r="F3" s="263"/>
    </row>
    <row r="4" spans="1:6">
      <c r="A4" s="77" t="s">
        <v>116</v>
      </c>
      <c r="B4" s="78">
        <v>1</v>
      </c>
      <c r="C4" s="78" t="s">
        <v>117</v>
      </c>
      <c r="D4" s="79" t="s">
        <v>118</v>
      </c>
      <c r="E4" s="78" t="s">
        <v>119</v>
      </c>
      <c r="F4" s="78" t="s">
        <v>120</v>
      </c>
    </row>
    <row r="5" spans="1:6">
      <c r="A5" s="80"/>
      <c r="B5" s="78">
        <v>1</v>
      </c>
      <c r="C5" s="78" t="s">
        <v>117</v>
      </c>
      <c r="D5" s="79" t="s">
        <v>121</v>
      </c>
      <c r="E5" s="78" t="s">
        <v>119</v>
      </c>
      <c r="F5" s="78" t="s">
        <v>120</v>
      </c>
    </row>
    <row r="6" spans="1:6">
      <c r="A6" s="81"/>
      <c r="B6" s="82">
        <v>1</v>
      </c>
      <c r="C6" s="82" t="s">
        <v>117</v>
      </c>
      <c r="D6" s="83" t="s">
        <v>122</v>
      </c>
      <c r="E6" s="82" t="s">
        <v>123</v>
      </c>
      <c r="F6" s="81"/>
    </row>
    <row r="7" spans="1:6">
      <c r="A7" s="80"/>
      <c r="B7" s="78">
        <v>1</v>
      </c>
      <c r="C7" s="78" t="s">
        <v>117</v>
      </c>
      <c r="D7" s="79" t="s">
        <v>124</v>
      </c>
      <c r="E7" s="78" t="s">
        <v>119</v>
      </c>
      <c r="F7" s="78" t="s">
        <v>125</v>
      </c>
    </row>
    <row r="8" spans="1:6">
      <c r="A8" s="84"/>
      <c r="B8" s="85">
        <v>1</v>
      </c>
      <c r="C8" s="85" t="s">
        <v>126</v>
      </c>
      <c r="D8" s="86" t="s">
        <v>127</v>
      </c>
      <c r="E8" s="85" t="s">
        <v>128</v>
      </c>
      <c r="F8" s="85" t="s">
        <v>125</v>
      </c>
    </row>
    <row r="9" spans="1:6">
      <c r="A9" s="80"/>
      <c r="B9" s="78">
        <v>1</v>
      </c>
      <c r="C9" s="78" t="s">
        <v>129</v>
      </c>
      <c r="D9" s="79" t="s">
        <v>130</v>
      </c>
      <c r="E9" s="78" t="s">
        <v>119</v>
      </c>
      <c r="F9" s="78" t="s">
        <v>125</v>
      </c>
    </row>
    <row r="10" spans="1:6">
      <c r="A10" s="80"/>
      <c r="B10" s="78">
        <v>1</v>
      </c>
      <c r="C10" s="78" t="s">
        <v>131</v>
      </c>
      <c r="D10" s="79" t="s">
        <v>132</v>
      </c>
      <c r="E10" s="78" t="s">
        <v>119</v>
      </c>
      <c r="F10" s="78" t="s">
        <v>125</v>
      </c>
    </row>
    <row r="11" spans="1:6">
      <c r="A11" s="84"/>
      <c r="B11" s="85">
        <v>1</v>
      </c>
      <c r="C11" s="85" t="s">
        <v>133</v>
      </c>
      <c r="D11" s="86" t="s">
        <v>134</v>
      </c>
      <c r="E11" s="85" t="s">
        <v>128</v>
      </c>
      <c r="F11" s="85" t="s">
        <v>135</v>
      </c>
    </row>
    <row r="12" spans="1:6">
      <c r="A12" s="261" t="s">
        <v>136</v>
      </c>
      <c r="B12" s="262"/>
      <c r="C12" s="262"/>
      <c r="D12" s="262"/>
      <c r="E12" s="262"/>
      <c r="F12" s="263"/>
    </row>
    <row r="13" spans="1:6">
      <c r="A13" s="80" t="s">
        <v>137</v>
      </c>
      <c r="B13" s="78">
        <v>2</v>
      </c>
      <c r="C13" s="78" t="s">
        <v>117</v>
      </c>
      <c r="D13" s="79" t="s">
        <v>138</v>
      </c>
      <c r="E13" s="78" t="s">
        <v>119</v>
      </c>
      <c r="F13" s="78" t="s">
        <v>125</v>
      </c>
    </row>
    <row r="14" spans="1:6">
      <c r="A14" s="80"/>
      <c r="B14" s="78">
        <v>2</v>
      </c>
      <c r="C14" s="78" t="s">
        <v>117</v>
      </c>
      <c r="D14" s="79" t="s">
        <v>139</v>
      </c>
      <c r="E14" s="78" t="s">
        <v>119</v>
      </c>
      <c r="F14" s="78" t="s">
        <v>125</v>
      </c>
    </row>
    <row r="15" spans="1:6">
      <c r="A15" s="84"/>
      <c r="B15" s="85">
        <v>2</v>
      </c>
      <c r="C15" s="85" t="s">
        <v>126</v>
      </c>
      <c r="D15" s="86" t="s">
        <v>140</v>
      </c>
      <c r="E15" s="85" t="s">
        <v>128</v>
      </c>
      <c r="F15" s="85" t="s">
        <v>125</v>
      </c>
    </row>
    <row r="16" spans="1:6">
      <c r="A16" s="84"/>
      <c r="B16" s="85">
        <v>2</v>
      </c>
      <c r="C16" s="85" t="s">
        <v>129</v>
      </c>
      <c r="D16" s="86" t="s">
        <v>141</v>
      </c>
      <c r="E16" s="85" t="s">
        <v>128</v>
      </c>
      <c r="F16" s="85" t="s">
        <v>125</v>
      </c>
    </row>
    <row r="17" spans="1:6">
      <c r="A17" s="81"/>
      <c r="B17" s="82">
        <v>2</v>
      </c>
      <c r="C17" s="82" t="s">
        <v>129</v>
      </c>
      <c r="D17" s="83" t="s">
        <v>142</v>
      </c>
      <c r="E17" s="82" t="s">
        <v>123</v>
      </c>
      <c r="F17" s="81"/>
    </row>
    <row r="18" spans="1:6">
      <c r="A18" s="80"/>
      <c r="B18" s="78">
        <v>2</v>
      </c>
      <c r="C18" s="78" t="s">
        <v>131</v>
      </c>
      <c r="D18" s="79" t="s">
        <v>143</v>
      </c>
      <c r="E18" s="78" t="s">
        <v>119</v>
      </c>
      <c r="F18" s="78" t="s">
        <v>125</v>
      </c>
    </row>
    <row r="19" spans="1:6">
      <c r="A19" s="81"/>
      <c r="B19" s="82">
        <v>2</v>
      </c>
      <c r="C19" s="82" t="s">
        <v>133</v>
      </c>
      <c r="D19" s="83" t="s">
        <v>144</v>
      </c>
      <c r="E19" s="82" t="s">
        <v>123</v>
      </c>
      <c r="F19" s="81"/>
    </row>
    <row r="20" spans="1:6">
      <c r="A20" s="81"/>
      <c r="B20" s="82">
        <v>2</v>
      </c>
      <c r="C20" s="82" t="s">
        <v>133</v>
      </c>
      <c r="D20" s="83" t="s">
        <v>145</v>
      </c>
      <c r="E20" s="82" t="s">
        <v>123</v>
      </c>
      <c r="F20" s="81"/>
    </row>
    <row r="21" spans="1:6">
      <c r="A21" s="81"/>
      <c r="B21" s="82">
        <v>2</v>
      </c>
      <c r="C21" s="82" t="s">
        <v>133</v>
      </c>
      <c r="D21" s="83" t="s">
        <v>146</v>
      </c>
      <c r="E21" s="82" t="s">
        <v>123</v>
      </c>
      <c r="F21" s="81"/>
    </row>
    <row r="22" spans="1:6">
      <c r="A22" s="81"/>
      <c r="B22" s="82">
        <v>2</v>
      </c>
      <c r="C22" s="82" t="s">
        <v>133</v>
      </c>
      <c r="D22" s="83" t="s">
        <v>147</v>
      </c>
      <c r="E22" s="82" t="s">
        <v>123</v>
      </c>
      <c r="F22" s="81"/>
    </row>
    <row r="23" spans="1:6">
      <c r="A23" s="81"/>
      <c r="B23" s="82">
        <v>2</v>
      </c>
      <c r="C23" s="82" t="s">
        <v>133</v>
      </c>
      <c r="D23" s="82" t="s">
        <v>148</v>
      </c>
      <c r="E23" s="82" t="s">
        <v>123</v>
      </c>
      <c r="F23" s="81"/>
    </row>
    <row r="24" spans="1:6">
      <c r="A24" s="81"/>
      <c r="B24" s="82">
        <v>2</v>
      </c>
      <c r="C24" s="82" t="s">
        <v>133</v>
      </c>
      <c r="D24" s="83" t="s">
        <v>149</v>
      </c>
      <c r="E24" s="82" t="s">
        <v>123</v>
      </c>
      <c r="F24" s="81"/>
    </row>
    <row r="25" spans="1:6">
      <c r="A25" s="81"/>
      <c r="B25" s="82">
        <v>2</v>
      </c>
      <c r="C25" s="82" t="s">
        <v>133</v>
      </c>
      <c r="D25" s="83" t="s">
        <v>150</v>
      </c>
      <c r="E25" s="82" t="s">
        <v>123</v>
      </c>
      <c r="F25" s="81"/>
    </row>
    <row r="26" spans="1:6">
      <c r="A26" s="81"/>
      <c r="B26" s="82">
        <v>2</v>
      </c>
      <c r="C26" s="82" t="s">
        <v>133</v>
      </c>
      <c r="D26" s="83" t="s">
        <v>151</v>
      </c>
      <c r="E26" s="82" t="s">
        <v>123</v>
      </c>
      <c r="F26" s="81"/>
    </row>
    <row r="27" spans="1:6">
      <c r="A27" s="81"/>
      <c r="B27" s="82">
        <v>2</v>
      </c>
      <c r="C27" s="82" t="s">
        <v>133</v>
      </c>
      <c r="D27" s="83" t="s">
        <v>152</v>
      </c>
      <c r="E27" s="82" t="s">
        <v>123</v>
      </c>
      <c r="F27" s="81"/>
    </row>
    <row r="28" spans="1:6">
      <c r="A28" s="81"/>
      <c r="B28" s="82">
        <v>2</v>
      </c>
      <c r="C28" s="82" t="s">
        <v>133</v>
      </c>
      <c r="D28" s="82" t="s">
        <v>153</v>
      </c>
      <c r="E28" s="82" t="s">
        <v>123</v>
      </c>
      <c r="F28" s="81"/>
    </row>
    <row r="29" spans="1:6">
      <c r="A29" s="81"/>
      <c r="B29" s="82">
        <v>2</v>
      </c>
      <c r="C29" s="82" t="s">
        <v>133</v>
      </c>
      <c r="D29" s="82" t="s">
        <v>154</v>
      </c>
      <c r="E29" s="82" t="s">
        <v>123</v>
      </c>
      <c r="F29" s="81"/>
    </row>
    <row r="30" spans="1:6" ht="13.2">
      <c r="A30" s="81"/>
      <c r="B30" s="82">
        <v>2</v>
      </c>
      <c r="C30" s="82" t="s">
        <v>133</v>
      </c>
      <c r="D30" s="82" t="s">
        <v>155</v>
      </c>
      <c r="E30" s="82" t="s">
        <v>123</v>
      </c>
      <c r="F30" s="81"/>
    </row>
    <row r="31" spans="1:6" ht="13.2">
      <c r="A31" s="261" t="s">
        <v>156</v>
      </c>
      <c r="B31" s="262"/>
      <c r="C31" s="262"/>
      <c r="D31" s="262"/>
      <c r="E31" s="262"/>
      <c r="F31" s="263"/>
    </row>
    <row r="32" spans="1:6" ht="13.2">
      <c r="A32" s="80" t="s">
        <v>23</v>
      </c>
      <c r="B32" s="78">
        <v>3</v>
      </c>
      <c r="C32" s="78" t="s">
        <v>117</v>
      </c>
      <c r="D32" s="79" t="s">
        <v>157</v>
      </c>
      <c r="E32" s="78" t="s">
        <v>119</v>
      </c>
      <c r="F32" s="78" t="s">
        <v>158</v>
      </c>
    </row>
    <row r="33" spans="1:6" ht="13.2">
      <c r="A33" s="84"/>
      <c r="B33" s="85">
        <v>3</v>
      </c>
      <c r="C33" s="85" t="s">
        <v>117</v>
      </c>
      <c r="D33" s="86" t="s">
        <v>159</v>
      </c>
      <c r="E33" s="85" t="s">
        <v>128</v>
      </c>
      <c r="F33" s="85" t="s">
        <v>125</v>
      </c>
    </row>
    <row r="34" spans="1:6" ht="13.2">
      <c r="A34" s="84"/>
      <c r="B34" s="85">
        <v>3</v>
      </c>
      <c r="C34" s="85" t="s">
        <v>126</v>
      </c>
      <c r="D34" s="86" t="s">
        <v>160</v>
      </c>
      <c r="E34" s="85" t="s">
        <v>128</v>
      </c>
      <c r="F34" s="85" t="s">
        <v>125</v>
      </c>
    </row>
    <row r="35" spans="1:6" ht="13.2">
      <c r="A35" s="80"/>
      <c r="B35" s="78">
        <v>3</v>
      </c>
      <c r="C35" s="78" t="s">
        <v>126</v>
      </c>
      <c r="D35" s="79" t="s">
        <v>161</v>
      </c>
      <c r="E35" s="78" t="s">
        <v>119</v>
      </c>
      <c r="F35" s="78" t="s">
        <v>125</v>
      </c>
    </row>
    <row r="36" spans="1:6" ht="13.2">
      <c r="A36" s="81"/>
      <c r="B36" s="82">
        <v>3</v>
      </c>
      <c r="C36" s="82" t="s">
        <v>126</v>
      </c>
      <c r="D36" s="83" t="s">
        <v>162</v>
      </c>
      <c r="E36" s="82" t="s">
        <v>123</v>
      </c>
      <c r="F36" s="81"/>
    </row>
    <row r="37" spans="1:6" ht="13.2">
      <c r="A37" s="81"/>
      <c r="B37" s="82">
        <v>3</v>
      </c>
      <c r="C37" s="82" t="s">
        <v>126</v>
      </c>
      <c r="D37" s="83" t="s">
        <v>163</v>
      </c>
      <c r="E37" s="82" t="s">
        <v>123</v>
      </c>
      <c r="F37" s="81"/>
    </row>
    <row r="38" spans="1:6" ht="13.2">
      <c r="A38" s="81"/>
      <c r="B38" s="82">
        <v>3</v>
      </c>
      <c r="C38" s="82" t="s">
        <v>126</v>
      </c>
      <c r="D38" s="83" t="s">
        <v>164</v>
      </c>
      <c r="E38" s="82" t="s">
        <v>123</v>
      </c>
      <c r="F38" s="81"/>
    </row>
    <row r="39" spans="1:6" ht="13.2">
      <c r="A39" s="81"/>
      <c r="B39" s="82">
        <v>3</v>
      </c>
      <c r="C39" s="82" t="s">
        <v>126</v>
      </c>
      <c r="D39" s="83" t="s">
        <v>36</v>
      </c>
      <c r="E39" s="82" t="s">
        <v>123</v>
      </c>
      <c r="F39" s="81"/>
    </row>
    <row r="40" spans="1:6" ht="13.2">
      <c r="A40" s="80" t="s">
        <v>39</v>
      </c>
      <c r="B40" s="78">
        <v>3</v>
      </c>
      <c r="C40" s="78" t="s">
        <v>129</v>
      </c>
      <c r="D40" s="79" t="s">
        <v>165</v>
      </c>
      <c r="E40" s="78" t="s">
        <v>119</v>
      </c>
      <c r="F40" s="78" t="s">
        <v>166</v>
      </c>
    </row>
    <row r="41" spans="1:6" ht="13.2">
      <c r="A41" s="80"/>
      <c r="B41" s="78">
        <v>3</v>
      </c>
      <c r="C41" s="78" t="s">
        <v>129</v>
      </c>
      <c r="D41" s="79" t="s">
        <v>157</v>
      </c>
      <c r="E41" s="78" t="s">
        <v>119</v>
      </c>
      <c r="F41" s="78" t="s">
        <v>167</v>
      </c>
    </row>
    <row r="42" spans="1:6" ht="13.2">
      <c r="A42" s="84"/>
      <c r="B42" s="85">
        <v>3</v>
      </c>
      <c r="C42" s="85" t="s">
        <v>129</v>
      </c>
      <c r="D42" s="86" t="s">
        <v>159</v>
      </c>
      <c r="E42" s="85" t="s">
        <v>128</v>
      </c>
      <c r="F42" s="85" t="s">
        <v>125</v>
      </c>
    </row>
    <row r="43" spans="1:6" ht="13.2">
      <c r="A43" s="80"/>
      <c r="B43" s="78">
        <v>3</v>
      </c>
      <c r="C43" s="78" t="s">
        <v>131</v>
      </c>
      <c r="D43" s="79" t="s">
        <v>160</v>
      </c>
      <c r="E43" s="78" t="s">
        <v>119</v>
      </c>
      <c r="F43" s="78" t="s">
        <v>125</v>
      </c>
    </row>
    <row r="44" spans="1:6" ht="13.2">
      <c r="A44" s="80"/>
      <c r="B44" s="78">
        <v>3</v>
      </c>
      <c r="C44" s="78" t="s">
        <v>131</v>
      </c>
      <c r="D44" s="79" t="s">
        <v>161</v>
      </c>
      <c r="E44" s="78" t="s">
        <v>119</v>
      </c>
      <c r="F44" s="78" t="s">
        <v>125</v>
      </c>
    </row>
    <row r="45" spans="1:6" ht="13.2">
      <c r="A45" s="80"/>
      <c r="B45" s="78">
        <v>3</v>
      </c>
      <c r="C45" s="78" t="s">
        <v>131</v>
      </c>
      <c r="D45" s="79" t="s">
        <v>168</v>
      </c>
      <c r="E45" s="78" t="s">
        <v>119</v>
      </c>
      <c r="F45" s="78" t="s">
        <v>169</v>
      </c>
    </row>
    <row r="46" spans="1:6" ht="13.2">
      <c r="A46" s="81"/>
      <c r="B46" s="82">
        <v>3</v>
      </c>
      <c r="C46" s="82" t="s">
        <v>133</v>
      </c>
      <c r="D46" s="83" t="s">
        <v>170</v>
      </c>
      <c r="E46" s="82" t="s">
        <v>123</v>
      </c>
      <c r="F46" s="81"/>
    </row>
    <row r="47" spans="1:6" ht="13.2">
      <c r="A47" s="81"/>
      <c r="B47" s="82">
        <v>3</v>
      </c>
      <c r="C47" s="82" t="s">
        <v>133</v>
      </c>
      <c r="D47" s="83" t="s">
        <v>171</v>
      </c>
      <c r="E47" s="82" t="s">
        <v>123</v>
      </c>
      <c r="F47" s="81"/>
    </row>
    <row r="48" spans="1:6" ht="13.2">
      <c r="A48" s="81"/>
      <c r="B48" s="82">
        <v>3</v>
      </c>
      <c r="C48" s="82" t="s">
        <v>133</v>
      </c>
      <c r="D48" s="83" t="s">
        <v>172</v>
      </c>
      <c r="E48" s="82" t="s">
        <v>123</v>
      </c>
      <c r="F48" s="81"/>
    </row>
    <row r="49" spans="1:6" ht="13.2">
      <c r="A49" s="261" t="s">
        <v>173</v>
      </c>
      <c r="B49" s="262"/>
      <c r="C49" s="262"/>
      <c r="D49" s="262"/>
      <c r="E49" s="262"/>
      <c r="F49" s="263"/>
    </row>
    <row r="50" spans="1:6" ht="13.2">
      <c r="A50" s="77" t="s">
        <v>174</v>
      </c>
      <c r="B50" s="78">
        <v>4</v>
      </c>
      <c r="C50" s="78" t="s">
        <v>117</v>
      </c>
      <c r="D50" s="79" t="s">
        <v>175</v>
      </c>
      <c r="E50" s="78" t="s">
        <v>119</v>
      </c>
      <c r="F50" s="78" t="s">
        <v>125</v>
      </c>
    </row>
    <row r="51" spans="1:6" ht="13.2">
      <c r="A51" s="80"/>
      <c r="B51" s="78">
        <v>4</v>
      </c>
      <c r="C51" s="78" t="s">
        <v>117</v>
      </c>
      <c r="D51" s="79" t="s">
        <v>176</v>
      </c>
      <c r="E51" s="78" t="s">
        <v>119</v>
      </c>
      <c r="F51" s="78" t="s">
        <v>135</v>
      </c>
    </row>
    <row r="52" spans="1:6" ht="13.2">
      <c r="A52" s="87"/>
      <c r="B52" s="88">
        <v>4</v>
      </c>
      <c r="C52" s="88" t="s">
        <v>126</v>
      </c>
      <c r="D52" s="89" t="s">
        <v>177</v>
      </c>
      <c r="E52" s="88" t="s">
        <v>128</v>
      </c>
      <c r="F52" s="88" t="s">
        <v>125</v>
      </c>
    </row>
    <row r="53" spans="1:6" ht="13.2">
      <c r="A53" s="84"/>
      <c r="B53" s="85">
        <v>4</v>
      </c>
      <c r="C53" s="85" t="s">
        <v>126</v>
      </c>
      <c r="D53" s="86" t="s">
        <v>178</v>
      </c>
      <c r="E53" s="85" t="s">
        <v>128</v>
      </c>
      <c r="F53" s="85" t="s">
        <v>179</v>
      </c>
    </row>
    <row r="54" spans="1:6" ht="13.2">
      <c r="A54" s="81" t="s">
        <v>180</v>
      </c>
      <c r="B54" s="82">
        <v>4</v>
      </c>
      <c r="C54" s="82" t="s">
        <v>126</v>
      </c>
      <c r="D54" s="83" t="s">
        <v>181</v>
      </c>
      <c r="E54" s="82" t="s">
        <v>123</v>
      </c>
      <c r="F54" s="81"/>
    </row>
    <row r="55" spans="1:6" ht="13.2">
      <c r="A55" s="84" t="s">
        <v>182</v>
      </c>
      <c r="B55" s="85">
        <v>4</v>
      </c>
      <c r="C55" s="85" t="s">
        <v>129</v>
      </c>
      <c r="D55" s="86" t="s">
        <v>183</v>
      </c>
      <c r="E55" s="85" t="s">
        <v>128</v>
      </c>
      <c r="F55" s="85" t="s">
        <v>125</v>
      </c>
    </row>
    <row r="56" spans="1:6" ht="13.2">
      <c r="A56" s="80"/>
      <c r="B56" s="78">
        <v>4</v>
      </c>
      <c r="C56" s="78" t="s">
        <v>131</v>
      </c>
      <c r="D56" s="79" t="s">
        <v>184</v>
      </c>
      <c r="E56" s="78" t="s">
        <v>119</v>
      </c>
      <c r="F56" s="78" t="s">
        <v>135</v>
      </c>
    </row>
    <row r="57" spans="1:6" ht="13.2">
      <c r="A57" s="84"/>
      <c r="B57" s="85">
        <v>4</v>
      </c>
      <c r="C57" s="85" t="s">
        <v>133</v>
      </c>
      <c r="D57" s="86" t="s">
        <v>185</v>
      </c>
      <c r="E57" s="85" t="s">
        <v>128</v>
      </c>
      <c r="F57" s="85" t="s">
        <v>125</v>
      </c>
    </row>
    <row r="58" spans="1:6" ht="13.2">
      <c r="A58" s="81"/>
      <c r="B58" s="82">
        <v>4</v>
      </c>
      <c r="C58" s="82" t="s">
        <v>133</v>
      </c>
      <c r="D58" s="83" t="s">
        <v>186</v>
      </c>
      <c r="E58" s="82" t="s">
        <v>123</v>
      </c>
      <c r="F58" s="81"/>
    </row>
    <row r="59" spans="1:6" ht="13.2">
      <c r="A59" s="261" t="s">
        <v>187</v>
      </c>
      <c r="B59" s="262"/>
      <c r="C59" s="262"/>
      <c r="D59" s="262"/>
      <c r="E59" s="262"/>
      <c r="F59" s="263"/>
    </row>
    <row r="60" spans="1:6" ht="13.2">
      <c r="A60" s="81" t="s">
        <v>188</v>
      </c>
      <c r="B60" s="82">
        <v>5</v>
      </c>
      <c r="C60" s="82" t="s">
        <v>117</v>
      </c>
      <c r="D60" s="83" t="s">
        <v>189</v>
      </c>
      <c r="E60" s="82" t="s">
        <v>123</v>
      </c>
      <c r="F60" s="81"/>
    </row>
    <row r="61" spans="1:6" ht="13.2">
      <c r="A61" s="87"/>
      <c r="B61" s="88">
        <v>5</v>
      </c>
      <c r="C61" s="88" t="s">
        <v>117</v>
      </c>
      <c r="D61" s="89" t="s">
        <v>190</v>
      </c>
      <c r="E61" s="88" t="s">
        <v>128</v>
      </c>
      <c r="F61" s="88" t="s">
        <v>125</v>
      </c>
    </row>
    <row r="62" spans="1:6" ht="13.2">
      <c r="A62" s="80"/>
      <c r="B62" s="78">
        <v>5</v>
      </c>
      <c r="C62" s="78" t="s">
        <v>126</v>
      </c>
      <c r="D62" s="79" t="s">
        <v>191</v>
      </c>
      <c r="E62" s="78" t="s">
        <v>119</v>
      </c>
      <c r="F62" s="78" t="s">
        <v>169</v>
      </c>
    </row>
    <row r="63" spans="1:6" ht="13.2">
      <c r="A63" s="84"/>
      <c r="B63" s="85">
        <v>5</v>
      </c>
      <c r="C63" s="85" t="s">
        <v>126</v>
      </c>
      <c r="D63" s="86" t="s">
        <v>192</v>
      </c>
      <c r="E63" s="85" t="s">
        <v>128</v>
      </c>
      <c r="F63" s="85" t="s">
        <v>125</v>
      </c>
    </row>
    <row r="64" spans="1:6" ht="13.2">
      <c r="A64" s="84" t="s">
        <v>67</v>
      </c>
      <c r="B64" s="85">
        <v>5</v>
      </c>
      <c r="C64" s="85" t="s">
        <v>129</v>
      </c>
      <c r="D64" s="86" t="s">
        <v>159</v>
      </c>
      <c r="E64" s="85" t="s">
        <v>128</v>
      </c>
      <c r="F64" s="85" t="s">
        <v>125</v>
      </c>
    </row>
    <row r="65" spans="1:6" ht="13.2">
      <c r="A65" s="80"/>
      <c r="B65" s="78">
        <v>5</v>
      </c>
      <c r="C65" s="78" t="s">
        <v>131</v>
      </c>
      <c r="D65" s="79" t="s">
        <v>160</v>
      </c>
      <c r="E65" s="78" t="s">
        <v>119</v>
      </c>
      <c r="F65" s="78" t="s">
        <v>125</v>
      </c>
    </row>
    <row r="66" spans="1:6" ht="13.2">
      <c r="A66" s="81"/>
      <c r="B66" s="82">
        <v>5</v>
      </c>
      <c r="C66" s="82" t="s">
        <v>133</v>
      </c>
      <c r="D66" s="83" t="s">
        <v>161</v>
      </c>
      <c r="E66" s="82" t="s">
        <v>123</v>
      </c>
      <c r="F66" s="81"/>
    </row>
    <row r="67" spans="1:6" ht="13.2">
      <c r="A67" s="261" t="s">
        <v>193</v>
      </c>
      <c r="B67" s="262"/>
      <c r="C67" s="262"/>
      <c r="D67" s="262"/>
      <c r="E67" s="262"/>
      <c r="F67" s="263"/>
    </row>
    <row r="68" spans="1:6" ht="13.2">
      <c r="A68" s="80" t="s">
        <v>79</v>
      </c>
      <c r="B68" s="78">
        <v>6</v>
      </c>
      <c r="C68" s="78" t="s">
        <v>117</v>
      </c>
      <c r="D68" s="79" t="s">
        <v>194</v>
      </c>
      <c r="E68" s="78" t="s">
        <v>119</v>
      </c>
      <c r="F68" s="78" t="s">
        <v>125</v>
      </c>
    </row>
    <row r="69" spans="1:6" ht="13.2">
      <c r="A69" s="80"/>
      <c r="B69" s="78">
        <v>6</v>
      </c>
      <c r="C69" s="78" t="s">
        <v>117</v>
      </c>
      <c r="D69" s="79" t="s">
        <v>195</v>
      </c>
      <c r="E69" s="78" t="s">
        <v>119</v>
      </c>
      <c r="F69" s="78" t="s">
        <v>167</v>
      </c>
    </row>
    <row r="70" spans="1:6" ht="13.2">
      <c r="A70" s="84"/>
      <c r="B70" s="85">
        <v>6</v>
      </c>
      <c r="C70" s="85" t="s">
        <v>117</v>
      </c>
      <c r="D70" s="86" t="s">
        <v>196</v>
      </c>
      <c r="E70" s="85" t="s">
        <v>128</v>
      </c>
      <c r="F70" s="85" t="s">
        <v>169</v>
      </c>
    </row>
    <row r="71" spans="1:6" ht="13.2">
      <c r="A71" s="80" t="s">
        <v>197</v>
      </c>
      <c r="B71" s="78">
        <v>6</v>
      </c>
      <c r="C71" s="78" t="s">
        <v>126</v>
      </c>
      <c r="D71" s="79" t="s">
        <v>198</v>
      </c>
      <c r="E71" s="78" t="s">
        <v>119</v>
      </c>
      <c r="F71" s="78" t="s">
        <v>199</v>
      </c>
    </row>
    <row r="72" spans="1:6" ht="13.2">
      <c r="A72" s="84"/>
      <c r="B72" s="85">
        <v>6</v>
      </c>
      <c r="C72" s="85" t="s">
        <v>129</v>
      </c>
      <c r="D72" s="86" t="s">
        <v>200</v>
      </c>
      <c r="E72" s="85" t="s">
        <v>128</v>
      </c>
      <c r="F72" s="85" t="s">
        <v>199</v>
      </c>
    </row>
    <row r="73" spans="1:6" ht="13.2">
      <c r="A73" s="90"/>
      <c r="B73" s="91">
        <v>6</v>
      </c>
      <c r="C73" s="90" t="s">
        <v>133</v>
      </c>
      <c r="D73" s="90" t="s">
        <v>201</v>
      </c>
      <c r="E73" s="90"/>
      <c r="F73" s="90" t="s">
        <v>202</v>
      </c>
    </row>
    <row r="74" spans="1:6" ht="13.2">
      <c r="A74" s="261" t="s">
        <v>203</v>
      </c>
      <c r="B74" s="262"/>
      <c r="C74" s="262"/>
      <c r="D74" s="262"/>
      <c r="E74" s="262"/>
      <c r="F74" s="263"/>
    </row>
    <row r="75" spans="1:6" ht="13.2">
      <c r="A75" s="81" t="s">
        <v>204</v>
      </c>
      <c r="B75" s="82">
        <v>7</v>
      </c>
      <c r="C75" s="82" t="s">
        <v>117</v>
      </c>
      <c r="D75" s="82" t="s">
        <v>205</v>
      </c>
      <c r="E75" s="82" t="s">
        <v>123</v>
      </c>
      <c r="F75" s="81"/>
    </row>
    <row r="76" spans="1:6" ht="13.2">
      <c r="A76" s="81"/>
      <c r="B76" s="82">
        <v>7</v>
      </c>
      <c r="C76" s="82" t="s">
        <v>126</v>
      </c>
      <c r="D76" s="82" t="s">
        <v>206</v>
      </c>
      <c r="E76" s="82" t="s">
        <v>123</v>
      </c>
      <c r="F76" s="81"/>
    </row>
    <row r="77" spans="1:6" ht="13.2">
      <c r="A77" s="81"/>
      <c r="B77" s="82">
        <v>7</v>
      </c>
      <c r="C77" s="82" t="s">
        <v>129</v>
      </c>
      <c r="D77" s="82" t="s">
        <v>207</v>
      </c>
      <c r="E77" s="82" t="s">
        <v>123</v>
      </c>
      <c r="F77" s="81"/>
    </row>
    <row r="78" spans="1:6" ht="13.2">
      <c r="A78" s="81"/>
      <c r="B78" s="82">
        <v>7</v>
      </c>
      <c r="C78" s="82" t="s">
        <v>131</v>
      </c>
      <c r="D78" s="82" t="s">
        <v>208</v>
      </c>
      <c r="E78" s="82" t="s">
        <v>123</v>
      </c>
      <c r="F78" s="81"/>
    </row>
    <row r="79" spans="1:6" ht="13.2">
      <c r="A79" s="261" t="s">
        <v>209</v>
      </c>
      <c r="B79" s="262"/>
      <c r="C79" s="262"/>
      <c r="D79" s="262"/>
      <c r="E79" s="262"/>
      <c r="F79" s="263"/>
    </row>
    <row r="80" spans="1:6" ht="13.2">
      <c r="A80" s="81"/>
      <c r="B80" s="82">
        <v>8</v>
      </c>
      <c r="C80" s="82" t="s">
        <v>117</v>
      </c>
      <c r="D80" s="82" t="s">
        <v>210</v>
      </c>
      <c r="E80" s="82" t="s">
        <v>123</v>
      </c>
      <c r="F80" s="81"/>
    </row>
  </sheetData>
  <autoFilter ref="A2:F80" xr:uid="{00000000-0009-0000-0000-000001000000}"/>
  <mergeCells count="9">
    <mergeCell ref="A74:F74"/>
    <mergeCell ref="A79:F79"/>
    <mergeCell ref="A1:F1"/>
    <mergeCell ref="A3:F3"/>
    <mergeCell ref="A12:F12"/>
    <mergeCell ref="A31:F31"/>
    <mergeCell ref="A49:F49"/>
    <mergeCell ref="A59:F59"/>
    <mergeCell ref="A67:F67"/>
  </mergeCells>
  <hyperlinks>
    <hyperlink ref="D4" r:id="rId1" xr:uid="{00000000-0004-0000-0100-000000000000}"/>
    <hyperlink ref="D5" r:id="rId2" xr:uid="{00000000-0004-0000-0100-000001000000}"/>
    <hyperlink ref="D6" r:id="rId3" xr:uid="{00000000-0004-0000-0100-000002000000}"/>
    <hyperlink ref="D7" r:id="rId4" xr:uid="{00000000-0004-0000-0100-000003000000}"/>
    <hyperlink ref="D8" r:id="rId5" xr:uid="{00000000-0004-0000-0100-000004000000}"/>
    <hyperlink ref="D9" r:id="rId6" xr:uid="{00000000-0004-0000-0100-000005000000}"/>
    <hyperlink ref="D10" r:id="rId7" xr:uid="{00000000-0004-0000-0100-000006000000}"/>
    <hyperlink ref="D11" r:id="rId8" xr:uid="{00000000-0004-0000-0100-000007000000}"/>
    <hyperlink ref="D13" r:id="rId9" xr:uid="{00000000-0004-0000-0100-000008000000}"/>
    <hyperlink ref="D14" r:id="rId10" xr:uid="{00000000-0004-0000-0100-000009000000}"/>
    <hyperlink ref="D15" r:id="rId11" xr:uid="{00000000-0004-0000-0100-00000A000000}"/>
    <hyperlink ref="D16" r:id="rId12" xr:uid="{00000000-0004-0000-0100-00000B000000}"/>
    <hyperlink ref="D17" r:id="rId13" xr:uid="{00000000-0004-0000-0100-00000C000000}"/>
    <hyperlink ref="D18" r:id="rId14" xr:uid="{00000000-0004-0000-0100-00000D000000}"/>
    <hyperlink ref="D19" r:id="rId15" xr:uid="{00000000-0004-0000-0100-00000E000000}"/>
    <hyperlink ref="D20" r:id="rId16" xr:uid="{00000000-0004-0000-0100-00000F000000}"/>
    <hyperlink ref="D21" r:id="rId17" xr:uid="{00000000-0004-0000-0100-000010000000}"/>
    <hyperlink ref="D22" r:id="rId18" xr:uid="{00000000-0004-0000-0100-000011000000}"/>
    <hyperlink ref="D24" r:id="rId19" xr:uid="{00000000-0004-0000-0100-000012000000}"/>
    <hyperlink ref="D25" r:id="rId20" xr:uid="{00000000-0004-0000-0100-000013000000}"/>
    <hyperlink ref="D26" r:id="rId21" xr:uid="{00000000-0004-0000-0100-000014000000}"/>
    <hyperlink ref="D27" r:id="rId22" xr:uid="{00000000-0004-0000-0100-000015000000}"/>
    <hyperlink ref="D32" r:id="rId23" xr:uid="{00000000-0004-0000-0100-000016000000}"/>
    <hyperlink ref="D33" r:id="rId24" xr:uid="{00000000-0004-0000-0100-000017000000}"/>
    <hyperlink ref="D34" r:id="rId25" xr:uid="{00000000-0004-0000-0100-000018000000}"/>
    <hyperlink ref="D35" r:id="rId26" xr:uid="{00000000-0004-0000-0100-000019000000}"/>
    <hyperlink ref="D36" r:id="rId27" xr:uid="{00000000-0004-0000-0100-00001A000000}"/>
    <hyperlink ref="D37" r:id="rId28" xr:uid="{00000000-0004-0000-0100-00001B000000}"/>
    <hyperlink ref="D38" r:id="rId29" xr:uid="{00000000-0004-0000-0100-00001C000000}"/>
    <hyperlink ref="D39" r:id="rId30" xr:uid="{00000000-0004-0000-0100-00001D000000}"/>
    <hyperlink ref="D40" r:id="rId31" xr:uid="{00000000-0004-0000-0100-00001E000000}"/>
    <hyperlink ref="D41" r:id="rId32" xr:uid="{00000000-0004-0000-0100-00001F000000}"/>
    <hyperlink ref="D42" r:id="rId33" xr:uid="{00000000-0004-0000-0100-000020000000}"/>
    <hyperlink ref="D43" r:id="rId34" xr:uid="{00000000-0004-0000-0100-000021000000}"/>
    <hyperlink ref="D44" r:id="rId35" xr:uid="{00000000-0004-0000-0100-000022000000}"/>
    <hyperlink ref="D45" r:id="rId36" xr:uid="{00000000-0004-0000-0100-000023000000}"/>
    <hyperlink ref="D46" r:id="rId37" xr:uid="{00000000-0004-0000-0100-000024000000}"/>
    <hyperlink ref="D47" r:id="rId38" xr:uid="{00000000-0004-0000-0100-000025000000}"/>
    <hyperlink ref="D48" r:id="rId39" xr:uid="{00000000-0004-0000-0100-000026000000}"/>
    <hyperlink ref="D50" r:id="rId40" xr:uid="{00000000-0004-0000-0100-000027000000}"/>
    <hyperlink ref="D51" r:id="rId41" xr:uid="{00000000-0004-0000-0100-000028000000}"/>
    <hyperlink ref="D52" r:id="rId42" xr:uid="{00000000-0004-0000-0100-000029000000}"/>
    <hyperlink ref="D53" r:id="rId43" xr:uid="{00000000-0004-0000-0100-00002A000000}"/>
    <hyperlink ref="D54" r:id="rId44" xr:uid="{00000000-0004-0000-0100-00002B000000}"/>
    <hyperlink ref="D55" r:id="rId45" xr:uid="{00000000-0004-0000-0100-00002C000000}"/>
    <hyperlink ref="D56" r:id="rId46" xr:uid="{00000000-0004-0000-0100-00002D000000}"/>
    <hyperlink ref="D57" r:id="rId47" xr:uid="{00000000-0004-0000-0100-00002E000000}"/>
    <hyperlink ref="D58" r:id="rId48" xr:uid="{00000000-0004-0000-0100-00002F000000}"/>
    <hyperlink ref="D60" r:id="rId49" xr:uid="{00000000-0004-0000-0100-000030000000}"/>
    <hyperlink ref="D61" r:id="rId50" xr:uid="{00000000-0004-0000-0100-000031000000}"/>
    <hyperlink ref="D62" r:id="rId51" xr:uid="{00000000-0004-0000-0100-000032000000}"/>
    <hyperlink ref="D63" r:id="rId52" xr:uid="{00000000-0004-0000-0100-000033000000}"/>
    <hyperlink ref="D64" r:id="rId53" xr:uid="{00000000-0004-0000-0100-000034000000}"/>
    <hyperlink ref="D65" r:id="rId54" xr:uid="{00000000-0004-0000-0100-000035000000}"/>
    <hyperlink ref="D66" r:id="rId55" xr:uid="{00000000-0004-0000-0100-000036000000}"/>
    <hyperlink ref="D68" r:id="rId56" xr:uid="{00000000-0004-0000-0100-000037000000}"/>
    <hyperlink ref="D69" r:id="rId57" xr:uid="{00000000-0004-0000-0100-000038000000}"/>
    <hyperlink ref="D70" r:id="rId58" xr:uid="{00000000-0004-0000-0100-000039000000}"/>
    <hyperlink ref="D71" r:id="rId59" xr:uid="{00000000-0004-0000-0100-00003A000000}"/>
    <hyperlink ref="D72" r:id="rId60" xr:uid="{00000000-0004-0000-0100-00003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D10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2.6640625" defaultRowHeight="15.75" customHeight="1"/>
  <cols>
    <col min="1" max="2" width="22.77734375" customWidth="1"/>
    <col min="3" max="3" width="22.44140625" customWidth="1"/>
    <col min="4" max="5" width="27.21875" customWidth="1"/>
    <col min="6" max="6" width="22.77734375" customWidth="1"/>
    <col min="7" max="7" width="10.33203125" customWidth="1"/>
    <col min="8" max="8" width="25.77734375" customWidth="1"/>
    <col min="9" max="9" width="22.77734375" customWidth="1"/>
    <col min="10" max="10" width="9.44140625" customWidth="1"/>
    <col min="11" max="11" width="10.33203125" customWidth="1"/>
    <col min="12" max="16" width="9.44140625" customWidth="1"/>
    <col min="17" max="25" width="10" customWidth="1"/>
    <col min="26" max="26" width="22.77734375" customWidth="1"/>
    <col min="27" max="27" width="16.77734375" customWidth="1"/>
    <col min="28" max="29" width="22.77734375" customWidth="1"/>
    <col min="30" max="30" width="9.21875" customWidth="1"/>
    <col min="31" max="31" width="12.21875" customWidth="1"/>
  </cols>
  <sheetData>
    <row r="1" spans="1:82">
      <c r="A1" s="269" t="s">
        <v>211</v>
      </c>
      <c r="B1" s="239"/>
      <c r="C1" s="269" t="str">
        <f>IF(NOT(ISBLANK($AE$3)), CONCATENATE(IF(WEEKDAY($AE$3,2) = 1,"MON/WED", "TUES/THUR"), " ", "LECTURES"), "")</f>
        <v/>
      </c>
      <c r="D1" s="239"/>
      <c r="E1" s="92"/>
      <c r="F1" s="93"/>
      <c r="G1" s="93"/>
      <c r="H1" s="94"/>
      <c r="I1" s="94">
        <f>IF(WEEKDAY(AE3,2) = 1,0, 1)</f>
        <v>1</v>
      </c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5" t="s">
        <v>212</v>
      </c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270" t="s">
        <v>213</v>
      </c>
      <c r="CB1" s="239"/>
      <c r="CC1" s="239"/>
      <c r="CD1" s="239"/>
    </row>
    <row r="2" spans="1:82">
      <c r="A2" s="96" t="str">
        <f>AH3</f>
        <v/>
      </c>
      <c r="B2" s="96" t="str">
        <f>BZ3</f>
        <v/>
      </c>
      <c r="C2" s="269"/>
      <c r="D2" s="239"/>
      <c r="E2" s="92"/>
      <c r="F2" s="93"/>
      <c r="G2" s="93"/>
      <c r="H2" s="94"/>
      <c r="I2" s="271" t="s">
        <v>214</v>
      </c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94"/>
      <c r="AB2" s="94"/>
      <c r="AC2" s="94"/>
      <c r="AD2" s="94"/>
      <c r="AE2" s="272" t="s">
        <v>115</v>
      </c>
      <c r="AF2" s="266"/>
      <c r="AG2" s="266"/>
      <c r="AH2" s="266"/>
      <c r="AI2" s="266"/>
      <c r="AJ2" s="267"/>
      <c r="AK2" s="265" t="s">
        <v>136</v>
      </c>
      <c r="AL2" s="266"/>
      <c r="AM2" s="266"/>
      <c r="AN2" s="266"/>
      <c r="AO2" s="266"/>
      <c r="AP2" s="267"/>
      <c r="AQ2" s="265" t="s">
        <v>156</v>
      </c>
      <c r="AR2" s="266"/>
      <c r="AS2" s="266"/>
      <c r="AT2" s="266"/>
      <c r="AU2" s="266"/>
      <c r="AV2" s="267"/>
      <c r="AW2" s="265" t="s">
        <v>173</v>
      </c>
      <c r="AX2" s="266"/>
      <c r="AY2" s="266"/>
      <c r="AZ2" s="266"/>
      <c r="BA2" s="266"/>
      <c r="BB2" s="267"/>
      <c r="BC2" s="268" t="s">
        <v>187</v>
      </c>
      <c r="BD2" s="239"/>
      <c r="BE2" s="239"/>
      <c r="BF2" s="239"/>
      <c r="BG2" s="239"/>
      <c r="BH2" s="239"/>
      <c r="BI2" s="268" t="s">
        <v>193</v>
      </c>
      <c r="BJ2" s="239"/>
      <c r="BK2" s="239"/>
      <c r="BL2" s="239"/>
      <c r="BM2" s="239"/>
      <c r="BN2" s="239"/>
      <c r="BO2" s="268" t="s">
        <v>203</v>
      </c>
      <c r="BP2" s="239"/>
      <c r="BQ2" s="239"/>
      <c r="BR2" s="239"/>
      <c r="BS2" s="239"/>
      <c r="BT2" s="239"/>
      <c r="BU2" s="268" t="s">
        <v>209</v>
      </c>
      <c r="BV2" s="239"/>
      <c r="BW2" s="239"/>
      <c r="BX2" s="239"/>
      <c r="BY2" s="239"/>
      <c r="BZ2" s="239"/>
      <c r="CA2" s="273" t="s">
        <v>215</v>
      </c>
      <c r="CB2" s="239"/>
      <c r="CC2" s="239"/>
      <c r="CD2" s="239"/>
    </row>
    <row r="3" spans="1:82">
      <c r="A3" s="277" t="s">
        <v>216</v>
      </c>
      <c r="B3" s="239"/>
      <c r="C3" s="275" t="s">
        <v>217</v>
      </c>
      <c r="D3" s="239"/>
      <c r="E3" s="239"/>
      <c r="F3" s="239"/>
      <c r="G3" s="239"/>
      <c r="H3" s="99"/>
      <c r="I3" s="98"/>
      <c r="J3" s="278" t="s">
        <v>115</v>
      </c>
      <c r="K3" s="263"/>
      <c r="L3" s="278" t="s">
        <v>136</v>
      </c>
      <c r="M3" s="263"/>
      <c r="N3" s="278" t="s">
        <v>156</v>
      </c>
      <c r="O3" s="263"/>
      <c r="P3" s="274" t="s">
        <v>173</v>
      </c>
      <c r="Q3" s="263"/>
      <c r="R3" s="274" t="s">
        <v>187</v>
      </c>
      <c r="S3" s="263"/>
      <c r="T3" s="274" t="s">
        <v>193</v>
      </c>
      <c r="U3" s="263"/>
      <c r="V3" s="274" t="s">
        <v>203</v>
      </c>
      <c r="W3" s="263"/>
      <c r="X3" s="274" t="s">
        <v>209</v>
      </c>
      <c r="Y3" s="263"/>
      <c r="Z3" s="98"/>
      <c r="AA3" s="275" t="s">
        <v>218</v>
      </c>
      <c r="AB3" s="239"/>
      <c r="AC3" s="239"/>
      <c r="AD3" s="239"/>
      <c r="AE3" s="100"/>
      <c r="AF3" s="101" t="s">
        <v>320</v>
      </c>
      <c r="AG3" s="101" t="s">
        <v>320</v>
      </c>
      <c r="AH3" s="101" t="s">
        <v>320</v>
      </c>
      <c r="AI3" s="101" t="s">
        <v>320</v>
      </c>
      <c r="AJ3" s="101" t="s">
        <v>320</v>
      </c>
      <c r="AK3" s="102" t="s">
        <v>320</v>
      </c>
      <c r="AL3" s="101" t="s">
        <v>320</v>
      </c>
      <c r="AM3" s="101" t="s">
        <v>320</v>
      </c>
      <c r="AN3" s="101" t="s">
        <v>320</v>
      </c>
      <c r="AO3" s="101" t="s">
        <v>320</v>
      </c>
      <c r="AP3" s="101" t="s">
        <v>320</v>
      </c>
      <c r="AQ3" s="102" t="s">
        <v>320</v>
      </c>
      <c r="AR3" s="101" t="s">
        <v>320</v>
      </c>
      <c r="AS3" s="101" t="s">
        <v>320</v>
      </c>
      <c r="AT3" s="101" t="s">
        <v>320</v>
      </c>
      <c r="AU3" s="101" t="s">
        <v>320</v>
      </c>
      <c r="AV3" s="101" t="s">
        <v>320</v>
      </c>
      <c r="AW3" s="102" t="s">
        <v>320</v>
      </c>
      <c r="AX3" s="101" t="s">
        <v>320</v>
      </c>
      <c r="AY3" s="101" t="s">
        <v>320</v>
      </c>
      <c r="AZ3" s="101" t="s">
        <v>320</v>
      </c>
      <c r="BA3" s="101" t="s">
        <v>320</v>
      </c>
      <c r="BB3" s="101" t="s">
        <v>320</v>
      </c>
      <c r="BC3" s="103" t="s">
        <v>320</v>
      </c>
      <c r="BD3" s="101" t="s">
        <v>320</v>
      </c>
      <c r="BE3" s="101" t="s">
        <v>320</v>
      </c>
      <c r="BF3" s="101" t="s">
        <v>320</v>
      </c>
      <c r="BG3" s="101" t="s">
        <v>320</v>
      </c>
      <c r="BH3" s="104" t="s">
        <v>320</v>
      </c>
      <c r="BI3" s="103" t="s">
        <v>320</v>
      </c>
      <c r="BJ3" s="101" t="s">
        <v>320</v>
      </c>
      <c r="BK3" s="101" t="s">
        <v>320</v>
      </c>
      <c r="BL3" s="101" t="s">
        <v>320</v>
      </c>
      <c r="BM3" s="101" t="s">
        <v>320</v>
      </c>
      <c r="BN3" s="104" t="s">
        <v>320</v>
      </c>
      <c r="BO3" s="103" t="s">
        <v>320</v>
      </c>
      <c r="BP3" s="101" t="s">
        <v>320</v>
      </c>
      <c r="BQ3" s="101" t="s">
        <v>320</v>
      </c>
      <c r="BR3" s="101" t="s">
        <v>320</v>
      </c>
      <c r="BS3" s="101" t="s">
        <v>320</v>
      </c>
      <c r="BT3" s="104" t="s">
        <v>320</v>
      </c>
      <c r="BU3" s="103" t="s">
        <v>320</v>
      </c>
      <c r="BV3" s="101" t="s">
        <v>320</v>
      </c>
      <c r="BW3" s="101" t="s">
        <v>320</v>
      </c>
      <c r="BX3" s="101" t="s">
        <v>320</v>
      </c>
      <c r="BY3" s="101" t="s">
        <v>320</v>
      </c>
      <c r="BZ3" s="104" t="s">
        <v>320</v>
      </c>
      <c r="CA3" s="4" t="s">
        <v>219</v>
      </c>
      <c r="CB3" s="97" t="s">
        <v>220</v>
      </c>
      <c r="CC3" s="97" t="s">
        <v>221</v>
      </c>
      <c r="CD3" s="105" t="s">
        <v>222</v>
      </c>
    </row>
    <row r="4" spans="1:82">
      <c r="A4" s="106" t="s">
        <v>223</v>
      </c>
      <c r="B4" s="107" t="s">
        <v>224</v>
      </c>
      <c r="C4" s="108" t="s">
        <v>225</v>
      </c>
      <c r="D4" s="109" t="s">
        <v>226</v>
      </c>
      <c r="E4" s="109" t="s">
        <v>227</v>
      </c>
      <c r="F4" s="109" t="s">
        <v>228</v>
      </c>
      <c r="G4" s="110" t="s">
        <v>229</v>
      </c>
      <c r="H4" s="111" t="s">
        <v>230</v>
      </c>
      <c r="I4" s="111" t="s">
        <v>231</v>
      </c>
      <c r="J4" s="112" t="s">
        <v>232</v>
      </c>
      <c r="K4" s="113" t="s">
        <v>233</v>
      </c>
      <c r="L4" s="112" t="s">
        <v>232</v>
      </c>
      <c r="M4" s="113" t="s">
        <v>233</v>
      </c>
      <c r="N4" s="112" t="s">
        <v>232</v>
      </c>
      <c r="O4" s="113" t="s">
        <v>233</v>
      </c>
      <c r="P4" s="114" t="s">
        <v>232</v>
      </c>
      <c r="Q4" s="113" t="s">
        <v>233</v>
      </c>
      <c r="R4" s="114" t="s">
        <v>232</v>
      </c>
      <c r="S4" s="113" t="s">
        <v>233</v>
      </c>
      <c r="T4" s="114" t="s">
        <v>232</v>
      </c>
      <c r="U4" s="113" t="s">
        <v>233</v>
      </c>
      <c r="V4" s="114" t="s">
        <v>232</v>
      </c>
      <c r="W4" s="113" t="s">
        <v>233</v>
      </c>
      <c r="X4" s="114" t="s">
        <v>232</v>
      </c>
      <c r="Y4" s="113" t="s">
        <v>233</v>
      </c>
      <c r="Z4" s="111" t="s">
        <v>234</v>
      </c>
      <c r="AA4" s="115" t="s">
        <v>235</v>
      </c>
      <c r="AB4" s="115" t="s">
        <v>236</v>
      </c>
      <c r="AC4" s="116" t="s">
        <v>237</v>
      </c>
      <c r="AD4" s="117" t="s">
        <v>233</v>
      </c>
      <c r="AE4" s="118" t="s">
        <v>238</v>
      </c>
      <c r="AF4" s="118" t="s">
        <v>239</v>
      </c>
      <c r="AG4" s="118" t="s">
        <v>240</v>
      </c>
      <c r="AH4" s="118" t="s">
        <v>241</v>
      </c>
      <c r="AI4" s="118" t="s">
        <v>242</v>
      </c>
      <c r="AJ4" s="118" t="s">
        <v>243</v>
      </c>
      <c r="AK4" s="118" t="s">
        <v>238</v>
      </c>
      <c r="AL4" s="118" t="s">
        <v>239</v>
      </c>
      <c r="AM4" s="118" t="s">
        <v>240</v>
      </c>
      <c r="AN4" s="118" t="s">
        <v>241</v>
      </c>
      <c r="AO4" s="118" t="s">
        <v>242</v>
      </c>
      <c r="AP4" s="118" t="s">
        <v>243</v>
      </c>
      <c r="AQ4" s="118" t="s">
        <v>238</v>
      </c>
      <c r="AR4" s="118" t="s">
        <v>239</v>
      </c>
      <c r="AS4" s="118" t="s">
        <v>240</v>
      </c>
      <c r="AT4" s="118" t="s">
        <v>241</v>
      </c>
      <c r="AU4" s="118" t="s">
        <v>242</v>
      </c>
      <c r="AV4" s="118" t="s">
        <v>243</v>
      </c>
      <c r="AW4" s="118" t="s">
        <v>238</v>
      </c>
      <c r="AX4" s="118" t="s">
        <v>239</v>
      </c>
      <c r="AY4" s="118" t="s">
        <v>240</v>
      </c>
      <c r="AZ4" s="118" t="s">
        <v>241</v>
      </c>
      <c r="BA4" s="118" t="s">
        <v>242</v>
      </c>
      <c r="BB4" s="119" t="s">
        <v>243</v>
      </c>
      <c r="BC4" s="118" t="s">
        <v>238</v>
      </c>
      <c r="BD4" s="118" t="s">
        <v>239</v>
      </c>
      <c r="BE4" s="118" t="s">
        <v>240</v>
      </c>
      <c r="BF4" s="118" t="s">
        <v>241</v>
      </c>
      <c r="BG4" s="118" t="s">
        <v>242</v>
      </c>
      <c r="BH4" s="118" t="s">
        <v>243</v>
      </c>
      <c r="BI4" s="118" t="s">
        <v>238</v>
      </c>
      <c r="BJ4" s="118" t="s">
        <v>239</v>
      </c>
      <c r="BK4" s="118" t="s">
        <v>240</v>
      </c>
      <c r="BL4" s="118" t="s">
        <v>241</v>
      </c>
      <c r="BM4" s="118" t="s">
        <v>242</v>
      </c>
      <c r="BN4" s="118" t="s">
        <v>243</v>
      </c>
      <c r="BO4" s="118" t="s">
        <v>238</v>
      </c>
      <c r="BP4" s="118" t="s">
        <v>239</v>
      </c>
      <c r="BQ4" s="118" t="s">
        <v>240</v>
      </c>
      <c r="BR4" s="118" t="s">
        <v>241</v>
      </c>
      <c r="BS4" s="118" t="s">
        <v>242</v>
      </c>
      <c r="BT4" s="118" t="s">
        <v>243</v>
      </c>
      <c r="BU4" s="118" t="s">
        <v>238</v>
      </c>
      <c r="BV4" s="118" t="s">
        <v>239</v>
      </c>
      <c r="BW4" s="118" t="s">
        <v>240</v>
      </c>
      <c r="BX4" s="118" t="s">
        <v>241</v>
      </c>
      <c r="BY4" s="118" t="s">
        <v>242</v>
      </c>
      <c r="BZ4" s="118" t="s">
        <v>243</v>
      </c>
      <c r="CA4" s="97" t="s">
        <v>244</v>
      </c>
      <c r="CB4" s="97"/>
      <c r="CC4" s="97" t="s">
        <v>245</v>
      </c>
      <c r="CD4" s="97" t="str">
        <f>$B85</f>
        <v>PYTHON-FLASK</v>
      </c>
    </row>
    <row r="5" spans="1:82">
      <c r="A5" s="4"/>
      <c r="B5" s="120"/>
      <c r="C5" s="121"/>
      <c r="D5" s="122"/>
      <c r="E5" s="123"/>
      <c r="F5" s="124"/>
      <c r="G5" s="125">
        <v>0</v>
      </c>
      <c r="H5" s="126" t="s">
        <v>246</v>
      </c>
      <c r="I5" s="127" t="s">
        <v>247</v>
      </c>
      <c r="J5" s="128"/>
      <c r="K5" s="129" t="str">
        <f t="shared" ref="K5:K65" ca="1" si="0">IFERROR( IF(INDIRECT(ADDRESS(ROW(), COLUMN()-1)) = "", "N/A", ROUND(INDIRECT(ADDRESS(ROW(), COLUMN()-1)) / INDIRECT(ADDRESS($B$98, COLUMN()-1)) * 100, 2)), 110)</f>
        <v>N/A</v>
      </c>
      <c r="L5" s="128"/>
      <c r="M5" s="129" t="str">
        <f t="shared" ref="M5:M65" ca="1" si="1">IFERROR( IF(INDIRECT(ADDRESS(ROW(), COLUMN()-1)) = "", "N/A", ROUND(INDIRECT(ADDRESS(ROW(), COLUMN()-1)) / INDIRECT(ADDRESS($B$98, COLUMN()-1)) * 100, 2)), 110)</f>
        <v>N/A</v>
      </c>
      <c r="N5" s="128"/>
      <c r="O5" s="129" t="str">
        <f t="shared" ref="O5:O65" ca="1" si="2">IFERROR( IF(INDIRECT(ADDRESS(ROW(), COLUMN()-1)) = "", "N/A", ROUND(INDIRECT(ADDRESS(ROW(), COLUMN()-1)) / INDIRECT(ADDRESS($B$98, COLUMN()-1)) * 100, 2)), 110)</f>
        <v>N/A</v>
      </c>
      <c r="P5" s="129"/>
      <c r="Q5" s="129" t="str">
        <f t="shared" ref="Q5:Q65" ca="1" si="3">IFERROR( IF(INDIRECT(ADDRESS(ROW(), COLUMN()-1)) = "", "N/A", ROUND(INDIRECT(ADDRESS(ROW(), COLUMN()-1)) / INDIRECT(ADDRESS($B$98, COLUMN()-1)) * 100, 2)), 110)</f>
        <v>N/A</v>
      </c>
      <c r="R5" s="129"/>
      <c r="S5" s="129" t="str">
        <f t="shared" ref="S5:S65" ca="1" si="4">IFERROR( IF(INDIRECT(ADDRESS(ROW(), COLUMN()-1)) = "", "N/A", ROUND(INDIRECT(ADDRESS(ROW(), COLUMN()-1)) / INDIRECT(ADDRESS($B$98, COLUMN()-1)) * 100, 2)), 110)</f>
        <v>N/A</v>
      </c>
      <c r="T5" s="129"/>
      <c r="U5" s="129" t="str">
        <f t="shared" ref="U5:U65" ca="1" si="5">IFERROR( IF(INDIRECT(ADDRESS(ROW(), COLUMN()-1)) = "", "N/A", ROUND(INDIRECT(ADDRESS(ROW(), COLUMN()-1)) / INDIRECT(ADDRESS($B$98, COLUMN()-1)) * 100, 2)), 110)</f>
        <v>N/A</v>
      </c>
      <c r="V5" s="129"/>
      <c r="W5" s="129" t="str">
        <f t="shared" ref="W5:W65" ca="1" si="6">IFERROR( IF(INDIRECT(ADDRESS(ROW(), COLUMN()-1)) = "", "N/A", ROUND(INDIRECT(ADDRESS(ROW(), COLUMN()-1)) / INDIRECT(ADDRESS($B$98, COLUMN()-1)) * 100, 2)), 110)</f>
        <v>N/A</v>
      </c>
      <c r="X5" s="129"/>
      <c r="Y5" s="129" t="str">
        <f t="shared" ref="Y5:Y65" ca="1" si="7">IFERROR( IF(INDIRECT(ADDRESS(ROW(), COLUMN()-1)) = "", "N/A", ROUND(INDIRECT(ADDRESS(ROW(), COLUMN()-1)) / INDIRECT(ADDRESS($B$98, COLUMN()-1)) * 100, 2)), 110)</f>
        <v>N/A</v>
      </c>
      <c r="Z5" s="130"/>
      <c r="AA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" s="132" t="s">
        <v>321</v>
      </c>
      <c r="AC5" s="133" t="str">
        <f ca="1">IFERROR(__xludf.DUMMYFUNCTION("CONCATENATE(COUNTIF({AH5:AJ5,AN5:AP5,AT5:AV5,AZ5:BB5,BF5:BH5,BL5:BN5,BR5:BT5,BX5:BZ5},""X""),""/"",$A$36 - ArrayFormula(SUM(--REGEXMATCH({AH5:AJ5,AN5:AP5,AT5:AV5,AZ5:BB5,BF5:BH5,BL5:BN5,BR5:BT5,BX5:BZ5}, ""[HE]""))))"),"0/0")</f>
        <v>0/0</v>
      </c>
      <c r="AD5" s="134">
        <f ca="1">IFERROR(__xludf.DUMMYFUNCTION("IFERROR(ROUND(COUNTIF({AH5:AJ5,AN5:AP5,AT5:AV5,AZ5:BB5},""X"") / ($A$69 - ArrayFormula(SUM(--REGEXMATCH({AH5:AJ5,AN5:AP5,AT5:AV5,AZ5:BB5}, ""[HE]"")))) * 100, 2),100)"),100)</f>
        <v>100</v>
      </c>
      <c r="AE5" s="135"/>
      <c r="AF5" s="136"/>
      <c r="AG5" s="136"/>
      <c r="AH5" s="136"/>
      <c r="AI5" s="136"/>
      <c r="AJ5" s="136"/>
      <c r="AK5" s="135"/>
      <c r="AL5" s="136"/>
      <c r="AM5" s="136"/>
      <c r="AN5" s="136"/>
      <c r="AO5" s="136"/>
      <c r="AP5" s="136"/>
      <c r="AQ5" s="135"/>
      <c r="AR5" s="136"/>
      <c r="AS5" s="136"/>
      <c r="AT5" s="136"/>
      <c r="AU5" s="136"/>
      <c r="AV5" s="136"/>
      <c r="AW5" s="135"/>
      <c r="AX5" s="136"/>
      <c r="AY5" s="136"/>
      <c r="AZ5" s="136"/>
      <c r="BA5" s="136"/>
      <c r="BB5" s="136"/>
      <c r="BC5" s="135"/>
      <c r="BD5" s="136"/>
      <c r="BE5" s="136"/>
      <c r="BF5" s="136"/>
      <c r="BG5" s="136"/>
      <c r="BH5" s="137"/>
      <c r="BI5" s="135"/>
      <c r="BJ5" s="136"/>
      <c r="BK5" s="136"/>
      <c r="BL5" s="136"/>
      <c r="BM5" s="136"/>
      <c r="BN5" s="137"/>
      <c r="BO5" s="135"/>
      <c r="BP5" s="136"/>
      <c r="BQ5" s="136"/>
      <c r="BR5" s="136"/>
      <c r="BS5" s="136"/>
      <c r="BT5" s="137"/>
      <c r="BU5" s="135"/>
      <c r="BV5" s="136"/>
      <c r="BW5" s="136"/>
      <c r="BX5" s="136"/>
      <c r="BY5" s="136"/>
      <c r="BZ5" s="137"/>
      <c r="CA5" s="138"/>
      <c r="CB5" s="138"/>
      <c r="CC5" s="138"/>
      <c r="CD5" s="138"/>
    </row>
    <row r="6" spans="1:82">
      <c r="A6" s="4"/>
      <c r="B6" s="120"/>
      <c r="C6" s="121"/>
      <c r="D6" s="122"/>
      <c r="E6" s="123"/>
      <c r="F6" s="124"/>
      <c r="G6" s="139">
        <v>0</v>
      </c>
      <c r="H6" s="126" t="s">
        <v>246</v>
      </c>
      <c r="I6" s="127" t="s">
        <v>247</v>
      </c>
      <c r="J6" s="128"/>
      <c r="K6" s="129" t="str">
        <f t="shared" ca="1" si="0"/>
        <v>N/A</v>
      </c>
      <c r="L6" s="128"/>
      <c r="M6" s="129" t="str">
        <f t="shared" ca="1" si="1"/>
        <v>N/A</v>
      </c>
      <c r="N6" s="128"/>
      <c r="O6" s="129" t="str">
        <f t="shared" ca="1" si="2"/>
        <v>N/A</v>
      </c>
      <c r="P6" s="129"/>
      <c r="Q6" s="129" t="str">
        <f t="shared" ca="1" si="3"/>
        <v>N/A</v>
      </c>
      <c r="R6" s="129"/>
      <c r="S6" s="129" t="str">
        <f t="shared" ca="1" si="4"/>
        <v>N/A</v>
      </c>
      <c r="T6" s="129"/>
      <c r="U6" s="129" t="str">
        <f t="shared" ca="1" si="5"/>
        <v>N/A</v>
      </c>
      <c r="V6" s="129"/>
      <c r="W6" s="129" t="str">
        <f t="shared" ca="1" si="6"/>
        <v>N/A</v>
      </c>
      <c r="X6" s="129"/>
      <c r="Y6" s="129" t="str">
        <f t="shared" ca="1" si="7"/>
        <v>N/A</v>
      </c>
      <c r="Z6" s="130"/>
      <c r="AA6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" s="132" t="s">
        <v>321</v>
      </c>
      <c r="AC6" s="133" t="str">
        <f ca="1">IFERROR(__xludf.DUMMYFUNCTION("CONCATENATE(COUNTIF({AH6:AJ6,AN6:AP6,AT6:AV6,AZ6:BB6,BF6:BH6,BL6:BN6,BR6:BT6,BX6:BZ6},""X""),""/"",$A$36 - ArrayFormula(SUM(--REGEXMATCH({AH6:AJ6,AN6:AP6,AT6:AV6,AZ6:BB6,BF6:BH6,BL6:BN6,BR6:BT6,BX6:BZ6}, ""[HE]""))))"),"0/0")</f>
        <v>0/0</v>
      </c>
      <c r="AD6" s="134">
        <f ca="1">IFERROR(__xludf.DUMMYFUNCTION("IFERROR(ROUND(COUNTIF({AH6:AJ6,AN6:AP6,AT6:AV6,AZ6:BB6},""X"") / ($A$69 - ArrayFormula(SUM(--REGEXMATCH({AH6:AJ6,AN6:AP6,AT6:AV6,AZ6:BB6}, ""[HE]"")))) * 100, 2),100)"),100)</f>
        <v>100</v>
      </c>
      <c r="AE6" s="140"/>
      <c r="AF6" s="141"/>
      <c r="AG6" s="141"/>
      <c r="AH6" s="141"/>
      <c r="AI6" s="141"/>
      <c r="AJ6" s="141"/>
      <c r="AK6" s="140"/>
      <c r="AL6" s="141"/>
      <c r="AM6" s="141"/>
      <c r="AN6" s="141"/>
      <c r="AO6" s="141"/>
      <c r="AP6" s="141"/>
      <c r="AQ6" s="140"/>
      <c r="AR6" s="141"/>
      <c r="AS6" s="141"/>
      <c r="AT6" s="141"/>
      <c r="AU6" s="141"/>
      <c r="AV6" s="141"/>
      <c r="AW6" s="140"/>
      <c r="AX6" s="141"/>
      <c r="AY6" s="141"/>
      <c r="AZ6" s="141"/>
      <c r="BA6" s="141"/>
      <c r="BB6" s="141"/>
      <c r="BC6" s="140"/>
      <c r="BD6" s="141"/>
      <c r="BE6" s="141"/>
      <c r="BF6" s="141"/>
      <c r="BG6" s="141"/>
      <c r="BH6" s="142"/>
      <c r="BI6" s="140"/>
      <c r="BJ6" s="141"/>
      <c r="BK6" s="141"/>
      <c r="BL6" s="141"/>
      <c r="BM6" s="141"/>
      <c r="BN6" s="142"/>
      <c r="BO6" s="140"/>
      <c r="BP6" s="141"/>
      <c r="BQ6" s="141"/>
      <c r="BR6" s="141"/>
      <c r="BS6" s="141"/>
      <c r="BT6" s="142"/>
      <c r="BU6" s="140"/>
      <c r="BV6" s="141"/>
      <c r="BW6" s="141"/>
      <c r="BX6" s="141"/>
      <c r="BY6" s="141"/>
      <c r="BZ6" s="142"/>
      <c r="CA6" s="143"/>
      <c r="CB6" s="143"/>
      <c r="CC6" s="143"/>
      <c r="CD6" s="143"/>
    </row>
    <row r="7" spans="1:82">
      <c r="A7" s="4"/>
      <c r="B7" s="120"/>
      <c r="C7" s="121"/>
      <c r="D7" s="122"/>
      <c r="E7" s="123"/>
      <c r="F7" s="124"/>
      <c r="G7" s="139">
        <v>0</v>
      </c>
      <c r="H7" s="126" t="s">
        <v>246</v>
      </c>
      <c r="I7" s="127" t="s">
        <v>247</v>
      </c>
      <c r="J7" s="128"/>
      <c r="K7" s="129" t="str">
        <f t="shared" ca="1" si="0"/>
        <v>N/A</v>
      </c>
      <c r="L7" s="128"/>
      <c r="M7" s="129" t="str">
        <f t="shared" ca="1" si="1"/>
        <v>N/A</v>
      </c>
      <c r="N7" s="128"/>
      <c r="O7" s="129" t="str">
        <f t="shared" ca="1" si="2"/>
        <v>N/A</v>
      </c>
      <c r="P7" s="129"/>
      <c r="Q7" s="129" t="str">
        <f t="shared" ca="1" si="3"/>
        <v>N/A</v>
      </c>
      <c r="R7" s="129"/>
      <c r="S7" s="129" t="str">
        <f t="shared" ca="1" si="4"/>
        <v>N/A</v>
      </c>
      <c r="T7" s="129"/>
      <c r="U7" s="129" t="str">
        <f t="shared" ca="1" si="5"/>
        <v>N/A</v>
      </c>
      <c r="V7" s="129"/>
      <c r="W7" s="129" t="str">
        <f t="shared" ca="1" si="6"/>
        <v>N/A</v>
      </c>
      <c r="X7" s="129"/>
      <c r="Y7" s="129" t="str">
        <f t="shared" ca="1" si="7"/>
        <v>N/A</v>
      </c>
      <c r="Z7" s="130"/>
      <c r="AA7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7" s="132" t="s">
        <v>321</v>
      </c>
      <c r="AC7" s="133" t="str">
        <f ca="1">IFERROR(__xludf.DUMMYFUNCTION("CONCATENATE(COUNTIF({AH7:AJ7,AN7:AP7,AT7:AV7,AZ7:BB7,BF7:BH7,BL7:BN7,BR7:BT7,BX7:BZ7},""X""),""/"",$A$36 - ArrayFormula(SUM(--REGEXMATCH({AH7:AJ7,AN7:AP7,AT7:AV7,AZ7:BB7,BF7:BH7,BL7:BN7,BR7:BT7,BX7:BZ7}, ""[HE]""))))"),"0/0")</f>
        <v>0/0</v>
      </c>
      <c r="AD7" s="134">
        <f ca="1">IFERROR(__xludf.DUMMYFUNCTION("IFERROR(ROUND(COUNTIF({AH7:AJ7,AN7:AP7,AT7:AV7,AZ7:BB7},""X"") / ($A$69 - ArrayFormula(SUM(--REGEXMATCH({AH7:AJ7,AN7:AP7,AT7:AV7,AZ7:BB7}, ""[HE]"")))) * 100, 2),100)"),100)</f>
        <v>100</v>
      </c>
      <c r="AE7" s="140"/>
      <c r="AF7" s="141"/>
      <c r="AG7" s="141"/>
      <c r="AH7" s="141"/>
      <c r="AI7" s="141"/>
      <c r="AJ7" s="141"/>
      <c r="AK7" s="140"/>
      <c r="AL7" s="141"/>
      <c r="AM7" s="141"/>
      <c r="AN7" s="141"/>
      <c r="AO7" s="141"/>
      <c r="AP7" s="141"/>
      <c r="AQ7" s="140"/>
      <c r="AR7" s="141"/>
      <c r="AS7" s="141"/>
      <c r="AT7" s="141"/>
      <c r="AU7" s="141"/>
      <c r="AV7" s="141"/>
      <c r="AW7" s="140"/>
      <c r="AX7" s="141"/>
      <c r="AY7" s="141"/>
      <c r="AZ7" s="141"/>
      <c r="BA7" s="141"/>
      <c r="BB7" s="141"/>
      <c r="BC7" s="140"/>
      <c r="BD7" s="141"/>
      <c r="BE7" s="141"/>
      <c r="BF7" s="141"/>
      <c r="BG7" s="141"/>
      <c r="BH7" s="142"/>
      <c r="BI7" s="140"/>
      <c r="BJ7" s="141"/>
      <c r="BK7" s="141"/>
      <c r="BL7" s="141"/>
      <c r="BM7" s="141"/>
      <c r="BN7" s="142"/>
      <c r="BO7" s="140"/>
      <c r="BP7" s="141"/>
      <c r="BQ7" s="141"/>
      <c r="BR7" s="141"/>
      <c r="BS7" s="141"/>
      <c r="BT7" s="142"/>
      <c r="BU7" s="140"/>
      <c r="BV7" s="141"/>
      <c r="BW7" s="141"/>
      <c r="BX7" s="141"/>
      <c r="BY7" s="141"/>
      <c r="BZ7" s="142"/>
      <c r="CA7" s="143"/>
      <c r="CB7" s="143"/>
      <c r="CC7" s="143"/>
      <c r="CD7" s="143"/>
    </row>
    <row r="8" spans="1:82">
      <c r="A8" s="4"/>
      <c r="B8" s="120"/>
      <c r="C8" s="121"/>
      <c r="D8" s="122"/>
      <c r="E8" s="123"/>
      <c r="F8" s="124"/>
      <c r="G8" s="139">
        <v>0</v>
      </c>
      <c r="H8" s="126" t="s">
        <v>246</v>
      </c>
      <c r="I8" s="127" t="s">
        <v>247</v>
      </c>
      <c r="J8" s="128"/>
      <c r="K8" s="129" t="str">
        <f t="shared" ca="1" si="0"/>
        <v>N/A</v>
      </c>
      <c r="L8" s="128"/>
      <c r="M8" s="129" t="str">
        <f t="shared" ca="1" si="1"/>
        <v>N/A</v>
      </c>
      <c r="N8" s="128"/>
      <c r="O8" s="129" t="str">
        <f t="shared" ca="1" si="2"/>
        <v>N/A</v>
      </c>
      <c r="P8" s="129"/>
      <c r="Q8" s="129" t="str">
        <f t="shared" ca="1" si="3"/>
        <v>N/A</v>
      </c>
      <c r="R8" s="129"/>
      <c r="S8" s="129" t="str">
        <f t="shared" ca="1" si="4"/>
        <v>N/A</v>
      </c>
      <c r="T8" s="129"/>
      <c r="U8" s="129" t="str">
        <f t="shared" ca="1" si="5"/>
        <v>N/A</v>
      </c>
      <c r="V8" s="129"/>
      <c r="W8" s="129" t="str">
        <f t="shared" ca="1" si="6"/>
        <v>N/A</v>
      </c>
      <c r="X8" s="129"/>
      <c r="Y8" s="129" t="str">
        <f t="shared" ca="1" si="7"/>
        <v>N/A</v>
      </c>
      <c r="Z8" s="130"/>
      <c r="AA8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8" s="132" t="s">
        <v>321</v>
      </c>
      <c r="AC8" s="133" t="str">
        <f ca="1">IFERROR(__xludf.DUMMYFUNCTION("CONCATENATE(COUNTIF({AH8:AJ8,AN8:AP8,AT8:AV8,AZ8:BB8,BF8:BH8,BL8:BN8,BR8:BT8,BX8:BZ8},""X""),""/"",$A$36 - ArrayFormula(SUM(--REGEXMATCH({AH8:AJ8,AN8:AP8,AT8:AV8,AZ8:BB8,BF8:BH8,BL8:BN8,BR8:BT8,BX8:BZ8}, ""[HE]""))))"),"0/0")</f>
        <v>0/0</v>
      </c>
      <c r="AD8" s="134">
        <f ca="1">IFERROR(__xludf.DUMMYFUNCTION("IFERROR(ROUND(COUNTIF({AH8:AJ8,AN8:AP8,AT8:AV8,AZ8:BB8},""X"") / ($A$69 - ArrayFormula(SUM(--REGEXMATCH({AH8:AJ8,AN8:AP8,AT8:AV8,AZ8:BB8}, ""[HE]"")))) * 100, 2),100)"),100)</f>
        <v>100</v>
      </c>
      <c r="AE8" s="140"/>
      <c r="AF8" s="141"/>
      <c r="AG8" s="141"/>
      <c r="AH8" s="141"/>
      <c r="AI8" s="141"/>
      <c r="AJ8" s="141"/>
      <c r="AK8" s="140"/>
      <c r="AL8" s="141"/>
      <c r="AM8" s="141"/>
      <c r="AN8" s="141"/>
      <c r="AO8" s="141"/>
      <c r="AP8" s="141"/>
      <c r="AQ8" s="140"/>
      <c r="AR8" s="141"/>
      <c r="AS8" s="141"/>
      <c r="AT8" s="141"/>
      <c r="AU8" s="141"/>
      <c r="AV8" s="141"/>
      <c r="AW8" s="140"/>
      <c r="AX8" s="141"/>
      <c r="AY8" s="141"/>
      <c r="AZ8" s="141"/>
      <c r="BA8" s="141"/>
      <c r="BB8" s="141"/>
      <c r="BC8" s="140"/>
      <c r="BD8" s="141"/>
      <c r="BE8" s="141"/>
      <c r="BF8" s="141"/>
      <c r="BG8" s="141"/>
      <c r="BH8" s="142"/>
      <c r="BI8" s="140"/>
      <c r="BJ8" s="141"/>
      <c r="BK8" s="141"/>
      <c r="BL8" s="141"/>
      <c r="BM8" s="141"/>
      <c r="BN8" s="142"/>
      <c r="BO8" s="140"/>
      <c r="BP8" s="141"/>
      <c r="BQ8" s="141"/>
      <c r="BR8" s="141"/>
      <c r="BS8" s="141"/>
      <c r="BT8" s="142"/>
      <c r="BU8" s="140"/>
      <c r="BV8" s="141"/>
      <c r="BW8" s="141"/>
      <c r="BX8" s="141"/>
      <c r="BY8" s="141"/>
      <c r="BZ8" s="142"/>
      <c r="CA8" s="143"/>
      <c r="CB8" s="143"/>
      <c r="CC8" s="143"/>
      <c r="CD8" s="143"/>
    </row>
    <row r="9" spans="1:82">
      <c r="A9" s="4"/>
      <c r="B9" s="120"/>
      <c r="C9" s="121"/>
      <c r="D9" s="122"/>
      <c r="E9" s="123"/>
      <c r="F9" s="124"/>
      <c r="G9" s="139">
        <v>0</v>
      </c>
      <c r="H9" s="126" t="s">
        <v>246</v>
      </c>
      <c r="I9" s="127" t="s">
        <v>247</v>
      </c>
      <c r="J9" s="128"/>
      <c r="K9" s="129" t="str">
        <f t="shared" ca="1" si="0"/>
        <v>N/A</v>
      </c>
      <c r="L9" s="128"/>
      <c r="M9" s="129" t="str">
        <f t="shared" ca="1" si="1"/>
        <v>N/A</v>
      </c>
      <c r="N9" s="128"/>
      <c r="O9" s="129" t="str">
        <f t="shared" ca="1" si="2"/>
        <v>N/A</v>
      </c>
      <c r="P9" s="129"/>
      <c r="Q9" s="129" t="str">
        <f t="shared" ca="1" si="3"/>
        <v>N/A</v>
      </c>
      <c r="R9" s="129"/>
      <c r="S9" s="129" t="str">
        <f t="shared" ca="1" si="4"/>
        <v>N/A</v>
      </c>
      <c r="T9" s="129"/>
      <c r="U9" s="129" t="str">
        <f t="shared" ca="1" si="5"/>
        <v>N/A</v>
      </c>
      <c r="V9" s="129"/>
      <c r="W9" s="129" t="str">
        <f t="shared" ca="1" si="6"/>
        <v>N/A</v>
      </c>
      <c r="X9" s="129"/>
      <c r="Y9" s="129" t="str">
        <f t="shared" ca="1" si="7"/>
        <v>N/A</v>
      </c>
      <c r="Z9" s="130"/>
      <c r="AA9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9" s="132" t="s">
        <v>321</v>
      </c>
      <c r="AC9" s="133" t="str">
        <f ca="1">IFERROR(__xludf.DUMMYFUNCTION("CONCATENATE(COUNTIF({AH9:AJ9,AN9:AP9,AT9:AV9,AZ9:BB9,BF9:BH9,BL9:BN9,BR9:BT9,BX9:BZ9},""X""),""/"",$A$36 - ArrayFormula(SUM(--REGEXMATCH({AH9:AJ9,AN9:AP9,AT9:AV9,AZ9:BB9,BF9:BH9,BL9:BN9,BR9:BT9,BX9:BZ9}, ""[HE]""))))"),"0/0")</f>
        <v>0/0</v>
      </c>
      <c r="AD9" s="134">
        <f ca="1">IFERROR(__xludf.DUMMYFUNCTION("IFERROR(ROUND(COUNTIF({AH9:AJ9,AN9:AP9,AT9:AV9,AZ9:BB9},""X"") / ($A$69 - ArrayFormula(SUM(--REGEXMATCH({AH9:AJ9,AN9:AP9,AT9:AV9,AZ9:BB9}, ""[HE]"")))) * 100, 2),100)"),100)</f>
        <v>100</v>
      </c>
      <c r="AE9" s="140"/>
      <c r="AF9" s="141"/>
      <c r="AG9" s="141"/>
      <c r="AH9" s="141"/>
      <c r="AI9" s="141"/>
      <c r="AJ9" s="141"/>
      <c r="AK9" s="140"/>
      <c r="AL9" s="141"/>
      <c r="AM9" s="141"/>
      <c r="AN9" s="141"/>
      <c r="AO9" s="141"/>
      <c r="AP9" s="141"/>
      <c r="AQ9" s="140"/>
      <c r="AR9" s="141"/>
      <c r="AS9" s="141"/>
      <c r="AT9" s="141"/>
      <c r="AU9" s="141"/>
      <c r="AV9" s="141"/>
      <c r="AW9" s="140"/>
      <c r="AX9" s="141"/>
      <c r="AY9" s="141"/>
      <c r="AZ9" s="141"/>
      <c r="BA9" s="141"/>
      <c r="BB9" s="141"/>
      <c r="BC9" s="140"/>
      <c r="BD9" s="141"/>
      <c r="BE9" s="141"/>
      <c r="BF9" s="141"/>
      <c r="BG9" s="141"/>
      <c r="BH9" s="142"/>
      <c r="BI9" s="140"/>
      <c r="BJ9" s="141"/>
      <c r="BK9" s="141"/>
      <c r="BL9" s="141"/>
      <c r="BM9" s="141"/>
      <c r="BN9" s="142"/>
      <c r="BO9" s="140"/>
      <c r="BP9" s="141"/>
      <c r="BQ9" s="141"/>
      <c r="BR9" s="141"/>
      <c r="BS9" s="141"/>
      <c r="BT9" s="142"/>
      <c r="BU9" s="140"/>
      <c r="BV9" s="141"/>
      <c r="BW9" s="141"/>
      <c r="BX9" s="141"/>
      <c r="BY9" s="141"/>
      <c r="BZ9" s="142"/>
      <c r="CA9" s="143"/>
      <c r="CB9" s="143"/>
      <c r="CC9" s="143"/>
      <c r="CD9" s="143"/>
    </row>
    <row r="10" spans="1:82">
      <c r="A10" s="4"/>
      <c r="B10" s="120"/>
      <c r="C10" s="121"/>
      <c r="D10" s="122"/>
      <c r="E10" s="123"/>
      <c r="F10" s="124"/>
      <c r="G10" s="139">
        <v>0</v>
      </c>
      <c r="H10" s="126" t="s">
        <v>246</v>
      </c>
      <c r="I10" s="127" t="s">
        <v>247</v>
      </c>
      <c r="J10" s="128"/>
      <c r="K10" s="129" t="str">
        <f t="shared" ca="1" si="0"/>
        <v>N/A</v>
      </c>
      <c r="L10" s="128"/>
      <c r="M10" s="129" t="str">
        <f t="shared" ca="1" si="1"/>
        <v>N/A</v>
      </c>
      <c r="N10" s="128"/>
      <c r="O10" s="129" t="str">
        <f t="shared" ca="1" si="2"/>
        <v>N/A</v>
      </c>
      <c r="P10" s="129"/>
      <c r="Q10" s="129" t="str">
        <f t="shared" ca="1" si="3"/>
        <v>N/A</v>
      </c>
      <c r="R10" s="129"/>
      <c r="S10" s="129" t="str">
        <f t="shared" ca="1" si="4"/>
        <v>N/A</v>
      </c>
      <c r="T10" s="129"/>
      <c r="U10" s="129" t="str">
        <f t="shared" ca="1" si="5"/>
        <v>N/A</v>
      </c>
      <c r="V10" s="129"/>
      <c r="W10" s="129" t="str">
        <f t="shared" ca="1" si="6"/>
        <v>N/A</v>
      </c>
      <c r="X10" s="129"/>
      <c r="Y10" s="129" t="str">
        <f t="shared" ca="1" si="7"/>
        <v>N/A</v>
      </c>
      <c r="Z10" s="130"/>
      <c r="AA10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0" s="132" t="s">
        <v>321</v>
      </c>
      <c r="AC10" s="133" t="str">
        <f ca="1">IFERROR(__xludf.DUMMYFUNCTION("CONCATENATE(COUNTIF({AH10:AJ10,AN10:AP10,AT10:AV10,AZ10:BB10,BF10:BH10,BL10:BN10,BR10:BT10,BX10:BZ10},""X""),""/"",$A$36 - ArrayFormula(SUM(--REGEXMATCH({AH10:AJ10,AN10:AP10,AT10:AV10,AZ10:BB10,BF10:BH10,BL10:BN10,BR10:BT10,BX10:BZ10}, ""[HE]""))))"),"0/0")</f>
        <v>0/0</v>
      </c>
      <c r="AD10" s="134">
        <f ca="1">IFERROR(__xludf.DUMMYFUNCTION("IFERROR(ROUND(COUNTIF({AH10:AJ10,AN10:AP10,AT10:AV10,AZ10:BB10},""X"") / ($A$69 - ArrayFormula(SUM(--REGEXMATCH({AH10:AJ10,AN10:AP10,AT10:AV10,AZ10:BB10}, ""[HE]"")))) * 100, 2),100)"),100)</f>
        <v>100</v>
      </c>
      <c r="AE10" s="140"/>
      <c r="AF10" s="141"/>
      <c r="AG10" s="141"/>
      <c r="AH10" s="141"/>
      <c r="AI10" s="141"/>
      <c r="AJ10" s="141"/>
      <c r="AK10" s="140"/>
      <c r="AL10" s="141"/>
      <c r="AM10" s="141"/>
      <c r="AN10" s="141"/>
      <c r="AO10" s="141"/>
      <c r="AP10" s="141"/>
      <c r="AQ10" s="140"/>
      <c r="AR10" s="141"/>
      <c r="AS10" s="141"/>
      <c r="AT10" s="141"/>
      <c r="AU10" s="141"/>
      <c r="AV10" s="141"/>
      <c r="AW10" s="140"/>
      <c r="AX10" s="141"/>
      <c r="AY10" s="141"/>
      <c r="AZ10" s="141"/>
      <c r="BA10" s="141"/>
      <c r="BB10" s="141"/>
      <c r="BC10" s="140"/>
      <c r="BD10" s="141"/>
      <c r="BE10" s="141"/>
      <c r="BF10" s="141"/>
      <c r="BG10" s="141"/>
      <c r="BH10" s="142"/>
      <c r="BI10" s="140"/>
      <c r="BJ10" s="141"/>
      <c r="BK10" s="141"/>
      <c r="BL10" s="141"/>
      <c r="BM10" s="141"/>
      <c r="BN10" s="142"/>
      <c r="BO10" s="140"/>
      <c r="BP10" s="141"/>
      <c r="BQ10" s="141"/>
      <c r="BR10" s="141"/>
      <c r="BS10" s="141"/>
      <c r="BT10" s="142"/>
      <c r="BU10" s="140"/>
      <c r="BV10" s="141"/>
      <c r="BW10" s="141"/>
      <c r="BX10" s="141"/>
      <c r="BY10" s="141"/>
      <c r="BZ10" s="142"/>
      <c r="CA10" s="143"/>
      <c r="CB10" s="143"/>
      <c r="CC10" s="143"/>
      <c r="CD10" s="143"/>
    </row>
    <row r="11" spans="1:82">
      <c r="A11" s="4"/>
      <c r="B11" s="120"/>
      <c r="C11" s="121"/>
      <c r="D11" s="122"/>
      <c r="E11" s="123"/>
      <c r="F11" s="124"/>
      <c r="G11" s="139">
        <v>0</v>
      </c>
      <c r="H11" s="126" t="s">
        <v>246</v>
      </c>
      <c r="I11" s="127" t="s">
        <v>247</v>
      </c>
      <c r="J11" s="128"/>
      <c r="K11" s="129" t="str">
        <f t="shared" ca="1" si="0"/>
        <v>N/A</v>
      </c>
      <c r="L11" s="128"/>
      <c r="M11" s="129" t="str">
        <f t="shared" ca="1" si="1"/>
        <v>N/A</v>
      </c>
      <c r="N11" s="128"/>
      <c r="O11" s="129" t="str">
        <f t="shared" ca="1" si="2"/>
        <v>N/A</v>
      </c>
      <c r="P11" s="129"/>
      <c r="Q11" s="129" t="str">
        <f t="shared" ca="1" si="3"/>
        <v>N/A</v>
      </c>
      <c r="R11" s="129"/>
      <c r="S11" s="129" t="str">
        <f t="shared" ca="1" si="4"/>
        <v>N/A</v>
      </c>
      <c r="T11" s="129"/>
      <c r="U11" s="129" t="str">
        <f t="shared" ca="1" si="5"/>
        <v>N/A</v>
      </c>
      <c r="V11" s="129"/>
      <c r="W11" s="129" t="str">
        <f t="shared" ca="1" si="6"/>
        <v>N/A</v>
      </c>
      <c r="X11" s="129"/>
      <c r="Y11" s="129" t="str">
        <f t="shared" ca="1" si="7"/>
        <v>N/A</v>
      </c>
      <c r="Z11" s="144"/>
      <c r="AA11" s="145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1" s="132" t="s">
        <v>321</v>
      </c>
      <c r="AC11" s="133" t="str">
        <f ca="1">IFERROR(__xludf.DUMMYFUNCTION("CONCATENATE(COUNTIF({AH11:AJ11,AN11:AP11,AT11:AV11,AZ11:BB11,BF11:BH11,BL11:BN11,BR11:BT11,BX11:BZ11},""X""),""/"",$A$36 - ArrayFormula(SUM(--REGEXMATCH({AH11:AJ11,AN11:AP11,AT11:AV11,AZ11:BB11,BF11:BH11,BL11:BN11,BR11:BT11,BX11:BZ11}, ""[HE]""))))"),"0/0")</f>
        <v>0/0</v>
      </c>
      <c r="AD11" s="134">
        <f ca="1">IFERROR(__xludf.DUMMYFUNCTION("IFERROR(ROUND(COUNTIF({AH11:AJ11,AN11:AP11,AT11:AV11,AZ11:BB11},""X"") / ($A$69 - ArrayFormula(SUM(--REGEXMATCH({AH11:AJ11,AN11:AP11,AT11:AV11,AZ11:BB11}, ""[HE]"")))) * 100, 2),100)"),100)</f>
        <v>100</v>
      </c>
      <c r="AE11" s="140"/>
      <c r="AF11" s="141"/>
      <c r="AG11" s="141"/>
      <c r="AH11" s="141"/>
      <c r="AI11" s="141"/>
      <c r="AJ11" s="141"/>
      <c r="AK11" s="140"/>
      <c r="AL11" s="141"/>
      <c r="AM11" s="141"/>
      <c r="AN11" s="141"/>
      <c r="AO11" s="141"/>
      <c r="AP11" s="141"/>
      <c r="AQ11" s="140"/>
      <c r="AR11" s="141"/>
      <c r="AS11" s="141"/>
      <c r="AT11" s="141"/>
      <c r="AU11" s="141"/>
      <c r="AV11" s="141"/>
      <c r="AW11" s="140"/>
      <c r="AX11" s="141"/>
      <c r="AY11" s="141"/>
      <c r="AZ11" s="141"/>
      <c r="BA11" s="141"/>
      <c r="BB11" s="141"/>
      <c r="BC11" s="140"/>
      <c r="BD11" s="141"/>
      <c r="BE11" s="141"/>
      <c r="BF11" s="141"/>
      <c r="BG11" s="141"/>
      <c r="BH11" s="142"/>
      <c r="BI11" s="140"/>
      <c r="BJ11" s="141"/>
      <c r="BK11" s="141"/>
      <c r="BL11" s="141"/>
      <c r="BM11" s="141"/>
      <c r="BN11" s="142"/>
      <c r="BO11" s="140"/>
      <c r="BP11" s="141"/>
      <c r="BQ11" s="141"/>
      <c r="BR11" s="141"/>
      <c r="BS11" s="141"/>
      <c r="BT11" s="142"/>
      <c r="BU11" s="140"/>
      <c r="BV11" s="141"/>
      <c r="BW11" s="141"/>
      <c r="BX11" s="141"/>
      <c r="BY11" s="141"/>
      <c r="BZ11" s="142"/>
      <c r="CA11" s="143"/>
      <c r="CB11" s="143"/>
      <c r="CC11" s="143"/>
      <c r="CD11" s="143"/>
    </row>
    <row r="12" spans="1:82">
      <c r="A12" s="4"/>
      <c r="B12" s="120"/>
      <c r="C12" s="121"/>
      <c r="D12" s="122"/>
      <c r="E12" s="123"/>
      <c r="F12" s="146"/>
      <c r="G12" s="139">
        <v>0</v>
      </c>
      <c r="H12" s="126" t="s">
        <v>246</v>
      </c>
      <c r="I12" s="127" t="s">
        <v>247</v>
      </c>
      <c r="J12" s="128"/>
      <c r="K12" s="129" t="str">
        <f t="shared" ca="1" si="0"/>
        <v>N/A</v>
      </c>
      <c r="L12" s="128"/>
      <c r="M12" s="129" t="str">
        <f t="shared" ca="1" si="1"/>
        <v>N/A</v>
      </c>
      <c r="N12" s="128"/>
      <c r="O12" s="129" t="str">
        <f t="shared" ca="1" si="2"/>
        <v>N/A</v>
      </c>
      <c r="P12" s="129"/>
      <c r="Q12" s="129" t="str">
        <f t="shared" ca="1" si="3"/>
        <v>N/A</v>
      </c>
      <c r="R12" s="129"/>
      <c r="S12" s="129" t="str">
        <f t="shared" ca="1" si="4"/>
        <v>N/A</v>
      </c>
      <c r="T12" s="129"/>
      <c r="U12" s="129" t="str">
        <f t="shared" ca="1" si="5"/>
        <v>N/A</v>
      </c>
      <c r="V12" s="129"/>
      <c r="W12" s="129" t="str">
        <f t="shared" ca="1" si="6"/>
        <v>N/A</v>
      </c>
      <c r="X12" s="129"/>
      <c r="Y12" s="129" t="str">
        <f t="shared" ca="1" si="7"/>
        <v>N/A</v>
      </c>
      <c r="Z12" s="144"/>
      <c r="AA12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2" s="132" t="s">
        <v>321</v>
      </c>
      <c r="AC12" s="133" t="str">
        <f ca="1">IFERROR(__xludf.DUMMYFUNCTION("CONCATENATE(COUNTIF({AH12:AJ12,AN12:AP12,AT12:AV12,AZ12:BB12,BF12:BH12,BL12:BN12,BR12:BT12,BX12:BZ12},""X""),""/"",$A$36 - ArrayFormula(SUM(--REGEXMATCH({AH12:AJ12,AN12:AP12,AT12:AV12,AZ12:BB12,BF12:BH12,BL12:BN12,BR12:BT12,BX12:BZ12}, ""[HE]""))))"),"0/0")</f>
        <v>0/0</v>
      </c>
      <c r="AD12" s="134">
        <f ca="1">IFERROR(__xludf.DUMMYFUNCTION("IFERROR(ROUND(COUNTIF({AH12:AJ12,AN12:AP12,AT12:AV12,AZ12:BB12},""X"") / ($A$69 - ArrayFormula(SUM(--REGEXMATCH({AH12:AJ12,AN12:AP12,AT12:AV12,AZ12:BB12}, ""[HE]"")))) * 100, 2),100)"),100)</f>
        <v>100</v>
      </c>
      <c r="AE12" s="140"/>
      <c r="AF12" s="141"/>
      <c r="AG12" s="141"/>
      <c r="AH12" s="141"/>
      <c r="AI12" s="141"/>
      <c r="AJ12" s="141"/>
      <c r="AK12" s="140"/>
      <c r="AL12" s="141"/>
      <c r="AM12" s="141"/>
      <c r="AN12" s="141"/>
      <c r="AO12" s="141"/>
      <c r="AP12" s="141"/>
      <c r="AQ12" s="140"/>
      <c r="AR12" s="141"/>
      <c r="AS12" s="141"/>
      <c r="AT12" s="141"/>
      <c r="AU12" s="141"/>
      <c r="AV12" s="141"/>
      <c r="AW12" s="140"/>
      <c r="AX12" s="141"/>
      <c r="AY12" s="141"/>
      <c r="AZ12" s="141"/>
      <c r="BA12" s="141"/>
      <c r="BB12" s="141"/>
      <c r="BC12" s="140"/>
      <c r="BD12" s="141"/>
      <c r="BE12" s="141"/>
      <c r="BF12" s="141"/>
      <c r="BG12" s="141"/>
      <c r="BH12" s="142"/>
      <c r="BI12" s="140"/>
      <c r="BJ12" s="141"/>
      <c r="BK12" s="141"/>
      <c r="BL12" s="141"/>
      <c r="BM12" s="141"/>
      <c r="BN12" s="142"/>
      <c r="BO12" s="140"/>
      <c r="BP12" s="141"/>
      <c r="BQ12" s="141"/>
      <c r="BR12" s="141"/>
      <c r="BS12" s="141"/>
      <c r="BT12" s="142"/>
      <c r="BU12" s="140"/>
      <c r="BV12" s="141"/>
      <c r="BW12" s="141"/>
      <c r="BX12" s="141"/>
      <c r="BY12" s="141"/>
      <c r="BZ12" s="142"/>
      <c r="CA12" s="143"/>
      <c r="CB12" s="143"/>
      <c r="CC12" s="143"/>
      <c r="CD12" s="143"/>
    </row>
    <row r="13" spans="1:82">
      <c r="A13" s="4"/>
      <c r="B13" s="120"/>
      <c r="C13" s="121"/>
      <c r="D13" s="122"/>
      <c r="E13" s="123"/>
      <c r="F13" s="146"/>
      <c r="G13" s="139">
        <v>0</v>
      </c>
      <c r="H13" s="126" t="s">
        <v>246</v>
      </c>
      <c r="I13" s="127" t="s">
        <v>247</v>
      </c>
      <c r="J13" s="128"/>
      <c r="K13" s="129" t="str">
        <f t="shared" ca="1" si="0"/>
        <v>N/A</v>
      </c>
      <c r="L13" s="128"/>
      <c r="M13" s="129" t="str">
        <f t="shared" ca="1" si="1"/>
        <v>N/A</v>
      </c>
      <c r="N13" s="128"/>
      <c r="O13" s="129" t="str">
        <f t="shared" ca="1" si="2"/>
        <v>N/A</v>
      </c>
      <c r="P13" s="129"/>
      <c r="Q13" s="129" t="str">
        <f t="shared" ca="1" si="3"/>
        <v>N/A</v>
      </c>
      <c r="R13" s="129"/>
      <c r="S13" s="129" t="str">
        <f t="shared" ca="1" si="4"/>
        <v>N/A</v>
      </c>
      <c r="T13" s="129"/>
      <c r="U13" s="129" t="str">
        <f t="shared" ca="1" si="5"/>
        <v>N/A</v>
      </c>
      <c r="V13" s="129"/>
      <c r="W13" s="129" t="str">
        <f t="shared" ca="1" si="6"/>
        <v>N/A</v>
      </c>
      <c r="X13" s="129"/>
      <c r="Y13" s="129" t="str">
        <f t="shared" ca="1" si="7"/>
        <v>N/A</v>
      </c>
      <c r="Z13" s="144"/>
      <c r="AA13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3" s="132" t="s">
        <v>321</v>
      </c>
      <c r="AC13" s="133" t="str">
        <f ca="1">IFERROR(__xludf.DUMMYFUNCTION("CONCATENATE(COUNTIF({AH13:AJ13,AN13:AP13,AT13:AV13,AZ13:BB13,BF13:BH13,BL13:BN13,BR13:BT13,BX13:BZ13},""X""),""/"",$A$36 - ArrayFormula(SUM(--REGEXMATCH({AH13:AJ13,AN13:AP13,AT13:AV13,AZ13:BB13,BF13:BH13,BL13:BN13,BR13:BT13,BX13:BZ13}, ""[HE]""))))"),"0/0")</f>
        <v>0/0</v>
      </c>
      <c r="AD13" s="134">
        <f ca="1">IFERROR(__xludf.DUMMYFUNCTION("IFERROR(ROUND(COUNTIF({AH13:AJ13,AN13:AP13,AT13:AV13,AZ13:BB13},""X"") / ($A$69 - ArrayFormula(SUM(--REGEXMATCH({AH13:AJ13,AN13:AP13,AT13:AV13,AZ13:BB13}, ""[HE]"")))) * 100, 2),100)"),100)</f>
        <v>100</v>
      </c>
      <c r="AE13" s="140"/>
      <c r="AF13" s="141"/>
      <c r="AG13" s="141"/>
      <c r="AH13" s="141"/>
      <c r="AI13" s="141"/>
      <c r="AJ13" s="141"/>
      <c r="AK13" s="140"/>
      <c r="AL13" s="141"/>
      <c r="AM13" s="141"/>
      <c r="AN13" s="141"/>
      <c r="AO13" s="141"/>
      <c r="AP13" s="141"/>
      <c r="AQ13" s="140"/>
      <c r="AR13" s="141"/>
      <c r="AS13" s="141"/>
      <c r="AT13" s="141"/>
      <c r="AU13" s="141"/>
      <c r="AV13" s="141"/>
      <c r="AW13" s="140"/>
      <c r="AX13" s="141"/>
      <c r="AY13" s="141"/>
      <c r="AZ13" s="141"/>
      <c r="BA13" s="141"/>
      <c r="BB13" s="141"/>
      <c r="BC13" s="140"/>
      <c r="BD13" s="141"/>
      <c r="BE13" s="141"/>
      <c r="BF13" s="141"/>
      <c r="BG13" s="141"/>
      <c r="BH13" s="142"/>
      <c r="BI13" s="140"/>
      <c r="BJ13" s="141"/>
      <c r="BK13" s="141"/>
      <c r="BL13" s="141"/>
      <c r="BM13" s="141"/>
      <c r="BN13" s="142"/>
      <c r="BO13" s="140"/>
      <c r="BP13" s="141"/>
      <c r="BQ13" s="141"/>
      <c r="BR13" s="141"/>
      <c r="BS13" s="141"/>
      <c r="BT13" s="142"/>
      <c r="BU13" s="140"/>
      <c r="BV13" s="141"/>
      <c r="BW13" s="141"/>
      <c r="BX13" s="141"/>
      <c r="BY13" s="141"/>
      <c r="BZ13" s="142"/>
      <c r="CA13" s="143"/>
      <c r="CB13" s="143"/>
      <c r="CC13" s="143"/>
      <c r="CD13" s="143"/>
    </row>
    <row r="14" spans="1:82">
      <c r="A14" s="4"/>
      <c r="B14" s="120"/>
      <c r="C14" s="121"/>
      <c r="D14" s="122"/>
      <c r="E14" s="123"/>
      <c r="F14" s="146"/>
      <c r="G14" s="139">
        <v>0</v>
      </c>
      <c r="H14" s="126" t="s">
        <v>246</v>
      </c>
      <c r="I14" s="127" t="s">
        <v>247</v>
      </c>
      <c r="J14" s="128"/>
      <c r="K14" s="129" t="str">
        <f t="shared" ca="1" si="0"/>
        <v>N/A</v>
      </c>
      <c r="L14" s="128"/>
      <c r="M14" s="129" t="str">
        <f t="shared" ca="1" si="1"/>
        <v>N/A</v>
      </c>
      <c r="N14" s="128"/>
      <c r="O14" s="129" t="str">
        <f t="shared" ca="1" si="2"/>
        <v>N/A</v>
      </c>
      <c r="P14" s="129"/>
      <c r="Q14" s="129" t="str">
        <f t="shared" ca="1" si="3"/>
        <v>N/A</v>
      </c>
      <c r="R14" s="129"/>
      <c r="S14" s="129" t="str">
        <f t="shared" ca="1" si="4"/>
        <v>N/A</v>
      </c>
      <c r="T14" s="129"/>
      <c r="U14" s="129" t="str">
        <f t="shared" ca="1" si="5"/>
        <v>N/A</v>
      </c>
      <c r="V14" s="129"/>
      <c r="W14" s="129" t="str">
        <f t="shared" ca="1" si="6"/>
        <v>N/A</v>
      </c>
      <c r="X14" s="129"/>
      <c r="Y14" s="129" t="str">
        <f t="shared" ca="1" si="7"/>
        <v>N/A</v>
      </c>
      <c r="Z14" s="144"/>
      <c r="AA14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4" s="132" t="s">
        <v>321</v>
      </c>
      <c r="AC14" s="133" t="str">
        <f ca="1">IFERROR(__xludf.DUMMYFUNCTION("CONCATENATE(COUNTIF({AH14:AJ14,AN14:AP14,AT14:AV14,AZ14:BB14,BF14:BH14,BL14:BN14,BR14:BT14,BX14:BZ14},""X""),""/"",$A$36 - ArrayFormula(SUM(--REGEXMATCH({AH14:AJ14,AN14:AP14,AT14:AV14,AZ14:BB14,BF14:BH14,BL14:BN14,BR14:BT14,BX14:BZ14}, ""[HE]""))))"),"0/0")</f>
        <v>0/0</v>
      </c>
      <c r="AD14" s="134">
        <f ca="1">IFERROR(__xludf.DUMMYFUNCTION("IFERROR(ROUND(COUNTIF({AH14:AJ14,AN14:AP14,AT14:AV14,AZ14:BB14},""X"") / ($A$69 - ArrayFormula(SUM(--REGEXMATCH({AH14:AJ14,AN14:AP14,AT14:AV14,AZ14:BB14}, ""[HE]"")))) * 100, 2),100)"),100)</f>
        <v>100</v>
      </c>
      <c r="AE14" s="140"/>
      <c r="AF14" s="141"/>
      <c r="AG14" s="141"/>
      <c r="AH14" s="141"/>
      <c r="AI14" s="141"/>
      <c r="AJ14" s="141"/>
      <c r="AK14" s="140"/>
      <c r="AL14" s="141"/>
      <c r="AM14" s="141"/>
      <c r="AN14" s="141"/>
      <c r="AO14" s="141"/>
      <c r="AP14" s="141"/>
      <c r="AQ14" s="140"/>
      <c r="AR14" s="141"/>
      <c r="AS14" s="141"/>
      <c r="AT14" s="141"/>
      <c r="AU14" s="141"/>
      <c r="AV14" s="141"/>
      <c r="AW14" s="140"/>
      <c r="AX14" s="141"/>
      <c r="AY14" s="141"/>
      <c r="AZ14" s="141"/>
      <c r="BA14" s="141"/>
      <c r="BB14" s="141"/>
      <c r="BC14" s="140"/>
      <c r="BD14" s="141"/>
      <c r="BE14" s="141"/>
      <c r="BF14" s="141"/>
      <c r="BG14" s="141"/>
      <c r="BH14" s="142"/>
      <c r="BI14" s="140"/>
      <c r="BJ14" s="141"/>
      <c r="BK14" s="141"/>
      <c r="BL14" s="141"/>
      <c r="BM14" s="141"/>
      <c r="BN14" s="142"/>
      <c r="BO14" s="140"/>
      <c r="BP14" s="141"/>
      <c r="BQ14" s="141"/>
      <c r="BR14" s="141"/>
      <c r="BS14" s="141"/>
      <c r="BT14" s="142"/>
      <c r="BU14" s="140"/>
      <c r="BV14" s="141"/>
      <c r="BW14" s="141"/>
      <c r="BX14" s="141"/>
      <c r="BY14" s="141"/>
      <c r="BZ14" s="142"/>
      <c r="CA14" s="143"/>
      <c r="CB14" s="143"/>
      <c r="CC14" s="143"/>
      <c r="CD14" s="143"/>
    </row>
    <row r="15" spans="1:82">
      <c r="A15" s="4"/>
      <c r="B15" s="120"/>
      <c r="C15" s="121"/>
      <c r="D15" s="122"/>
      <c r="E15" s="123"/>
      <c r="F15" s="146"/>
      <c r="G15" s="139">
        <v>0</v>
      </c>
      <c r="H15" s="126" t="s">
        <v>246</v>
      </c>
      <c r="I15" s="127" t="s">
        <v>247</v>
      </c>
      <c r="J15" s="128"/>
      <c r="K15" s="129" t="str">
        <f t="shared" ca="1" si="0"/>
        <v>N/A</v>
      </c>
      <c r="L15" s="128"/>
      <c r="M15" s="129" t="str">
        <f t="shared" ca="1" si="1"/>
        <v>N/A</v>
      </c>
      <c r="N15" s="128"/>
      <c r="O15" s="129" t="str">
        <f t="shared" ca="1" si="2"/>
        <v>N/A</v>
      </c>
      <c r="P15" s="129"/>
      <c r="Q15" s="129" t="str">
        <f t="shared" ca="1" si="3"/>
        <v>N/A</v>
      </c>
      <c r="R15" s="129"/>
      <c r="S15" s="129" t="str">
        <f t="shared" ca="1" si="4"/>
        <v>N/A</v>
      </c>
      <c r="T15" s="129"/>
      <c r="U15" s="129" t="str">
        <f t="shared" ca="1" si="5"/>
        <v>N/A</v>
      </c>
      <c r="V15" s="129"/>
      <c r="W15" s="129" t="str">
        <f t="shared" ca="1" si="6"/>
        <v>N/A</v>
      </c>
      <c r="X15" s="129"/>
      <c r="Y15" s="129" t="str">
        <f t="shared" ca="1" si="7"/>
        <v>N/A</v>
      </c>
      <c r="Z15" s="144"/>
      <c r="AA1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5" s="132" t="s">
        <v>321</v>
      </c>
      <c r="AC15" s="133" t="str">
        <f ca="1">IFERROR(__xludf.DUMMYFUNCTION("CONCATENATE(COUNTIF({AH15:AJ15,AN15:AP15,AT15:AV15,AZ15:BB15,BF15:BH15,BL15:BN15,BR15:BT15,BX15:BZ15},""X""),""/"",$A$36 - ArrayFormula(SUM(--REGEXMATCH({AH15:AJ15,AN15:AP15,AT15:AV15,AZ15:BB15,BF15:BH15,BL15:BN15,BR15:BT15,BX15:BZ15}, ""[HE]""))))"),"0/0")</f>
        <v>0/0</v>
      </c>
      <c r="AD15" s="134">
        <f ca="1">IFERROR(__xludf.DUMMYFUNCTION("IFERROR(ROUND(COUNTIF({AH15:AJ15,AN15:AP15,AT15:AV15,AZ15:BB15},""X"") / ($A$69 - ArrayFormula(SUM(--REGEXMATCH({AH15:AJ15,AN15:AP15,AT15:AV15,AZ15:BB15}, ""[HE]"")))) * 100, 2),100)"),100)</f>
        <v>100</v>
      </c>
      <c r="AE15" s="140"/>
      <c r="AF15" s="141"/>
      <c r="AG15" s="141"/>
      <c r="AH15" s="141"/>
      <c r="AI15" s="141"/>
      <c r="AJ15" s="141"/>
      <c r="AK15" s="140"/>
      <c r="AL15" s="141"/>
      <c r="AM15" s="141"/>
      <c r="AN15" s="141"/>
      <c r="AO15" s="141"/>
      <c r="AP15" s="141"/>
      <c r="AQ15" s="140"/>
      <c r="AR15" s="141"/>
      <c r="AS15" s="141"/>
      <c r="AT15" s="141"/>
      <c r="AU15" s="141"/>
      <c r="AV15" s="141"/>
      <c r="AW15" s="140"/>
      <c r="AX15" s="141"/>
      <c r="AY15" s="141"/>
      <c r="AZ15" s="141"/>
      <c r="BA15" s="141"/>
      <c r="BB15" s="141"/>
      <c r="BC15" s="140"/>
      <c r="BD15" s="141"/>
      <c r="BE15" s="141"/>
      <c r="BF15" s="141"/>
      <c r="BG15" s="141"/>
      <c r="BH15" s="142"/>
      <c r="BI15" s="140"/>
      <c r="BJ15" s="141"/>
      <c r="BK15" s="141"/>
      <c r="BL15" s="141"/>
      <c r="BM15" s="141"/>
      <c r="BN15" s="142"/>
      <c r="BO15" s="140"/>
      <c r="BP15" s="141"/>
      <c r="BQ15" s="141"/>
      <c r="BR15" s="141"/>
      <c r="BS15" s="141"/>
      <c r="BT15" s="142"/>
      <c r="BU15" s="140"/>
      <c r="BV15" s="141"/>
      <c r="BW15" s="141"/>
      <c r="BX15" s="141"/>
      <c r="BY15" s="141"/>
      <c r="BZ15" s="142"/>
      <c r="CA15" s="143"/>
      <c r="CB15" s="143"/>
      <c r="CC15" s="143"/>
      <c r="CD15" s="143"/>
    </row>
    <row r="16" spans="1:82">
      <c r="A16" s="4"/>
      <c r="B16" s="120"/>
      <c r="C16" s="121"/>
      <c r="D16" s="122"/>
      <c r="E16" s="123"/>
      <c r="F16" s="146"/>
      <c r="G16" s="139">
        <v>0</v>
      </c>
      <c r="H16" s="126" t="s">
        <v>246</v>
      </c>
      <c r="I16" s="127" t="s">
        <v>247</v>
      </c>
      <c r="J16" s="128"/>
      <c r="K16" s="129" t="str">
        <f t="shared" ca="1" si="0"/>
        <v>N/A</v>
      </c>
      <c r="L16" s="128"/>
      <c r="M16" s="129" t="str">
        <f t="shared" ca="1" si="1"/>
        <v>N/A</v>
      </c>
      <c r="N16" s="128"/>
      <c r="O16" s="129" t="str">
        <f t="shared" ca="1" si="2"/>
        <v>N/A</v>
      </c>
      <c r="P16" s="129"/>
      <c r="Q16" s="129" t="str">
        <f t="shared" ca="1" si="3"/>
        <v>N/A</v>
      </c>
      <c r="R16" s="129"/>
      <c r="S16" s="129" t="str">
        <f t="shared" ca="1" si="4"/>
        <v>N/A</v>
      </c>
      <c r="T16" s="129"/>
      <c r="U16" s="129" t="str">
        <f t="shared" ca="1" si="5"/>
        <v>N/A</v>
      </c>
      <c r="V16" s="129"/>
      <c r="W16" s="129" t="str">
        <f t="shared" ca="1" si="6"/>
        <v>N/A</v>
      </c>
      <c r="X16" s="129"/>
      <c r="Y16" s="129" t="str">
        <f t="shared" ca="1" si="7"/>
        <v>N/A</v>
      </c>
      <c r="Z16" s="144"/>
      <c r="AA16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6" s="132" t="s">
        <v>321</v>
      </c>
      <c r="AC16" s="133" t="str">
        <f ca="1">IFERROR(__xludf.DUMMYFUNCTION("CONCATENATE(COUNTIF({AH16:AJ16,AN16:AP16,AT16:AV16,AZ16:BB16,BF16:BH16,BL16:BN16,BR16:BT16,BX16:BZ16},""X""),""/"",$A$36 - ArrayFormula(SUM(--REGEXMATCH({AH16:AJ16,AN16:AP16,AT16:AV16,AZ16:BB16,BF16:BH16,BL16:BN16,BR16:BT16,BX16:BZ16}, ""[HE]""))))"),"0/0")</f>
        <v>0/0</v>
      </c>
      <c r="AD16" s="134">
        <f ca="1">IFERROR(__xludf.DUMMYFUNCTION("IFERROR(ROUND(COUNTIF({AH16:AJ16,AN16:AP16,AT16:AV16,AZ16:BB16},""X"") / ($A$69 - ArrayFormula(SUM(--REGEXMATCH({AH16:AJ16,AN16:AP16,AT16:AV16,AZ16:BB16}, ""[HE]"")))) * 100, 2),100)"),100)</f>
        <v>100</v>
      </c>
      <c r="AE16" s="140"/>
      <c r="AF16" s="141"/>
      <c r="AG16" s="141"/>
      <c r="AH16" s="141"/>
      <c r="AI16" s="141"/>
      <c r="AJ16" s="141"/>
      <c r="AK16" s="140"/>
      <c r="AL16" s="141"/>
      <c r="AM16" s="141"/>
      <c r="AN16" s="141"/>
      <c r="AO16" s="141"/>
      <c r="AP16" s="141"/>
      <c r="AQ16" s="140"/>
      <c r="AR16" s="141"/>
      <c r="AS16" s="141"/>
      <c r="AT16" s="141"/>
      <c r="AU16" s="141"/>
      <c r="AV16" s="141"/>
      <c r="AW16" s="140"/>
      <c r="AX16" s="141"/>
      <c r="AY16" s="141"/>
      <c r="AZ16" s="141"/>
      <c r="BA16" s="141"/>
      <c r="BB16" s="141"/>
      <c r="BC16" s="140"/>
      <c r="BD16" s="141"/>
      <c r="BE16" s="141"/>
      <c r="BF16" s="141"/>
      <c r="BG16" s="141"/>
      <c r="BH16" s="142"/>
      <c r="BI16" s="140"/>
      <c r="BJ16" s="141"/>
      <c r="BK16" s="141"/>
      <c r="BL16" s="141"/>
      <c r="BM16" s="141"/>
      <c r="BN16" s="142"/>
      <c r="BO16" s="140"/>
      <c r="BP16" s="141"/>
      <c r="BQ16" s="141"/>
      <c r="BR16" s="141"/>
      <c r="BS16" s="141"/>
      <c r="BT16" s="142"/>
      <c r="BU16" s="140"/>
      <c r="BV16" s="141"/>
      <c r="BW16" s="141"/>
      <c r="BX16" s="141"/>
      <c r="BY16" s="141"/>
      <c r="BZ16" s="142"/>
      <c r="CA16" s="143"/>
      <c r="CB16" s="143"/>
      <c r="CC16" s="143"/>
      <c r="CD16" s="143"/>
    </row>
    <row r="17" spans="1:82">
      <c r="A17" s="4"/>
      <c r="B17" s="120"/>
      <c r="C17" s="121"/>
      <c r="D17" s="122"/>
      <c r="E17" s="123"/>
      <c r="F17" s="146"/>
      <c r="G17" s="139">
        <v>0</v>
      </c>
      <c r="H17" s="126" t="s">
        <v>246</v>
      </c>
      <c r="I17" s="127" t="s">
        <v>247</v>
      </c>
      <c r="J17" s="128"/>
      <c r="K17" s="129" t="str">
        <f t="shared" ca="1" si="0"/>
        <v>N/A</v>
      </c>
      <c r="L17" s="128"/>
      <c r="M17" s="129" t="str">
        <f t="shared" ca="1" si="1"/>
        <v>N/A</v>
      </c>
      <c r="N17" s="128"/>
      <c r="O17" s="129" t="str">
        <f t="shared" ca="1" si="2"/>
        <v>N/A</v>
      </c>
      <c r="P17" s="129"/>
      <c r="Q17" s="129" t="str">
        <f t="shared" ca="1" si="3"/>
        <v>N/A</v>
      </c>
      <c r="R17" s="129"/>
      <c r="S17" s="129" t="str">
        <f t="shared" ca="1" si="4"/>
        <v>N/A</v>
      </c>
      <c r="T17" s="129"/>
      <c r="U17" s="129" t="str">
        <f t="shared" ca="1" si="5"/>
        <v>N/A</v>
      </c>
      <c r="V17" s="129"/>
      <c r="W17" s="129" t="str">
        <f t="shared" ca="1" si="6"/>
        <v>N/A</v>
      </c>
      <c r="X17" s="129"/>
      <c r="Y17" s="129" t="str">
        <f t="shared" ca="1" si="7"/>
        <v>N/A</v>
      </c>
      <c r="Z17" s="144"/>
      <c r="AA17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7" s="132" t="s">
        <v>321</v>
      </c>
      <c r="AC17" s="133" t="str">
        <f ca="1">IFERROR(__xludf.DUMMYFUNCTION("CONCATENATE(COUNTIF({AH17:AJ17,AN17:AP17,AT17:AV17,AZ17:BB17,BF17:BH17,BL17:BN17,BR17:BT17,BX17:BZ17},""X""),""/"",$A$36 - ArrayFormula(SUM(--REGEXMATCH({AH17:AJ17,AN17:AP17,AT17:AV17,AZ17:BB17,BF17:BH17,BL17:BN17,BR17:BT17,BX17:BZ17}, ""[HE]""))))"),"0/0")</f>
        <v>0/0</v>
      </c>
      <c r="AD17" s="134">
        <f ca="1">IFERROR(__xludf.DUMMYFUNCTION("IFERROR(ROUND(COUNTIF({AH17:AJ17,AN17:AP17,AT17:AV17,AZ17:BB17},""X"") / ($A$69 - ArrayFormula(SUM(--REGEXMATCH({AH17:AJ17,AN17:AP17,AT17:AV17,AZ17:BB17}, ""[HE]"")))) * 100, 2),100)"),100)</f>
        <v>100</v>
      </c>
      <c r="AE17" s="140"/>
      <c r="AF17" s="141"/>
      <c r="AG17" s="141"/>
      <c r="AH17" s="141"/>
      <c r="AI17" s="141"/>
      <c r="AJ17" s="141"/>
      <c r="AK17" s="140"/>
      <c r="AL17" s="141"/>
      <c r="AM17" s="141"/>
      <c r="AN17" s="141"/>
      <c r="AO17" s="141"/>
      <c r="AP17" s="141"/>
      <c r="AQ17" s="140"/>
      <c r="AR17" s="141"/>
      <c r="AS17" s="141"/>
      <c r="AT17" s="141"/>
      <c r="AU17" s="141"/>
      <c r="AV17" s="141"/>
      <c r="AW17" s="140"/>
      <c r="AX17" s="141"/>
      <c r="AY17" s="141"/>
      <c r="AZ17" s="141"/>
      <c r="BA17" s="141"/>
      <c r="BB17" s="141"/>
      <c r="BC17" s="140"/>
      <c r="BD17" s="141"/>
      <c r="BE17" s="141"/>
      <c r="BF17" s="141"/>
      <c r="BG17" s="141"/>
      <c r="BH17" s="142"/>
      <c r="BI17" s="140"/>
      <c r="BJ17" s="141"/>
      <c r="BK17" s="141"/>
      <c r="BL17" s="141"/>
      <c r="BM17" s="141"/>
      <c r="BN17" s="142"/>
      <c r="BO17" s="140"/>
      <c r="BP17" s="141"/>
      <c r="BQ17" s="141"/>
      <c r="BR17" s="141"/>
      <c r="BS17" s="141"/>
      <c r="BT17" s="142"/>
      <c r="BU17" s="140"/>
      <c r="BV17" s="141"/>
      <c r="BW17" s="141"/>
      <c r="BX17" s="141"/>
      <c r="BY17" s="141"/>
      <c r="BZ17" s="142"/>
      <c r="CA17" s="143"/>
      <c r="CB17" s="143"/>
      <c r="CC17" s="143"/>
      <c r="CD17" s="143"/>
    </row>
    <row r="18" spans="1:82">
      <c r="A18" s="147"/>
      <c r="B18" s="147"/>
      <c r="C18" s="148"/>
      <c r="D18" s="149"/>
      <c r="E18" s="150"/>
      <c r="F18" s="151"/>
      <c r="G18" s="139">
        <v>0</v>
      </c>
      <c r="H18" s="126" t="s">
        <v>246</v>
      </c>
      <c r="I18" s="127" t="s">
        <v>247</v>
      </c>
      <c r="J18" s="128"/>
      <c r="K18" s="129" t="str">
        <f t="shared" ca="1" si="0"/>
        <v>N/A</v>
      </c>
      <c r="L18" s="128"/>
      <c r="M18" s="129" t="str">
        <f t="shared" ca="1" si="1"/>
        <v>N/A</v>
      </c>
      <c r="N18" s="128"/>
      <c r="O18" s="129" t="str">
        <f t="shared" ca="1" si="2"/>
        <v>N/A</v>
      </c>
      <c r="P18" s="129"/>
      <c r="Q18" s="129" t="str">
        <f t="shared" ca="1" si="3"/>
        <v>N/A</v>
      </c>
      <c r="R18" s="129"/>
      <c r="S18" s="129" t="str">
        <f t="shared" ca="1" si="4"/>
        <v>N/A</v>
      </c>
      <c r="T18" s="129"/>
      <c r="U18" s="129" t="str">
        <f t="shared" ca="1" si="5"/>
        <v>N/A</v>
      </c>
      <c r="V18" s="129"/>
      <c r="W18" s="129" t="str">
        <f t="shared" ca="1" si="6"/>
        <v>N/A</v>
      </c>
      <c r="X18" s="129"/>
      <c r="Y18" s="129" t="str">
        <f t="shared" ca="1" si="7"/>
        <v>N/A</v>
      </c>
      <c r="Z18" s="144"/>
      <c r="AA18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8" s="132" t="s">
        <v>321</v>
      </c>
      <c r="AC18" s="133" t="str">
        <f ca="1">IFERROR(__xludf.DUMMYFUNCTION("CONCATENATE(COUNTIF({AH18:AJ18,AN18:AP18,AT18:AV18,AZ18:BB18,BF18:BH18,BL18:BN18,BR18:BT18,BX18:BZ18},""X""),""/"",$A$36 - ArrayFormula(SUM(--REGEXMATCH({AH18:AJ18,AN18:AP18,AT18:AV18,AZ18:BB18,BF18:BH18,BL18:BN18,BR18:BT18,BX18:BZ18}, ""[HE]""))))"),"0/0")</f>
        <v>0/0</v>
      </c>
      <c r="AD18" s="134">
        <f ca="1">IFERROR(__xludf.DUMMYFUNCTION("IFERROR(ROUND(COUNTIF({AH18:AJ18,AN18:AP18,AT18:AV18,AZ18:BB18},""X"") / ($A$69 - ArrayFormula(SUM(--REGEXMATCH({AH18:AJ18,AN18:AP18,AT18:AV18,AZ18:BB18}, ""[HE]"")))) * 100, 2),100)"),100)</f>
        <v>100</v>
      </c>
      <c r="AE18" s="140"/>
      <c r="AF18" s="141"/>
      <c r="AG18" s="141"/>
      <c r="AH18" s="141"/>
      <c r="AI18" s="141"/>
      <c r="AJ18" s="141"/>
      <c r="AK18" s="140"/>
      <c r="AL18" s="141"/>
      <c r="AM18" s="141"/>
      <c r="AN18" s="141"/>
      <c r="AO18" s="141"/>
      <c r="AP18" s="141"/>
      <c r="AQ18" s="140"/>
      <c r="AR18" s="141"/>
      <c r="AS18" s="141"/>
      <c r="AT18" s="141"/>
      <c r="AU18" s="141"/>
      <c r="AV18" s="141"/>
      <c r="AW18" s="140"/>
      <c r="AX18" s="141"/>
      <c r="AY18" s="141"/>
      <c r="AZ18" s="141"/>
      <c r="BA18" s="141"/>
      <c r="BB18" s="141"/>
      <c r="BC18" s="140"/>
      <c r="BD18" s="141"/>
      <c r="BE18" s="141"/>
      <c r="BF18" s="141"/>
      <c r="BG18" s="141"/>
      <c r="BH18" s="142"/>
      <c r="BI18" s="140"/>
      <c r="BJ18" s="141"/>
      <c r="BK18" s="141"/>
      <c r="BL18" s="141"/>
      <c r="BM18" s="141"/>
      <c r="BN18" s="142"/>
      <c r="BO18" s="140"/>
      <c r="BP18" s="141"/>
      <c r="BQ18" s="141"/>
      <c r="BR18" s="141"/>
      <c r="BS18" s="141"/>
      <c r="BT18" s="142"/>
      <c r="BU18" s="140"/>
      <c r="BV18" s="141"/>
      <c r="BW18" s="141"/>
      <c r="BX18" s="141"/>
      <c r="BY18" s="141"/>
      <c r="BZ18" s="142"/>
      <c r="CA18" s="143"/>
      <c r="CB18" s="143"/>
      <c r="CC18" s="143"/>
      <c r="CD18" s="143"/>
    </row>
    <row r="19" spans="1:82">
      <c r="A19" s="147"/>
      <c r="B19" s="147"/>
      <c r="C19" s="148"/>
      <c r="D19" s="149"/>
      <c r="E19" s="150"/>
      <c r="F19" s="151"/>
      <c r="G19" s="139">
        <v>0</v>
      </c>
      <c r="H19" s="126" t="s">
        <v>246</v>
      </c>
      <c r="I19" s="127" t="s">
        <v>247</v>
      </c>
      <c r="J19" s="128"/>
      <c r="K19" s="129" t="str">
        <f t="shared" ca="1" si="0"/>
        <v>N/A</v>
      </c>
      <c r="L19" s="128"/>
      <c r="M19" s="129" t="str">
        <f t="shared" ca="1" si="1"/>
        <v>N/A</v>
      </c>
      <c r="N19" s="128"/>
      <c r="O19" s="129" t="str">
        <f t="shared" ca="1" si="2"/>
        <v>N/A</v>
      </c>
      <c r="P19" s="129"/>
      <c r="Q19" s="129" t="str">
        <f t="shared" ca="1" si="3"/>
        <v>N/A</v>
      </c>
      <c r="R19" s="129"/>
      <c r="S19" s="129" t="str">
        <f t="shared" ca="1" si="4"/>
        <v>N/A</v>
      </c>
      <c r="T19" s="129"/>
      <c r="U19" s="129" t="str">
        <f t="shared" ca="1" si="5"/>
        <v>N/A</v>
      </c>
      <c r="V19" s="129"/>
      <c r="W19" s="129" t="str">
        <f t="shared" ca="1" si="6"/>
        <v>N/A</v>
      </c>
      <c r="X19" s="129"/>
      <c r="Y19" s="129" t="str">
        <f t="shared" ca="1" si="7"/>
        <v>N/A</v>
      </c>
      <c r="Z19" s="144"/>
      <c r="AA19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19" s="132" t="s">
        <v>321</v>
      </c>
      <c r="AC19" s="133" t="str">
        <f ca="1">IFERROR(__xludf.DUMMYFUNCTION("CONCATENATE(COUNTIF({AH19:AJ19,AN19:AP19,AT19:AV19,AZ19:BB19,BF19:BH19,BL19:BN19,BR19:BT19,BX19:BZ19},""X""),""/"",$A$36 - ArrayFormula(SUM(--REGEXMATCH({AH19:AJ19,AN19:AP19,AT19:AV19,AZ19:BB19,BF19:BH19,BL19:BN19,BR19:BT19,BX19:BZ19}, ""[HE]""))))"),"0/0")</f>
        <v>0/0</v>
      </c>
      <c r="AD19" s="134">
        <f ca="1">IFERROR(__xludf.DUMMYFUNCTION("IFERROR(ROUND(COUNTIF({AH19:AJ19,AN19:AP19,AT19:AV19,AZ19:BB19},""X"") / ($A$69 - ArrayFormula(SUM(--REGEXMATCH({AH19:AJ19,AN19:AP19,AT19:AV19,AZ19:BB19}, ""[HE]"")))) * 100, 2),100)"),100)</f>
        <v>100</v>
      </c>
      <c r="AE19" s="140"/>
      <c r="AF19" s="141"/>
      <c r="AG19" s="141"/>
      <c r="AH19" s="141"/>
      <c r="AI19" s="141"/>
      <c r="AJ19" s="141"/>
      <c r="AK19" s="140"/>
      <c r="AL19" s="141"/>
      <c r="AM19" s="141"/>
      <c r="AN19" s="141"/>
      <c r="AO19" s="141"/>
      <c r="AP19" s="141"/>
      <c r="AQ19" s="140"/>
      <c r="AR19" s="141"/>
      <c r="AS19" s="141"/>
      <c r="AT19" s="141"/>
      <c r="AU19" s="141"/>
      <c r="AV19" s="141"/>
      <c r="AW19" s="140"/>
      <c r="AX19" s="141"/>
      <c r="AY19" s="141"/>
      <c r="AZ19" s="141"/>
      <c r="BA19" s="141"/>
      <c r="BB19" s="141"/>
      <c r="BC19" s="140"/>
      <c r="BD19" s="141"/>
      <c r="BE19" s="141"/>
      <c r="BF19" s="141"/>
      <c r="BG19" s="141"/>
      <c r="BH19" s="142"/>
      <c r="BI19" s="140"/>
      <c r="BJ19" s="141"/>
      <c r="BK19" s="141"/>
      <c r="BL19" s="141"/>
      <c r="BM19" s="141"/>
      <c r="BN19" s="142"/>
      <c r="BO19" s="140"/>
      <c r="BP19" s="141"/>
      <c r="BQ19" s="141"/>
      <c r="BR19" s="141"/>
      <c r="BS19" s="141"/>
      <c r="BT19" s="142"/>
      <c r="BU19" s="140"/>
      <c r="BV19" s="141"/>
      <c r="BW19" s="141"/>
      <c r="BX19" s="141"/>
      <c r="BY19" s="141"/>
      <c r="BZ19" s="142"/>
      <c r="CA19" s="143"/>
      <c r="CB19" s="143"/>
      <c r="CC19" s="143"/>
      <c r="CD19" s="143"/>
    </row>
    <row r="20" spans="1:82">
      <c r="A20" s="147"/>
      <c r="B20" s="147"/>
      <c r="C20" s="148"/>
      <c r="D20" s="149"/>
      <c r="E20" s="150"/>
      <c r="F20" s="151"/>
      <c r="G20" s="139">
        <v>0</v>
      </c>
      <c r="H20" s="126" t="s">
        <v>246</v>
      </c>
      <c r="I20" s="127" t="s">
        <v>247</v>
      </c>
      <c r="J20" s="128"/>
      <c r="K20" s="129" t="str">
        <f t="shared" ca="1" si="0"/>
        <v>N/A</v>
      </c>
      <c r="L20" s="128"/>
      <c r="M20" s="129" t="str">
        <f t="shared" ca="1" si="1"/>
        <v>N/A</v>
      </c>
      <c r="N20" s="128"/>
      <c r="O20" s="129" t="str">
        <f t="shared" ca="1" si="2"/>
        <v>N/A</v>
      </c>
      <c r="P20" s="129"/>
      <c r="Q20" s="129" t="str">
        <f t="shared" ca="1" si="3"/>
        <v>N/A</v>
      </c>
      <c r="R20" s="129"/>
      <c r="S20" s="129" t="str">
        <f t="shared" ca="1" si="4"/>
        <v>N/A</v>
      </c>
      <c r="T20" s="129"/>
      <c r="U20" s="129" t="str">
        <f t="shared" ca="1" si="5"/>
        <v>N/A</v>
      </c>
      <c r="V20" s="129"/>
      <c r="W20" s="129" t="str">
        <f t="shared" ca="1" si="6"/>
        <v>N/A</v>
      </c>
      <c r="X20" s="129"/>
      <c r="Y20" s="129" t="str">
        <f t="shared" ca="1" si="7"/>
        <v>N/A</v>
      </c>
      <c r="Z20" s="144"/>
      <c r="AA20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0" s="132" t="s">
        <v>321</v>
      </c>
      <c r="AC20" s="133" t="str">
        <f ca="1">IFERROR(__xludf.DUMMYFUNCTION("CONCATENATE(COUNTIF({AH20:AJ20,AN20:AP20,AT20:AV20,AZ20:BB20,BF20:BH20,BL20:BN20,BR20:BT20,BX20:BZ20},""X""),""/"",$A$36 - ArrayFormula(SUM(--REGEXMATCH({AH20:AJ20,AN20:AP20,AT20:AV20,AZ20:BB20,BF20:BH20,BL20:BN20,BR20:BT20,BX20:BZ20}, ""[HE]""))))"),"0/0")</f>
        <v>0/0</v>
      </c>
      <c r="AD20" s="134">
        <f ca="1">IFERROR(__xludf.DUMMYFUNCTION("IFERROR(ROUND(COUNTIF({AH20:AJ20,AN20:AP20,AT20:AV20,AZ20:BB20},""X"") / ($A$69 - ArrayFormula(SUM(--REGEXMATCH({AH20:AJ20,AN20:AP20,AT20:AV20,AZ20:BB20}, ""[HE]"")))) * 100, 2),100)"),100)</f>
        <v>100</v>
      </c>
      <c r="AE20" s="140"/>
      <c r="AF20" s="141"/>
      <c r="AG20" s="141"/>
      <c r="AH20" s="141"/>
      <c r="AI20" s="141"/>
      <c r="AJ20" s="141"/>
      <c r="AK20" s="140"/>
      <c r="AL20" s="141"/>
      <c r="AM20" s="141"/>
      <c r="AN20" s="141"/>
      <c r="AO20" s="141"/>
      <c r="AP20" s="141"/>
      <c r="AQ20" s="140"/>
      <c r="AR20" s="141"/>
      <c r="AS20" s="141"/>
      <c r="AT20" s="141"/>
      <c r="AU20" s="141"/>
      <c r="AV20" s="141"/>
      <c r="AW20" s="140"/>
      <c r="AX20" s="141"/>
      <c r="AY20" s="141"/>
      <c r="AZ20" s="141"/>
      <c r="BA20" s="141"/>
      <c r="BB20" s="141"/>
      <c r="BC20" s="140"/>
      <c r="BD20" s="141"/>
      <c r="BE20" s="141"/>
      <c r="BF20" s="141"/>
      <c r="BG20" s="141"/>
      <c r="BH20" s="142"/>
      <c r="BI20" s="140"/>
      <c r="BJ20" s="141"/>
      <c r="BK20" s="141"/>
      <c r="BL20" s="141"/>
      <c r="BM20" s="141"/>
      <c r="BN20" s="142"/>
      <c r="BO20" s="140"/>
      <c r="BP20" s="141"/>
      <c r="BQ20" s="141"/>
      <c r="BR20" s="141"/>
      <c r="BS20" s="141"/>
      <c r="BT20" s="142"/>
      <c r="BU20" s="140"/>
      <c r="BV20" s="141"/>
      <c r="BW20" s="141"/>
      <c r="BX20" s="141"/>
      <c r="BY20" s="141"/>
      <c r="BZ20" s="142"/>
      <c r="CA20" s="143"/>
      <c r="CB20" s="143"/>
      <c r="CC20" s="143"/>
      <c r="CD20" s="143"/>
    </row>
    <row r="21" spans="1:82">
      <c r="A21" s="147"/>
      <c r="B21" s="147"/>
      <c r="C21" s="148"/>
      <c r="D21" s="149"/>
      <c r="E21" s="150"/>
      <c r="F21" s="151"/>
      <c r="G21" s="139">
        <v>0</v>
      </c>
      <c r="H21" s="126" t="s">
        <v>246</v>
      </c>
      <c r="I21" s="127" t="s">
        <v>247</v>
      </c>
      <c r="J21" s="128"/>
      <c r="K21" s="129" t="str">
        <f t="shared" ca="1" si="0"/>
        <v>N/A</v>
      </c>
      <c r="L21" s="128"/>
      <c r="M21" s="129" t="str">
        <f t="shared" ca="1" si="1"/>
        <v>N/A</v>
      </c>
      <c r="N21" s="128"/>
      <c r="O21" s="129" t="str">
        <f t="shared" ca="1" si="2"/>
        <v>N/A</v>
      </c>
      <c r="P21" s="129"/>
      <c r="Q21" s="129" t="str">
        <f t="shared" ca="1" si="3"/>
        <v>N/A</v>
      </c>
      <c r="R21" s="129"/>
      <c r="S21" s="129" t="str">
        <f t="shared" ca="1" si="4"/>
        <v>N/A</v>
      </c>
      <c r="T21" s="129"/>
      <c r="U21" s="129" t="str">
        <f t="shared" ca="1" si="5"/>
        <v>N/A</v>
      </c>
      <c r="V21" s="129"/>
      <c r="W21" s="129" t="str">
        <f t="shared" ca="1" si="6"/>
        <v>N/A</v>
      </c>
      <c r="X21" s="129"/>
      <c r="Y21" s="129" t="str">
        <f t="shared" ca="1" si="7"/>
        <v>N/A</v>
      </c>
      <c r="Z21" s="144"/>
      <c r="AA21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1" s="132" t="s">
        <v>321</v>
      </c>
      <c r="AC21" s="133" t="str">
        <f ca="1">IFERROR(__xludf.DUMMYFUNCTION("CONCATENATE(COUNTIF({AH21:AJ21,AN21:AP21,AT21:AV21,AZ21:BB21,BF21:BH21,BL21:BN21,BR21:BT21,BX21:BZ21},""X""),""/"",$A$36 - ArrayFormula(SUM(--REGEXMATCH({AH21:AJ21,AN21:AP21,AT21:AV21,AZ21:BB21,BF21:BH21,BL21:BN21,BR21:BT21,BX21:BZ21}, ""[HE]""))))"),"0/0")</f>
        <v>0/0</v>
      </c>
      <c r="AD21" s="134">
        <f ca="1">IFERROR(__xludf.DUMMYFUNCTION("IFERROR(ROUND(COUNTIF({AH21:AJ21,AN21:AP21,AT21:AV21,AZ21:BB21},""X"") / ($A$69 - ArrayFormula(SUM(--REGEXMATCH({AH21:AJ21,AN21:AP21,AT21:AV21,AZ21:BB21}, ""[HE]"")))) * 100, 2),100)"),100)</f>
        <v>100</v>
      </c>
      <c r="AE21" s="140"/>
      <c r="AF21" s="141"/>
      <c r="AG21" s="141"/>
      <c r="AH21" s="141"/>
      <c r="AI21" s="141"/>
      <c r="AJ21" s="141"/>
      <c r="AK21" s="140"/>
      <c r="AL21" s="141"/>
      <c r="AM21" s="141"/>
      <c r="AN21" s="141"/>
      <c r="AO21" s="141"/>
      <c r="AP21" s="141"/>
      <c r="AQ21" s="140"/>
      <c r="AR21" s="141"/>
      <c r="AS21" s="141"/>
      <c r="AT21" s="141"/>
      <c r="AU21" s="141"/>
      <c r="AV21" s="141"/>
      <c r="AW21" s="140"/>
      <c r="AX21" s="141"/>
      <c r="AY21" s="141"/>
      <c r="AZ21" s="141"/>
      <c r="BA21" s="141"/>
      <c r="BB21" s="141"/>
      <c r="BC21" s="140"/>
      <c r="BD21" s="141"/>
      <c r="BE21" s="141"/>
      <c r="BF21" s="141"/>
      <c r="BG21" s="141"/>
      <c r="BH21" s="142"/>
      <c r="BI21" s="140"/>
      <c r="BJ21" s="141"/>
      <c r="BK21" s="141"/>
      <c r="BL21" s="141"/>
      <c r="BM21" s="141"/>
      <c r="BN21" s="142"/>
      <c r="BO21" s="140"/>
      <c r="BP21" s="141"/>
      <c r="BQ21" s="141"/>
      <c r="BR21" s="141"/>
      <c r="BS21" s="141"/>
      <c r="BT21" s="142"/>
      <c r="BU21" s="140"/>
      <c r="BV21" s="141"/>
      <c r="BW21" s="141"/>
      <c r="BX21" s="141"/>
      <c r="BY21" s="141"/>
      <c r="BZ21" s="142"/>
      <c r="CA21" s="143"/>
      <c r="CB21" s="143"/>
      <c r="CC21" s="143"/>
      <c r="CD21" s="143"/>
    </row>
    <row r="22" spans="1:82">
      <c r="A22" s="147"/>
      <c r="B22" s="147"/>
      <c r="C22" s="148"/>
      <c r="D22" s="149"/>
      <c r="E22" s="150"/>
      <c r="F22" s="151"/>
      <c r="G22" s="139">
        <v>0</v>
      </c>
      <c r="H22" s="126" t="s">
        <v>246</v>
      </c>
      <c r="I22" s="127" t="s">
        <v>247</v>
      </c>
      <c r="J22" s="128"/>
      <c r="K22" s="129" t="str">
        <f t="shared" ca="1" si="0"/>
        <v>N/A</v>
      </c>
      <c r="L22" s="128"/>
      <c r="M22" s="129" t="str">
        <f t="shared" ca="1" si="1"/>
        <v>N/A</v>
      </c>
      <c r="N22" s="128"/>
      <c r="O22" s="129" t="str">
        <f t="shared" ca="1" si="2"/>
        <v>N/A</v>
      </c>
      <c r="P22" s="129"/>
      <c r="Q22" s="129" t="str">
        <f t="shared" ca="1" si="3"/>
        <v>N/A</v>
      </c>
      <c r="R22" s="129"/>
      <c r="S22" s="129" t="str">
        <f t="shared" ca="1" si="4"/>
        <v>N/A</v>
      </c>
      <c r="T22" s="129"/>
      <c r="U22" s="129" t="str">
        <f t="shared" ca="1" si="5"/>
        <v>N/A</v>
      </c>
      <c r="V22" s="129"/>
      <c r="W22" s="129" t="str">
        <f t="shared" ca="1" si="6"/>
        <v>N/A</v>
      </c>
      <c r="X22" s="129"/>
      <c r="Y22" s="129" t="str">
        <f t="shared" ca="1" si="7"/>
        <v>N/A</v>
      </c>
      <c r="Z22" s="144"/>
      <c r="AA22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2" s="132" t="s">
        <v>321</v>
      </c>
      <c r="AC22" s="133" t="str">
        <f ca="1">IFERROR(__xludf.DUMMYFUNCTION("CONCATENATE(COUNTIF({AH22:AJ22,AN22:AP22,AT22:AV22,AZ22:BB22,BF22:BH22,BL22:BN22,BR22:BT22,BX22:BZ22},""X""),""/"",$A$36 - ArrayFormula(SUM(--REGEXMATCH({AH22:AJ22,AN22:AP22,AT22:AV22,AZ22:BB22,BF22:BH22,BL22:BN22,BR22:BT22,BX22:BZ22}, ""[HE]""))))"),"0/0")</f>
        <v>0/0</v>
      </c>
      <c r="AD22" s="134">
        <f ca="1">IFERROR(__xludf.DUMMYFUNCTION("IFERROR(ROUND(COUNTIF({AH22:AJ22,AN22:AP22,AT22:AV22,AZ22:BB22},""X"") / ($A$69 - ArrayFormula(SUM(--REGEXMATCH({AH22:AJ22,AN22:AP22,AT22:AV22,AZ22:BB22}, ""[HE]"")))) * 100, 2),100)"),100)</f>
        <v>100</v>
      </c>
      <c r="AE22" s="140"/>
      <c r="AF22" s="141"/>
      <c r="AG22" s="141"/>
      <c r="AH22" s="141"/>
      <c r="AI22" s="141"/>
      <c r="AJ22" s="141"/>
      <c r="AK22" s="140"/>
      <c r="AL22" s="141"/>
      <c r="AM22" s="141"/>
      <c r="AN22" s="141"/>
      <c r="AO22" s="141"/>
      <c r="AP22" s="141"/>
      <c r="AQ22" s="140"/>
      <c r="AR22" s="141"/>
      <c r="AS22" s="141"/>
      <c r="AT22" s="141"/>
      <c r="AU22" s="141"/>
      <c r="AV22" s="141"/>
      <c r="AW22" s="140"/>
      <c r="AX22" s="141"/>
      <c r="AY22" s="141"/>
      <c r="AZ22" s="141"/>
      <c r="BA22" s="141"/>
      <c r="BB22" s="141"/>
      <c r="BC22" s="140"/>
      <c r="BD22" s="141"/>
      <c r="BE22" s="141"/>
      <c r="BF22" s="141"/>
      <c r="BG22" s="141"/>
      <c r="BH22" s="142"/>
      <c r="BI22" s="140"/>
      <c r="BJ22" s="141"/>
      <c r="BK22" s="141"/>
      <c r="BL22" s="141"/>
      <c r="BM22" s="141"/>
      <c r="BN22" s="142"/>
      <c r="BO22" s="140"/>
      <c r="BP22" s="141"/>
      <c r="BQ22" s="141"/>
      <c r="BR22" s="141"/>
      <c r="BS22" s="141"/>
      <c r="BT22" s="142"/>
      <c r="BU22" s="140"/>
      <c r="BV22" s="141"/>
      <c r="BW22" s="141"/>
      <c r="BX22" s="141"/>
      <c r="BY22" s="141"/>
      <c r="BZ22" s="142"/>
      <c r="CA22" s="143"/>
      <c r="CB22" s="143"/>
      <c r="CC22" s="143"/>
      <c r="CD22" s="143"/>
    </row>
    <row r="23" spans="1:82">
      <c r="A23" s="147"/>
      <c r="B23" s="147"/>
      <c r="C23" s="148"/>
      <c r="D23" s="149"/>
      <c r="E23" s="150"/>
      <c r="F23" s="151"/>
      <c r="G23" s="139">
        <v>0</v>
      </c>
      <c r="H23" s="126" t="s">
        <v>246</v>
      </c>
      <c r="I23" s="127" t="s">
        <v>247</v>
      </c>
      <c r="J23" s="128"/>
      <c r="K23" s="129" t="str">
        <f t="shared" ca="1" si="0"/>
        <v>N/A</v>
      </c>
      <c r="L23" s="128"/>
      <c r="M23" s="129" t="str">
        <f t="shared" ca="1" si="1"/>
        <v>N/A</v>
      </c>
      <c r="N23" s="128"/>
      <c r="O23" s="129" t="str">
        <f t="shared" ca="1" si="2"/>
        <v>N/A</v>
      </c>
      <c r="P23" s="129"/>
      <c r="Q23" s="129" t="str">
        <f t="shared" ca="1" si="3"/>
        <v>N/A</v>
      </c>
      <c r="R23" s="129"/>
      <c r="S23" s="129" t="str">
        <f t="shared" ca="1" si="4"/>
        <v>N/A</v>
      </c>
      <c r="T23" s="129"/>
      <c r="U23" s="129" t="str">
        <f t="shared" ca="1" si="5"/>
        <v>N/A</v>
      </c>
      <c r="V23" s="129"/>
      <c r="W23" s="129" t="str">
        <f t="shared" ca="1" si="6"/>
        <v>N/A</v>
      </c>
      <c r="X23" s="129"/>
      <c r="Y23" s="129" t="str">
        <f t="shared" ca="1" si="7"/>
        <v>N/A</v>
      </c>
      <c r="Z23" s="144"/>
      <c r="AA23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3" s="132" t="s">
        <v>321</v>
      </c>
      <c r="AC23" s="133" t="str">
        <f ca="1">IFERROR(__xludf.DUMMYFUNCTION("CONCATENATE(COUNTIF({AH23:AJ23,AN23:AP23,AT23:AV23,AZ23:BB23,BF23:BH23,BL23:BN23,BR23:BT23,BX23:BZ23},""X""),""/"",$A$36 - ArrayFormula(SUM(--REGEXMATCH({AH23:AJ23,AN23:AP23,AT23:AV23,AZ23:BB23,BF23:BH23,BL23:BN23,BR23:BT23,BX23:BZ23}, ""[HE]""))))"),"0/0")</f>
        <v>0/0</v>
      </c>
      <c r="AD23" s="134">
        <f ca="1">IFERROR(__xludf.DUMMYFUNCTION("IFERROR(ROUND(COUNTIF({AH23:AJ23,AN23:AP23,AT23:AV23,AZ23:BB23},""X"") / ($A$69 - ArrayFormula(SUM(--REGEXMATCH({AH23:AJ23,AN23:AP23,AT23:AV23,AZ23:BB23}, ""[HE]"")))) * 100, 2),100)"),100)</f>
        <v>100</v>
      </c>
      <c r="AE23" s="140"/>
      <c r="AF23" s="141"/>
      <c r="AG23" s="141"/>
      <c r="AH23" s="141"/>
      <c r="AI23" s="141"/>
      <c r="AJ23" s="141"/>
      <c r="AK23" s="140"/>
      <c r="AL23" s="141"/>
      <c r="AM23" s="141"/>
      <c r="AN23" s="141"/>
      <c r="AO23" s="141"/>
      <c r="AP23" s="141"/>
      <c r="AQ23" s="140"/>
      <c r="AR23" s="141"/>
      <c r="AS23" s="141"/>
      <c r="AT23" s="141"/>
      <c r="AU23" s="141"/>
      <c r="AV23" s="141"/>
      <c r="AW23" s="140"/>
      <c r="AX23" s="141"/>
      <c r="AY23" s="141"/>
      <c r="AZ23" s="141"/>
      <c r="BA23" s="141"/>
      <c r="BB23" s="141"/>
      <c r="BC23" s="140"/>
      <c r="BD23" s="141"/>
      <c r="BE23" s="141"/>
      <c r="BF23" s="141"/>
      <c r="BG23" s="141"/>
      <c r="BH23" s="142"/>
      <c r="BI23" s="140"/>
      <c r="BJ23" s="141"/>
      <c r="BK23" s="141"/>
      <c r="BL23" s="141"/>
      <c r="BM23" s="141"/>
      <c r="BN23" s="142"/>
      <c r="BO23" s="140"/>
      <c r="BP23" s="141"/>
      <c r="BQ23" s="141"/>
      <c r="BR23" s="141"/>
      <c r="BS23" s="141"/>
      <c r="BT23" s="142"/>
      <c r="BU23" s="140"/>
      <c r="BV23" s="141"/>
      <c r="BW23" s="141"/>
      <c r="BX23" s="141"/>
      <c r="BY23" s="141"/>
      <c r="BZ23" s="142"/>
      <c r="CA23" s="143"/>
      <c r="CB23" s="143"/>
      <c r="CC23" s="143"/>
      <c r="CD23" s="143"/>
    </row>
    <row r="24" spans="1:82">
      <c r="A24" s="147"/>
      <c r="B24" s="147"/>
      <c r="C24" s="148"/>
      <c r="D24" s="149"/>
      <c r="E24" s="150"/>
      <c r="F24" s="151"/>
      <c r="G24" s="139">
        <v>0</v>
      </c>
      <c r="H24" s="126" t="s">
        <v>246</v>
      </c>
      <c r="I24" s="127" t="s">
        <v>247</v>
      </c>
      <c r="J24" s="128"/>
      <c r="K24" s="129" t="str">
        <f t="shared" ca="1" si="0"/>
        <v>N/A</v>
      </c>
      <c r="L24" s="128"/>
      <c r="M24" s="129" t="str">
        <f t="shared" ca="1" si="1"/>
        <v>N/A</v>
      </c>
      <c r="N24" s="128"/>
      <c r="O24" s="129" t="str">
        <f t="shared" ca="1" si="2"/>
        <v>N/A</v>
      </c>
      <c r="P24" s="129"/>
      <c r="Q24" s="129" t="str">
        <f t="shared" ca="1" si="3"/>
        <v>N/A</v>
      </c>
      <c r="R24" s="129"/>
      <c r="S24" s="129" t="str">
        <f t="shared" ca="1" si="4"/>
        <v>N/A</v>
      </c>
      <c r="T24" s="129"/>
      <c r="U24" s="129" t="str">
        <f t="shared" ca="1" si="5"/>
        <v>N/A</v>
      </c>
      <c r="V24" s="129"/>
      <c r="W24" s="129" t="str">
        <f t="shared" ca="1" si="6"/>
        <v>N/A</v>
      </c>
      <c r="X24" s="129"/>
      <c r="Y24" s="129" t="str">
        <f t="shared" ca="1" si="7"/>
        <v>N/A</v>
      </c>
      <c r="Z24" s="144"/>
      <c r="AA24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4" s="132" t="s">
        <v>321</v>
      </c>
      <c r="AC24" s="133" t="str">
        <f ca="1">IFERROR(__xludf.DUMMYFUNCTION("CONCATENATE(COUNTIF({AH24:AJ24,AN24:AP24,AT24:AV24,AZ24:BB24,BF24:BH24,BL24:BN24,BR24:BT24,BX24:BZ24},""X""),""/"",$A$36 - ArrayFormula(SUM(--REGEXMATCH({AH24:AJ24,AN24:AP24,AT24:AV24,AZ24:BB24,BF24:BH24,BL24:BN24,BR24:BT24,BX24:BZ24}, ""[HE]""))))"),"0/0")</f>
        <v>0/0</v>
      </c>
      <c r="AD24" s="134">
        <f ca="1">IFERROR(__xludf.DUMMYFUNCTION("IFERROR(ROUND(COUNTIF({AH24:AJ24,AN24:AP24,AT24:AV24,AZ24:BB24},""X"") / ($A$69 - ArrayFormula(SUM(--REGEXMATCH({AH24:AJ24,AN24:AP24,AT24:AV24,AZ24:BB24}, ""[HE]"")))) * 100, 2),100)"),100)</f>
        <v>100</v>
      </c>
      <c r="AE24" s="140"/>
      <c r="AF24" s="141"/>
      <c r="AG24" s="141"/>
      <c r="AH24" s="141"/>
      <c r="AI24" s="141"/>
      <c r="AJ24" s="141"/>
      <c r="AK24" s="140"/>
      <c r="AL24" s="141"/>
      <c r="AM24" s="141"/>
      <c r="AN24" s="141"/>
      <c r="AO24" s="141"/>
      <c r="AP24" s="141"/>
      <c r="AQ24" s="140"/>
      <c r="AR24" s="141"/>
      <c r="AS24" s="141"/>
      <c r="AT24" s="141"/>
      <c r="AU24" s="141"/>
      <c r="AV24" s="141"/>
      <c r="AW24" s="140"/>
      <c r="AX24" s="141"/>
      <c r="AY24" s="141"/>
      <c r="AZ24" s="141"/>
      <c r="BA24" s="141"/>
      <c r="BB24" s="141"/>
      <c r="BC24" s="140"/>
      <c r="BD24" s="141"/>
      <c r="BE24" s="141"/>
      <c r="BF24" s="141"/>
      <c r="BG24" s="141"/>
      <c r="BH24" s="142"/>
      <c r="BI24" s="140"/>
      <c r="BJ24" s="141"/>
      <c r="BK24" s="141"/>
      <c r="BL24" s="141"/>
      <c r="BM24" s="141"/>
      <c r="BN24" s="142"/>
      <c r="BO24" s="140"/>
      <c r="BP24" s="141"/>
      <c r="BQ24" s="141"/>
      <c r="BR24" s="141"/>
      <c r="BS24" s="141"/>
      <c r="BT24" s="142"/>
      <c r="BU24" s="140"/>
      <c r="BV24" s="141"/>
      <c r="BW24" s="141"/>
      <c r="BX24" s="141"/>
      <c r="BY24" s="141"/>
      <c r="BZ24" s="142"/>
      <c r="CA24" s="143"/>
      <c r="CB24" s="143"/>
      <c r="CC24" s="143"/>
      <c r="CD24" s="143"/>
    </row>
    <row r="25" spans="1:82">
      <c r="A25" s="147"/>
      <c r="B25" s="147"/>
      <c r="C25" s="148"/>
      <c r="D25" s="149"/>
      <c r="E25" s="150"/>
      <c r="F25" s="151"/>
      <c r="G25" s="139">
        <v>0</v>
      </c>
      <c r="H25" s="126" t="s">
        <v>246</v>
      </c>
      <c r="I25" s="127" t="s">
        <v>247</v>
      </c>
      <c r="J25" s="128"/>
      <c r="K25" s="129" t="str">
        <f t="shared" ca="1" si="0"/>
        <v>N/A</v>
      </c>
      <c r="L25" s="128"/>
      <c r="M25" s="129" t="str">
        <f t="shared" ca="1" si="1"/>
        <v>N/A</v>
      </c>
      <c r="N25" s="128"/>
      <c r="O25" s="129" t="str">
        <f t="shared" ca="1" si="2"/>
        <v>N/A</v>
      </c>
      <c r="P25" s="129"/>
      <c r="Q25" s="129" t="str">
        <f t="shared" ca="1" si="3"/>
        <v>N/A</v>
      </c>
      <c r="R25" s="129"/>
      <c r="S25" s="129" t="str">
        <f t="shared" ca="1" si="4"/>
        <v>N/A</v>
      </c>
      <c r="T25" s="129"/>
      <c r="U25" s="129" t="str">
        <f t="shared" ca="1" si="5"/>
        <v>N/A</v>
      </c>
      <c r="V25" s="129"/>
      <c r="W25" s="129" t="str">
        <f t="shared" ca="1" si="6"/>
        <v>N/A</v>
      </c>
      <c r="X25" s="129"/>
      <c r="Y25" s="129" t="str">
        <f t="shared" ca="1" si="7"/>
        <v>N/A</v>
      </c>
      <c r="Z25" s="144"/>
      <c r="AA2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5" s="132" t="s">
        <v>321</v>
      </c>
      <c r="AC25" s="133" t="str">
        <f ca="1">IFERROR(__xludf.DUMMYFUNCTION("CONCATENATE(COUNTIF({AH25:AJ25,AN25:AP25,AT25:AV25,AZ25:BB25,BF25:BH25,BL25:BN25,BR25:BT25,BX25:BZ25},""X""),""/"",$A$36 - ArrayFormula(SUM(--REGEXMATCH({AH25:AJ25,AN25:AP25,AT25:AV25,AZ25:BB25,BF25:BH25,BL25:BN25,BR25:BT25,BX25:BZ25}, ""[HE]""))))"),"0/0")</f>
        <v>0/0</v>
      </c>
      <c r="AD25" s="134">
        <f ca="1">IFERROR(__xludf.DUMMYFUNCTION("IFERROR(ROUND(COUNTIF({AH25:AJ25,AN25:AP25,AT25:AV25,AZ25:BB25},""X"") / ($A$69 - ArrayFormula(SUM(--REGEXMATCH({AH25:AJ25,AN25:AP25,AT25:AV25,AZ25:BB25}, ""[HE]"")))) * 100, 2),100)"),100)</f>
        <v>100</v>
      </c>
      <c r="AE25" s="140"/>
      <c r="AF25" s="141"/>
      <c r="AG25" s="141"/>
      <c r="AH25" s="141"/>
      <c r="AI25" s="141"/>
      <c r="AJ25" s="141"/>
      <c r="AK25" s="140"/>
      <c r="AL25" s="141"/>
      <c r="AM25" s="141"/>
      <c r="AN25" s="141"/>
      <c r="AO25" s="141"/>
      <c r="AP25" s="141"/>
      <c r="AQ25" s="140"/>
      <c r="AR25" s="141"/>
      <c r="AS25" s="141"/>
      <c r="AT25" s="141"/>
      <c r="AU25" s="141"/>
      <c r="AV25" s="141"/>
      <c r="AW25" s="140"/>
      <c r="AX25" s="141"/>
      <c r="AY25" s="141"/>
      <c r="AZ25" s="141"/>
      <c r="BA25" s="141"/>
      <c r="BB25" s="141"/>
      <c r="BC25" s="140"/>
      <c r="BD25" s="141"/>
      <c r="BE25" s="141"/>
      <c r="BF25" s="141"/>
      <c r="BG25" s="141"/>
      <c r="BH25" s="142"/>
      <c r="BI25" s="140"/>
      <c r="BJ25" s="141"/>
      <c r="BK25" s="141"/>
      <c r="BL25" s="141"/>
      <c r="BM25" s="141"/>
      <c r="BN25" s="142"/>
      <c r="BO25" s="140"/>
      <c r="BP25" s="141"/>
      <c r="BQ25" s="141"/>
      <c r="BR25" s="141"/>
      <c r="BS25" s="141"/>
      <c r="BT25" s="142"/>
      <c r="BU25" s="140"/>
      <c r="BV25" s="141"/>
      <c r="BW25" s="141"/>
      <c r="BX25" s="141"/>
      <c r="BY25" s="141"/>
      <c r="BZ25" s="142"/>
      <c r="CA25" s="143"/>
      <c r="CB25" s="143"/>
      <c r="CC25" s="143"/>
      <c r="CD25" s="143"/>
    </row>
    <row r="26" spans="1:82">
      <c r="A26" s="147"/>
      <c r="B26" s="147"/>
      <c r="C26" s="148"/>
      <c r="D26" s="149"/>
      <c r="E26" s="150"/>
      <c r="F26" s="151"/>
      <c r="G26" s="139">
        <v>0</v>
      </c>
      <c r="H26" s="126" t="s">
        <v>246</v>
      </c>
      <c r="I26" s="127" t="s">
        <v>247</v>
      </c>
      <c r="J26" s="128"/>
      <c r="K26" s="129" t="str">
        <f t="shared" ca="1" si="0"/>
        <v>N/A</v>
      </c>
      <c r="L26" s="128"/>
      <c r="M26" s="129" t="str">
        <f t="shared" ca="1" si="1"/>
        <v>N/A</v>
      </c>
      <c r="N26" s="128"/>
      <c r="O26" s="129" t="str">
        <f t="shared" ca="1" si="2"/>
        <v>N/A</v>
      </c>
      <c r="P26" s="129"/>
      <c r="Q26" s="129" t="str">
        <f t="shared" ca="1" si="3"/>
        <v>N/A</v>
      </c>
      <c r="R26" s="129"/>
      <c r="S26" s="129" t="str">
        <f t="shared" ca="1" si="4"/>
        <v>N/A</v>
      </c>
      <c r="T26" s="129"/>
      <c r="U26" s="129" t="str">
        <f t="shared" ca="1" si="5"/>
        <v>N/A</v>
      </c>
      <c r="V26" s="129"/>
      <c r="W26" s="129" t="str">
        <f t="shared" ca="1" si="6"/>
        <v>N/A</v>
      </c>
      <c r="X26" s="129"/>
      <c r="Y26" s="129" t="str">
        <f t="shared" ca="1" si="7"/>
        <v>N/A</v>
      </c>
      <c r="Z26" s="144"/>
      <c r="AA26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6" s="132" t="s">
        <v>321</v>
      </c>
      <c r="AC26" s="133" t="str">
        <f ca="1">IFERROR(__xludf.DUMMYFUNCTION("CONCATENATE(COUNTIF({AH26:AJ26,AN26:AP26,AT26:AV26,AZ26:BB26,BF26:BH26,BL26:BN26,BR26:BT26,BX26:BZ26},""X""),""/"",$A$36 - ArrayFormula(SUM(--REGEXMATCH({AH26:AJ26,AN26:AP26,AT26:AV26,AZ26:BB26,BF26:BH26,BL26:BN26,BR26:BT26,BX26:BZ26}, ""[HE]""))))"),"0/0")</f>
        <v>0/0</v>
      </c>
      <c r="AD26" s="134">
        <f ca="1">IFERROR(__xludf.DUMMYFUNCTION("IFERROR(ROUND(COUNTIF({AH26:AJ26,AN26:AP26,AT26:AV26,AZ26:BB26},""X"") / ($A$69 - ArrayFormula(SUM(--REGEXMATCH({AH26:AJ26,AN26:AP26,AT26:AV26,AZ26:BB26}, ""[HE]"")))) * 100, 2),100)"),100)</f>
        <v>100</v>
      </c>
      <c r="AE26" s="140"/>
      <c r="AF26" s="141"/>
      <c r="AG26" s="141"/>
      <c r="AH26" s="141"/>
      <c r="AI26" s="141"/>
      <c r="AJ26" s="141"/>
      <c r="AK26" s="140"/>
      <c r="AL26" s="141"/>
      <c r="AM26" s="141"/>
      <c r="AN26" s="141"/>
      <c r="AO26" s="141"/>
      <c r="AP26" s="141"/>
      <c r="AQ26" s="140"/>
      <c r="AR26" s="141"/>
      <c r="AS26" s="141"/>
      <c r="AT26" s="141"/>
      <c r="AU26" s="141"/>
      <c r="AV26" s="141"/>
      <c r="AW26" s="140"/>
      <c r="AX26" s="141"/>
      <c r="AY26" s="141"/>
      <c r="AZ26" s="141"/>
      <c r="BA26" s="141"/>
      <c r="BB26" s="141"/>
      <c r="BC26" s="140"/>
      <c r="BD26" s="141"/>
      <c r="BE26" s="141"/>
      <c r="BF26" s="141"/>
      <c r="BG26" s="141"/>
      <c r="BH26" s="142"/>
      <c r="BI26" s="140"/>
      <c r="BJ26" s="141"/>
      <c r="BK26" s="141"/>
      <c r="BL26" s="141"/>
      <c r="BM26" s="141"/>
      <c r="BN26" s="142"/>
      <c r="BO26" s="140"/>
      <c r="BP26" s="141"/>
      <c r="BQ26" s="141"/>
      <c r="BR26" s="141"/>
      <c r="BS26" s="141"/>
      <c r="BT26" s="142"/>
      <c r="BU26" s="140"/>
      <c r="BV26" s="141"/>
      <c r="BW26" s="141"/>
      <c r="BX26" s="141"/>
      <c r="BY26" s="141"/>
      <c r="BZ26" s="142"/>
      <c r="CA26" s="143"/>
      <c r="CB26" s="143"/>
      <c r="CC26" s="143"/>
      <c r="CD26" s="143"/>
    </row>
    <row r="27" spans="1:82">
      <c r="A27" s="147"/>
      <c r="B27" s="147"/>
      <c r="C27" s="148"/>
      <c r="D27" s="149"/>
      <c r="E27" s="150"/>
      <c r="F27" s="151"/>
      <c r="G27" s="139">
        <v>0</v>
      </c>
      <c r="H27" s="126" t="s">
        <v>246</v>
      </c>
      <c r="I27" s="127" t="s">
        <v>247</v>
      </c>
      <c r="J27" s="128"/>
      <c r="K27" s="129" t="str">
        <f t="shared" ca="1" si="0"/>
        <v>N/A</v>
      </c>
      <c r="L27" s="128"/>
      <c r="M27" s="129" t="str">
        <f t="shared" ca="1" si="1"/>
        <v>N/A</v>
      </c>
      <c r="N27" s="128"/>
      <c r="O27" s="129" t="str">
        <f t="shared" ca="1" si="2"/>
        <v>N/A</v>
      </c>
      <c r="P27" s="129"/>
      <c r="Q27" s="129" t="str">
        <f t="shared" ca="1" si="3"/>
        <v>N/A</v>
      </c>
      <c r="R27" s="129"/>
      <c r="S27" s="129" t="str">
        <f t="shared" ca="1" si="4"/>
        <v>N/A</v>
      </c>
      <c r="T27" s="129"/>
      <c r="U27" s="129" t="str">
        <f t="shared" ca="1" si="5"/>
        <v>N/A</v>
      </c>
      <c r="V27" s="129"/>
      <c r="W27" s="129" t="str">
        <f t="shared" ca="1" si="6"/>
        <v>N/A</v>
      </c>
      <c r="X27" s="129"/>
      <c r="Y27" s="129" t="str">
        <f t="shared" ca="1" si="7"/>
        <v>N/A</v>
      </c>
      <c r="Z27" s="144"/>
      <c r="AA27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7" s="132" t="s">
        <v>321</v>
      </c>
      <c r="AC27" s="133" t="str">
        <f ca="1">IFERROR(__xludf.DUMMYFUNCTION("CONCATENATE(COUNTIF({AH27:AJ27,AN27:AP27,AT27:AV27,AZ27:BB27,BF27:BH27,BL27:BN27,BR27:BT27,BX27:BZ27},""X""),""/"",$A$36 - ArrayFormula(SUM(--REGEXMATCH({AH27:AJ27,AN27:AP27,AT27:AV27,AZ27:BB27,BF27:BH27,BL27:BN27,BR27:BT27,BX27:BZ27}, ""[HE]""))))"),"0/0")</f>
        <v>0/0</v>
      </c>
      <c r="AD27" s="134">
        <f ca="1">IFERROR(__xludf.DUMMYFUNCTION("IFERROR(ROUND(COUNTIF({AH27:AJ27,AN27:AP27,AT27:AV27,AZ27:BB27},""X"") / ($A$69 - ArrayFormula(SUM(--REGEXMATCH({AH27:AJ27,AN27:AP27,AT27:AV27,AZ27:BB27}, ""[HE]"")))) * 100, 2),100)"),100)</f>
        <v>100</v>
      </c>
      <c r="AE27" s="140"/>
      <c r="AF27" s="141"/>
      <c r="AG27" s="141"/>
      <c r="AH27" s="141"/>
      <c r="AI27" s="141"/>
      <c r="AJ27" s="141"/>
      <c r="AK27" s="140"/>
      <c r="AL27" s="141"/>
      <c r="AM27" s="141"/>
      <c r="AN27" s="141"/>
      <c r="AO27" s="141"/>
      <c r="AP27" s="141"/>
      <c r="AQ27" s="140"/>
      <c r="AR27" s="141"/>
      <c r="AS27" s="141"/>
      <c r="AT27" s="141"/>
      <c r="AU27" s="141"/>
      <c r="AV27" s="141"/>
      <c r="AW27" s="140"/>
      <c r="AX27" s="141"/>
      <c r="AY27" s="141"/>
      <c r="AZ27" s="141"/>
      <c r="BA27" s="141"/>
      <c r="BB27" s="141"/>
      <c r="BC27" s="140"/>
      <c r="BD27" s="141"/>
      <c r="BE27" s="141"/>
      <c r="BF27" s="141"/>
      <c r="BG27" s="141"/>
      <c r="BH27" s="142"/>
      <c r="BI27" s="140"/>
      <c r="BJ27" s="141"/>
      <c r="BK27" s="141"/>
      <c r="BL27" s="141"/>
      <c r="BM27" s="141"/>
      <c r="BN27" s="142"/>
      <c r="BO27" s="140"/>
      <c r="BP27" s="141"/>
      <c r="BQ27" s="141"/>
      <c r="BR27" s="141"/>
      <c r="BS27" s="141"/>
      <c r="BT27" s="142"/>
      <c r="BU27" s="140"/>
      <c r="BV27" s="141"/>
      <c r="BW27" s="141"/>
      <c r="BX27" s="141"/>
      <c r="BY27" s="141"/>
      <c r="BZ27" s="142"/>
      <c r="CA27" s="143"/>
      <c r="CB27" s="143"/>
      <c r="CC27" s="143"/>
      <c r="CD27" s="143"/>
    </row>
    <row r="28" spans="1:82">
      <c r="A28" s="147"/>
      <c r="B28" s="147"/>
      <c r="C28" s="148"/>
      <c r="D28" s="149"/>
      <c r="E28" s="150"/>
      <c r="F28" s="151"/>
      <c r="G28" s="139">
        <v>0</v>
      </c>
      <c r="H28" s="126" t="s">
        <v>246</v>
      </c>
      <c r="I28" s="127" t="s">
        <v>247</v>
      </c>
      <c r="J28" s="128"/>
      <c r="K28" s="129" t="str">
        <f t="shared" ca="1" si="0"/>
        <v>N/A</v>
      </c>
      <c r="L28" s="128"/>
      <c r="M28" s="129" t="str">
        <f t="shared" ca="1" si="1"/>
        <v>N/A</v>
      </c>
      <c r="N28" s="128"/>
      <c r="O28" s="129" t="str">
        <f t="shared" ca="1" si="2"/>
        <v>N/A</v>
      </c>
      <c r="P28" s="129"/>
      <c r="Q28" s="129" t="str">
        <f t="shared" ca="1" si="3"/>
        <v>N/A</v>
      </c>
      <c r="R28" s="129"/>
      <c r="S28" s="129" t="str">
        <f t="shared" ca="1" si="4"/>
        <v>N/A</v>
      </c>
      <c r="T28" s="129"/>
      <c r="U28" s="129" t="str">
        <f t="shared" ca="1" si="5"/>
        <v>N/A</v>
      </c>
      <c r="V28" s="129"/>
      <c r="W28" s="129" t="str">
        <f t="shared" ca="1" si="6"/>
        <v>N/A</v>
      </c>
      <c r="X28" s="129"/>
      <c r="Y28" s="129" t="str">
        <f t="shared" ca="1" si="7"/>
        <v>N/A</v>
      </c>
      <c r="Z28" s="144"/>
      <c r="AA28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8" s="132" t="s">
        <v>321</v>
      </c>
      <c r="AC28" s="133" t="str">
        <f ca="1">IFERROR(__xludf.DUMMYFUNCTION("CONCATENATE(COUNTIF({AH28:AJ28,AN28:AP28,AT28:AV28,AZ28:BB28,BF28:BH28,BL28:BN28,BR28:BT28,BX28:BZ28},""X""),""/"",$A$36 - ArrayFormula(SUM(--REGEXMATCH({AH28:AJ28,AN28:AP28,AT28:AV28,AZ28:BB28,BF28:BH28,BL28:BN28,BR28:BT28,BX28:BZ28}, ""[HE]""))))"),"0/0")</f>
        <v>0/0</v>
      </c>
      <c r="AD28" s="134">
        <f ca="1">IFERROR(__xludf.DUMMYFUNCTION("IFERROR(ROUND(COUNTIF({AH28:AJ28,AN28:AP28,AT28:AV28,AZ28:BB28},""X"") / ($A$69 - ArrayFormula(SUM(--REGEXMATCH({AH28:AJ28,AN28:AP28,AT28:AV28,AZ28:BB28}, ""[HE]"")))) * 100, 2),100)"),100)</f>
        <v>100</v>
      </c>
      <c r="AE28" s="140"/>
      <c r="AF28" s="141"/>
      <c r="AG28" s="141"/>
      <c r="AH28" s="141"/>
      <c r="AI28" s="141"/>
      <c r="AJ28" s="141"/>
      <c r="AK28" s="140"/>
      <c r="AL28" s="141"/>
      <c r="AM28" s="141"/>
      <c r="AN28" s="141"/>
      <c r="AO28" s="141"/>
      <c r="AP28" s="141"/>
      <c r="AQ28" s="140"/>
      <c r="AR28" s="141"/>
      <c r="AS28" s="141"/>
      <c r="AT28" s="141"/>
      <c r="AU28" s="141"/>
      <c r="AV28" s="141"/>
      <c r="AW28" s="140"/>
      <c r="AX28" s="141"/>
      <c r="AY28" s="141"/>
      <c r="AZ28" s="141"/>
      <c r="BA28" s="141"/>
      <c r="BB28" s="141"/>
      <c r="BC28" s="140"/>
      <c r="BD28" s="141"/>
      <c r="BE28" s="141"/>
      <c r="BF28" s="141"/>
      <c r="BG28" s="141"/>
      <c r="BH28" s="142"/>
      <c r="BI28" s="140"/>
      <c r="BJ28" s="141"/>
      <c r="BK28" s="141"/>
      <c r="BL28" s="141"/>
      <c r="BM28" s="141"/>
      <c r="BN28" s="142"/>
      <c r="BO28" s="140"/>
      <c r="BP28" s="141"/>
      <c r="BQ28" s="141"/>
      <c r="BR28" s="141"/>
      <c r="BS28" s="141"/>
      <c r="BT28" s="142"/>
      <c r="BU28" s="140"/>
      <c r="BV28" s="141"/>
      <c r="BW28" s="141"/>
      <c r="BX28" s="141"/>
      <c r="BY28" s="141"/>
      <c r="BZ28" s="142"/>
      <c r="CA28" s="143"/>
      <c r="CB28" s="143"/>
      <c r="CC28" s="143"/>
      <c r="CD28" s="143"/>
    </row>
    <row r="29" spans="1:82">
      <c r="A29" s="147"/>
      <c r="B29" s="147"/>
      <c r="C29" s="148"/>
      <c r="D29" s="149"/>
      <c r="E29" s="150"/>
      <c r="F29" s="151"/>
      <c r="G29" s="139">
        <v>0</v>
      </c>
      <c r="H29" s="126" t="s">
        <v>246</v>
      </c>
      <c r="I29" s="127" t="s">
        <v>247</v>
      </c>
      <c r="J29" s="128"/>
      <c r="K29" s="129" t="str">
        <f t="shared" ca="1" si="0"/>
        <v>N/A</v>
      </c>
      <c r="L29" s="128"/>
      <c r="M29" s="129" t="str">
        <f t="shared" ca="1" si="1"/>
        <v>N/A</v>
      </c>
      <c r="N29" s="128"/>
      <c r="O29" s="129" t="str">
        <f t="shared" ca="1" si="2"/>
        <v>N/A</v>
      </c>
      <c r="P29" s="129"/>
      <c r="Q29" s="129" t="str">
        <f t="shared" ca="1" si="3"/>
        <v>N/A</v>
      </c>
      <c r="R29" s="129"/>
      <c r="S29" s="129" t="str">
        <f t="shared" ca="1" si="4"/>
        <v>N/A</v>
      </c>
      <c r="T29" s="129"/>
      <c r="U29" s="129" t="str">
        <f t="shared" ca="1" si="5"/>
        <v>N/A</v>
      </c>
      <c r="V29" s="129"/>
      <c r="W29" s="129" t="str">
        <f t="shared" ca="1" si="6"/>
        <v>N/A</v>
      </c>
      <c r="X29" s="129"/>
      <c r="Y29" s="129" t="str">
        <f t="shared" ca="1" si="7"/>
        <v>N/A</v>
      </c>
      <c r="Z29" s="144"/>
      <c r="AA29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29" s="132" t="s">
        <v>321</v>
      </c>
      <c r="AC29" s="133" t="str">
        <f ca="1">IFERROR(__xludf.DUMMYFUNCTION("CONCATENATE(COUNTIF({AH29:AJ29,AN29:AP29,AT29:AV29,AZ29:BB29,BF29:BH29,BL29:BN29,BR29:BT29,BX29:BZ29},""X""),""/"",$A$36 - ArrayFormula(SUM(--REGEXMATCH({AH29:AJ29,AN29:AP29,AT29:AV29,AZ29:BB29,BF29:BH29,BL29:BN29,BR29:BT29,BX29:BZ29}, ""[HE]""))))"),"0/0")</f>
        <v>0/0</v>
      </c>
      <c r="AD29" s="134">
        <f ca="1">IFERROR(__xludf.DUMMYFUNCTION("IFERROR(ROUND(COUNTIF({AH29:AJ29,AN29:AP29,AT29:AV29,AZ29:BB29},""X"") / ($A$69 - ArrayFormula(SUM(--REGEXMATCH({AH29:AJ29,AN29:AP29,AT29:AV29,AZ29:BB29}, ""[HE]"")))) * 100, 2),100)"),100)</f>
        <v>100</v>
      </c>
      <c r="AE29" s="140"/>
      <c r="AF29" s="141"/>
      <c r="AG29" s="141"/>
      <c r="AH29" s="141"/>
      <c r="AI29" s="141"/>
      <c r="AJ29" s="141"/>
      <c r="AK29" s="140"/>
      <c r="AL29" s="141"/>
      <c r="AM29" s="141"/>
      <c r="AN29" s="141"/>
      <c r="AO29" s="141"/>
      <c r="AP29" s="141"/>
      <c r="AQ29" s="140"/>
      <c r="AR29" s="141"/>
      <c r="AS29" s="141"/>
      <c r="AT29" s="141"/>
      <c r="AU29" s="141"/>
      <c r="AV29" s="141"/>
      <c r="AW29" s="140"/>
      <c r="AX29" s="141"/>
      <c r="AY29" s="141"/>
      <c r="AZ29" s="141"/>
      <c r="BA29" s="141"/>
      <c r="BB29" s="141"/>
      <c r="BC29" s="140"/>
      <c r="BD29" s="141"/>
      <c r="BE29" s="141"/>
      <c r="BF29" s="141"/>
      <c r="BG29" s="141"/>
      <c r="BH29" s="142"/>
      <c r="BI29" s="140"/>
      <c r="BJ29" s="141"/>
      <c r="BK29" s="141"/>
      <c r="BL29" s="141"/>
      <c r="BM29" s="141"/>
      <c r="BN29" s="142"/>
      <c r="BO29" s="140"/>
      <c r="BP29" s="141"/>
      <c r="BQ29" s="141"/>
      <c r="BR29" s="141"/>
      <c r="BS29" s="141"/>
      <c r="BT29" s="142"/>
      <c r="BU29" s="140"/>
      <c r="BV29" s="141"/>
      <c r="BW29" s="141"/>
      <c r="BX29" s="141"/>
      <c r="BY29" s="141"/>
      <c r="BZ29" s="142"/>
      <c r="CA29" s="143"/>
      <c r="CB29" s="143"/>
      <c r="CC29" s="143"/>
      <c r="CD29" s="143"/>
    </row>
    <row r="30" spans="1:82">
      <c r="A30" s="147"/>
      <c r="B30" s="147"/>
      <c r="C30" s="148"/>
      <c r="D30" s="149"/>
      <c r="E30" s="150"/>
      <c r="F30" s="151"/>
      <c r="G30" s="139">
        <v>0</v>
      </c>
      <c r="H30" s="126" t="s">
        <v>246</v>
      </c>
      <c r="I30" s="127" t="s">
        <v>247</v>
      </c>
      <c r="J30" s="128"/>
      <c r="K30" s="129" t="str">
        <f t="shared" ca="1" si="0"/>
        <v>N/A</v>
      </c>
      <c r="L30" s="128"/>
      <c r="M30" s="129" t="str">
        <f t="shared" ca="1" si="1"/>
        <v>N/A</v>
      </c>
      <c r="N30" s="128"/>
      <c r="O30" s="129" t="str">
        <f t="shared" ca="1" si="2"/>
        <v>N/A</v>
      </c>
      <c r="P30" s="129"/>
      <c r="Q30" s="129" t="str">
        <f t="shared" ca="1" si="3"/>
        <v>N/A</v>
      </c>
      <c r="R30" s="129"/>
      <c r="S30" s="129" t="str">
        <f t="shared" ca="1" si="4"/>
        <v>N/A</v>
      </c>
      <c r="T30" s="129"/>
      <c r="U30" s="129" t="str">
        <f t="shared" ca="1" si="5"/>
        <v>N/A</v>
      </c>
      <c r="V30" s="129"/>
      <c r="W30" s="129" t="str">
        <f t="shared" ca="1" si="6"/>
        <v>N/A</v>
      </c>
      <c r="X30" s="129"/>
      <c r="Y30" s="129" t="str">
        <f t="shared" ca="1" si="7"/>
        <v>N/A</v>
      </c>
      <c r="Z30" s="144"/>
      <c r="AA30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0" s="132" t="s">
        <v>321</v>
      </c>
      <c r="AC30" s="133" t="str">
        <f ca="1">IFERROR(__xludf.DUMMYFUNCTION("CONCATENATE(COUNTIF({AH30:AJ30,AN30:AP30,AT30:AV30,AZ30:BB30,BF30:BH30,BL30:BN30,BR30:BT30,BX30:BZ30},""X""),""/"",$A$36 - ArrayFormula(SUM(--REGEXMATCH({AH30:AJ30,AN30:AP30,AT30:AV30,AZ30:BB30,BF30:BH30,BL30:BN30,BR30:BT30,BX30:BZ30}, ""[HE]""))))"),"0/0")</f>
        <v>0/0</v>
      </c>
      <c r="AD30" s="134">
        <f ca="1">IFERROR(__xludf.DUMMYFUNCTION("IFERROR(ROUND(COUNTIF({AH30:AJ30,AN30:AP30,AT30:AV30,AZ30:BB30},""X"") / ($A$69 - ArrayFormula(SUM(--REGEXMATCH({AH30:AJ30,AN30:AP30,AT30:AV30,AZ30:BB30}, ""[HE]"")))) * 100, 2),100)"),100)</f>
        <v>100</v>
      </c>
      <c r="AE30" s="140"/>
      <c r="AF30" s="141"/>
      <c r="AG30" s="141"/>
      <c r="AH30" s="141"/>
      <c r="AI30" s="141"/>
      <c r="AJ30" s="141"/>
      <c r="AK30" s="140"/>
      <c r="AL30" s="141"/>
      <c r="AM30" s="141"/>
      <c r="AN30" s="141"/>
      <c r="AO30" s="141"/>
      <c r="AP30" s="141"/>
      <c r="AQ30" s="140"/>
      <c r="AR30" s="141"/>
      <c r="AS30" s="141"/>
      <c r="AT30" s="141"/>
      <c r="AU30" s="141"/>
      <c r="AV30" s="141"/>
      <c r="AW30" s="140"/>
      <c r="AX30" s="141"/>
      <c r="AY30" s="141"/>
      <c r="AZ30" s="141"/>
      <c r="BA30" s="141"/>
      <c r="BB30" s="141"/>
      <c r="BC30" s="140"/>
      <c r="BD30" s="141"/>
      <c r="BE30" s="141"/>
      <c r="BF30" s="141"/>
      <c r="BG30" s="141"/>
      <c r="BH30" s="142"/>
      <c r="BI30" s="140"/>
      <c r="BJ30" s="141"/>
      <c r="BK30" s="141"/>
      <c r="BL30" s="141"/>
      <c r="BM30" s="141"/>
      <c r="BN30" s="142"/>
      <c r="BO30" s="140"/>
      <c r="BP30" s="141"/>
      <c r="BQ30" s="141"/>
      <c r="BR30" s="141"/>
      <c r="BS30" s="141"/>
      <c r="BT30" s="142"/>
      <c r="BU30" s="140"/>
      <c r="BV30" s="141"/>
      <c r="BW30" s="141"/>
      <c r="BX30" s="141"/>
      <c r="BY30" s="141"/>
      <c r="BZ30" s="142"/>
      <c r="CA30" s="143"/>
      <c r="CB30" s="143"/>
      <c r="CC30" s="143"/>
      <c r="CD30" s="143"/>
    </row>
    <row r="31" spans="1:82">
      <c r="A31" s="147"/>
      <c r="B31" s="147"/>
      <c r="C31" s="148"/>
      <c r="D31" s="149"/>
      <c r="E31" s="150"/>
      <c r="F31" s="151"/>
      <c r="G31" s="139">
        <v>0</v>
      </c>
      <c r="H31" s="126" t="s">
        <v>246</v>
      </c>
      <c r="I31" s="127" t="s">
        <v>247</v>
      </c>
      <c r="J31" s="128"/>
      <c r="K31" s="129" t="str">
        <f t="shared" ca="1" si="0"/>
        <v>N/A</v>
      </c>
      <c r="L31" s="128"/>
      <c r="M31" s="129" t="str">
        <f t="shared" ca="1" si="1"/>
        <v>N/A</v>
      </c>
      <c r="N31" s="128"/>
      <c r="O31" s="129" t="str">
        <f t="shared" ca="1" si="2"/>
        <v>N/A</v>
      </c>
      <c r="P31" s="129"/>
      <c r="Q31" s="129" t="str">
        <f t="shared" ca="1" si="3"/>
        <v>N/A</v>
      </c>
      <c r="R31" s="129"/>
      <c r="S31" s="129" t="str">
        <f t="shared" ca="1" si="4"/>
        <v>N/A</v>
      </c>
      <c r="T31" s="129"/>
      <c r="U31" s="129" t="str">
        <f t="shared" ca="1" si="5"/>
        <v>N/A</v>
      </c>
      <c r="V31" s="129"/>
      <c r="W31" s="129" t="str">
        <f t="shared" ca="1" si="6"/>
        <v>N/A</v>
      </c>
      <c r="X31" s="129"/>
      <c r="Y31" s="129" t="str">
        <f t="shared" ca="1" si="7"/>
        <v>N/A</v>
      </c>
      <c r="Z31" s="144"/>
      <c r="AA31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1" s="132" t="s">
        <v>321</v>
      </c>
      <c r="AC31" s="133" t="str">
        <f ca="1">IFERROR(__xludf.DUMMYFUNCTION("CONCATENATE(COUNTIF({AH31:AJ31,AN31:AP31,AT31:AV31,AZ31:BB31,BF31:BH31,BL31:BN31,BR31:BT31,BX31:BZ31},""X""),""/"",$A$36 - ArrayFormula(SUM(--REGEXMATCH({AH31:AJ31,AN31:AP31,AT31:AV31,AZ31:BB31,BF31:BH31,BL31:BN31,BR31:BT31,BX31:BZ31}, ""[HE]""))))"),"0/0")</f>
        <v>0/0</v>
      </c>
      <c r="AD31" s="134">
        <f ca="1">IFERROR(__xludf.DUMMYFUNCTION("IFERROR(ROUND(COUNTIF({AH31:AJ31,AN31:AP31,AT31:AV31,AZ31:BB31},""X"") / ($A$69 - ArrayFormula(SUM(--REGEXMATCH({AH31:AJ31,AN31:AP31,AT31:AV31,AZ31:BB31}, ""[HE]"")))) * 100, 2),100)"),100)</f>
        <v>100</v>
      </c>
      <c r="AE31" s="140"/>
      <c r="AF31" s="141"/>
      <c r="AG31" s="141"/>
      <c r="AH31" s="141"/>
      <c r="AI31" s="141"/>
      <c r="AJ31" s="141"/>
      <c r="AK31" s="140"/>
      <c r="AL31" s="141"/>
      <c r="AM31" s="141"/>
      <c r="AN31" s="141"/>
      <c r="AO31" s="141"/>
      <c r="AP31" s="141"/>
      <c r="AQ31" s="140"/>
      <c r="AR31" s="141"/>
      <c r="AS31" s="141"/>
      <c r="AT31" s="141"/>
      <c r="AU31" s="141"/>
      <c r="AV31" s="141"/>
      <c r="AW31" s="140"/>
      <c r="AX31" s="141"/>
      <c r="AY31" s="141"/>
      <c r="AZ31" s="141"/>
      <c r="BA31" s="141"/>
      <c r="BB31" s="141"/>
      <c r="BC31" s="140"/>
      <c r="BD31" s="141"/>
      <c r="BE31" s="141"/>
      <c r="BF31" s="141"/>
      <c r="BG31" s="141"/>
      <c r="BH31" s="142"/>
      <c r="BI31" s="140"/>
      <c r="BJ31" s="141"/>
      <c r="BK31" s="141"/>
      <c r="BL31" s="141"/>
      <c r="BM31" s="141"/>
      <c r="BN31" s="142"/>
      <c r="BO31" s="140"/>
      <c r="BP31" s="141"/>
      <c r="BQ31" s="141"/>
      <c r="BR31" s="141"/>
      <c r="BS31" s="141"/>
      <c r="BT31" s="142"/>
      <c r="BU31" s="140"/>
      <c r="BV31" s="141"/>
      <c r="BW31" s="141"/>
      <c r="BX31" s="141"/>
      <c r="BY31" s="141"/>
      <c r="BZ31" s="142"/>
      <c r="CA31" s="143"/>
      <c r="CB31" s="143"/>
      <c r="CC31" s="143"/>
      <c r="CD31" s="143"/>
    </row>
    <row r="32" spans="1:82">
      <c r="A32" s="147"/>
      <c r="B32" s="147"/>
      <c r="C32" s="148"/>
      <c r="D32" s="149"/>
      <c r="E32" s="150"/>
      <c r="F32" s="151"/>
      <c r="G32" s="139">
        <v>0</v>
      </c>
      <c r="H32" s="126" t="s">
        <v>246</v>
      </c>
      <c r="I32" s="127" t="s">
        <v>247</v>
      </c>
      <c r="J32" s="128"/>
      <c r="K32" s="129" t="str">
        <f t="shared" ca="1" si="0"/>
        <v>N/A</v>
      </c>
      <c r="L32" s="128"/>
      <c r="M32" s="129" t="str">
        <f t="shared" ca="1" si="1"/>
        <v>N/A</v>
      </c>
      <c r="N32" s="128"/>
      <c r="O32" s="129" t="str">
        <f t="shared" ca="1" si="2"/>
        <v>N/A</v>
      </c>
      <c r="P32" s="129"/>
      <c r="Q32" s="129" t="str">
        <f t="shared" ca="1" si="3"/>
        <v>N/A</v>
      </c>
      <c r="R32" s="129"/>
      <c r="S32" s="129" t="str">
        <f t="shared" ca="1" si="4"/>
        <v>N/A</v>
      </c>
      <c r="T32" s="129"/>
      <c r="U32" s="129" t="str">
        <f t="shared" ca="1" si="5"/>
        <v>N/A</v>
      </c>
      <c r="V32" s="129"/>
      <c r="W32" s="129" t="str">
        <f t="shared" ca="1" si="6"/>
        <v>N/A</v>
      </c>
      <c r="X32" s="129"/>
      <c r="Y32" s="129" t="str">
        <f t="shared" ca="1" si="7"/>
        <v>N/A</v>
      </c>
      <c r="Z32" s="144"/>
      <c r="AA32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2" s="132" t="s">
        <v>321</v>
      </c>
      <c r="AC32" s="133" t="str">
        <f ca="1">IFERROR(__xludf.DUMMYFUNCTION("CONCATENATE(COUNTIF({AH32:AJ32,AN32:AP32,AT32:AV32,AZ32:BB32,BF32:BH32,BL32:BN32,BR32:BT32,BX32:BZ32},""X""),""/"",$A$36 - ArrayFormula(SUM(--REGEXMATCH({AH32:AJ32,AN32:AP32,AT32:AV32,AZ32:BB32,BF32:BH32,BL32:BN32,BR32:BT32,BX32:BZ32}, ""[HE]""))))"),"0/0")</f>
        <v>0/0</v>
      </c>
      <c r="AD32" s="134">
        <f ca="1">IFERROR(__xludf.DUMMYFUNCTION("IFERROR(ROUND(COUNTIF({AH32:AJ32,AN32:AP32,AT32:AV32,AZ32:BB32},""X"") / ($A$69 - ArrayFormula(SUM(--REGEXMATCH({AH32:AJ32,AN32:AP32,AT32:AV32,AZ32:BB32}, ""[HE]"")))) * 100, 2),100)"),100)</f>
        <v>100</v>
      </c>
      <c r="AE32" s="140"/>
      <c r="AF32" s="141"/>
      <c r="AG32" s="141"/>
      <c r="AH32" s="141"/>
      <c r="AI32" s="141"/>
      <c r="AJ32" s="141"/>
      <c r="AK32" s="140"/>
      <c r="AL32" s="141"/>
      <c r="AM32" s="141"/>
      <c r="AN32" s="141"/>
      <c r="AO32" s="141"/>
      <c r="AP32" s="141"/>
      <c r="AQ32" s="140"/>
      <c r="AR32" s="141"/>
      <c r="AS32" s="141"/>
      <c r="AT32" s="141"/>
      <c r="AU32" s="141"/>
      <c r="AV32" s="141"/>
      <c r="AW32" s="140"/>
      <c r="AX32" s="141"/>
      <c r="AY32" s="141"/>
      <c r="AZ32" s="141"/>
      <c r="BA32" s="141"/>
      <c r="BB32" s="141"/>
      <c r="BC32" s="140"/>
      <c r="BD32" s="141"/>
      <c r="BE32" s="141"/>
      <c r="BF32" s="141"/>
      <c r="BG32" s="141"/>
      <c r="BH32" s="142"/>
      <c r="BI32" s="140"/>
      <c r="BJ32" s="141"/>
      <c r="BK32" s="141"/>
      <c r="BL32" s="141"/>
      <c r="BM32" s="141"/>
      <c r="BN32" s="142"/>
      <c r="BO32" s="140"/>
      <c r="BP32" s="141"/>
      <c r="BQ32" s="141"/>
      <c r="BR32" s="141"/>
      <c r="BS32" s="141"/>
      <c r="BT32" s="142"/>
      <c r="BU32" s="140"/>
      <c r="BV32" s="141"/>
      <c r="BW32" s="141"/>
      <c r="BX32" s="141"/>
      <c r="BY32" s="141"/>
      <c r="BZ32" s="142"/>
      <c r="CA32" s="143"/>
      <c r="CB32" s="143"/>
      <c r="CC32" s="143"/>
      <c r="CD32" s="143"/>
    </row>
    <row r="33" spans="1:82">
      <c r="A33" s="147"/>
      <c r="B33" s="147"/>
      <c r="C33" s="148"/>
      <c r="D33" s="149"/>
      <c r="E33" s="150"/>
      <c r="F33" s="151"/>
      <c r="G33" s="139">
        <v>0</v>
      </c>
      <c r="H33" s="126" t="s">
        <v>246</v>
      </c>
      <c r="I33" s="127" t="s">
        <v>247</v>
      </c>
      <c r="J33" s="128"/>
      <c r="K33" s="129" t="str">
        <f t="shared" ca="1" si="0"/>
        <v>N/A</v>
      </c>
      <c r="L33" s="128"/>
      <c r="M33" s="129" t="str">
        <f t="shared" ca="1" si="1"/>
        <v>N/A</v>
      </c>
      <c r="N33" s="128"/>
      <c r="O33" s="129" t="str">
        <f t="shared" ca="1" si="2"/>
        <v>N/A</v>
      </c>
      <c r="P33" s="129"/>
      <c r="Q33" s="129" t="str">
        <f t="shared" ca="1" si="3"/>
        <v>N/A</v>
      </c>
      <c r="R33" s="129"/>
      <c r="S33" s="129" t="str">
        <f t="shared" ca="1" si="4"/>
        <v>N/A</v>
      </c>
      <c r="T33" s="129"/>
      <c r="U33" s="129" t="str">
        <f t="shared" ca="1" si="5"/>
        <v>N/A</v>
      </c>
      <c r="V33" s="129"/>
      <c r="W33" s="129" t="str">
        <f t="shared" ca="1" si="6"/>
        <v>N/A</v>
      </c>
      <c r="X33" s="129"/>
      <c r="Y33" s="129" t="str">
        <f t="shared" ca="1" si="7"/>
        <v>N/A</v>
      </c>
      <c r="Z33" s="144"/>
      <c r="AA33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3" s="132" t="s">
        <v>321</v>
      </c>
      <c r="AC33" s="133" t="str">
        <f ca="1">IFERROR(__xludf.DUMMYFUNCTION("CONCATENATE(COUNTIF({AH33:AJ33,AN33:AP33,AT33:AV33,AZ33:BB33,BF33:BH33,BL33:BN33,BR33:BT33,BX33:BZ33},""X""),""/"",$A$36 - ArrayFormula(SUM(--REGEXMATCH({AH33:AJ33,AN33:AP33,AT33:AV33,AZ33:BB33,BF33:BH33,BL33:BN33,BR33:BT33,BX33:BZ33}, ""[HE]""))))"),"0/0")</f>
        <v>0/0</v>
      </c>
      <c r="AD33" s="134">
        <f ca="1">IFERROR(__xludf.DUMMYFUNCTION("IFERROR(ROUND(COUNTIF({AH33:AJ33,AN33:AP33,AT33:AV33,AZ33:BB33},""X"") / ($A$69 - ArrayFormula(SUM(--REGEXMATCH({AH33:AJ33,AN33:AP33,AT33:AV33,AZ33:BB33}, ""[HE]"")))) * 100, 2),100)"),100)</f>
        <v>100</v>
      </c>
      <c r="AE33" s="140"/>
      <c r="AF33" s="141"/>
      <c r="AG33" s="141"/>
      <c r="AH33" s="141"/>
      <c r="AI33" s="141"/>
      <c r="AJ33" s="141"/>
      <c r="AK33" s="140"/>
      <c r="AL33" s="141"/>
      <c r="AM33" s="141"/>
      <c r="AN33" s="141"/>
      <c r="AO33" s="141"/>
      <c r="AP33" s="141"/>
      <c r="AQ33" s="140"/>
      <c r="AR33" s="141"/>
      <c r="AS33" s="141"/>
      <c r="AT33" s="141"/>
      <c r="AU33" s="141"/>
      <c r="AV33" s="141"/>
      <c r="AW33" s="140"/>
      <c r="AX33" s="141"/>
      <c r="AY33" s="141"/>
      <c r="AZ33" s="141"/>
      <c r="BA33" s="141"/>
      <c r="BB33" s="141"/>
      <c r="BC33" s="140"/>
      <c r="BD33" s="141"/>
      <c r="BE33" s="141"/>
      <c r="BF33" s="141"/>
      <c r="BG33" s="141"/>
      <c r="BH33" s="142"/>
      <c r="BI33" s="140"/>
      <c r="BJ33" s="141"/>
      <c r="BK33" s="141"/>
      <c r="BL33" s="141"/>
      <c r="BM33" s="141"/>
      <c r="BN33" s="142"/>
      <c r="BO33" s="140"/>
      <c r="BP33" s="141"/>
      <c r="BQ33" s="141"/>
      <c r="BR33" s="141"/>
      <c r="BS33" s="141"/>
      <c r="BT33" s="142"/>
      <c r="BU33" s="140"/>
      <c r="BV33" s="141"/>
      <c r="BW33" s="141"/>
      <c r="BX33" s="141"/>
      <c r="BY33" s="141"/>
      <c r="BZ33" s="142"/>
      <c r="CA33" s="143"/>
      <c r="CB33" s="143"/>
      <c r="CC33" s="143"/>
      <c r="CD33" s="143"/>
    </row>
    <row r="34" spans="1:82">
      <c r="A34" s="147"/>
      <c r="B34" s="147"/>
      <c r="C34" s="148"/>
      <c r="D34" s="149"/>
      <c r="E34" s="150"/>
      <c r="F34" s="151"/>
      <c r="G34" s="139">
        <v>0</v>
      </c>
      <c r="H34" s="126" t="s">
        <v>246</v>
      </c>
      <c r="I34" s="127" t="s">
        <v>247</v>
      </c>
      <c r="J34" s="128"/>
      <c r="K34" s="129" t="str">
        <f t="shared" ca="1" si="0"/>
        <v>N/A</v>
      </c>
      <c r="L34" s="128"/>
      <c r="M34" s="129" t="str">
        <f t="shared" ca="1" si="1"/>
        <v>N/A</v>
      </c>
      <c r="N34" s="128"/>
      <c r="O34" s="129" t="str">
        <f t="shared" ca="1" si="2"/>
        <v>N/A</v>
      </c>
      <c r="P34" s="129"/>
      <c r="Q34" s="129" t="str">
        <f t="shared" ca="1" si="3"/>
        <v>N/A</v>
      </c>
      <c r="R34" s="129"/>
      <c r="S34" s="129" t="str">
        <f t="shared" ca="1" si="4"/>
        <v>N/A</v>
      </c>
      <c r="T34" s="129"/>
      <c r="U34" s="129" t="str">
        <f t="shared" ca="1" si="5"/>
        <v>N/A</v>
      </c>
      <c r="V34" s="129"/>
      <c r="W34" s="129" t="str">
        <f t="shared" ca="1" si="6"/>
        <v>N/A</v>
      </c>
      <c r="X34" s="129"/>
      <c r="Y34" s="129" t="str">
        <f t="shared" ca="1" si="7"/>
        <v>N/A</v>
      </c>
      <c r="Z34" s="144"/>
      <c r="AA34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4" s="132" t="s">
        <v>321</v>
      </c>
      <c r="AC34" s="133" t="str">
        <f ca="1">IFERROR(__xludf.DUMMYFUNCTION("CONCATENATE(COUNTIF({AH34:AJ34,AN34:AP34,AT34:AV34,AZ34:BB34,BF34:BH34,BL34:BN34,BR34:BT34,BX34:BZ34},""X""),""/"",$A$36 - ArrayFormula(SUM(--REGEXMATCH({AH34:AJ34,AN34:AP34,AT34:AV34,AZ34:BB34,BF34:BH34,BL34:BN34,BR34:BT34,BX34:BZ34}, ""[HE]""))))"),"0/0")</f>
        <v>0/0</v>
      </c>
      <c r="AD34" s="134">
        <f ca="1">IFERROR(__xludf.DUMMYFUNCTION("IFERROR(ROUND(COUNTIF({AH34:AJ34,AN34:AP34,AT34:AV34,AZ34:BB34},""X"") / ($A$69 - ArrayFormula(SUM(--REGEXMATCH({AH34:AJ34,AN34:AP34,AT34:AV34,AZ34:BB34}, ""[HE]"")))) * 100, 2),100)"),100)</f>
        <v>100</v>
      </c>
      <c r="AE34" s="140"/>
      <c r="AF34" s="141"/>
      <c r="AG34" s="141"/>
      <c r="AH34" s="141"/>
      <c r="AI34" s="141"/>
      <c r="AJ34" s="141"/>
      <c r="AK34" s="140"/>
      <c r="AL34" s="141"/>
      <c r="AM34" s="141"/>
      <c r="AN34" s="141"/>
      <c r="AO34" s="141"/>
      <c r="AP34" s="141"/>
      <c r="AQ34" s="140"/>
      <c r="AR34" s="141"/>
      <c r="AS34" s="141"/>
      <c r="AT34" s="141"/>
      <c r="AU34" s="141"/>
      <c r="AV34" s="141"/>
      <c r="AW34" s="140"/>
      <c r="AX34" s="141"/>
      <c r="AY34" s="141"/>
      <c r="AZ34" s="141"/>
      <c r="BA34" s="141"/>
      <c r="BB34" s="141"/>
      <c r="BC34" s="140"/>
      <c r="BD34" s="141"/>
      <c r="BE34" s="141"/>
      <c r="BF34" s="141"/>
      <c r="BG34" s="141"/>
      <c r="BH34" s="142"/>
      <c r="BI34" s="140"/>
      <c r="BJ34" s="141"/>
      <c r="BK34" s="141"/>
      <c r="BL34" s="141"/>
      <c r="BM34" s="141"/>
      <c r="BN34" s="142"/>
      <c r="BO34" s="140"/>
      <c r="BP34" s="141"/>
      <c r="BQ34" s="141"/>
      <c r="BR34" s="141"/>
      <c r="BS34" s="141"/>
      <c r="BT34" s="142"/>
      <c r="BU34" s="140"/>
      <c r="BV34" s="141"/>
      <c r="BW34" s="141"/>
      <c r="BX34" s="141"/>
      <c r="BY34" s="141"/>
      <c r="BZ34" s="142"/>
      <c r="CA34" s="143"/>
      <c r="CB34" s="143"/>
      <c r="CC34" s="143"/>
      <c r="CD34" s="143"/>
    </row>
    <row r="35" spans="1:82">
      <c r="A35" s="147"/>
      <c r="B35" s="147"/>
      <c r="C35" s="148"/>
      <c r="D35" s="149"/>
      <c r="E35" s="150"/>
      <c r="F35" s="151"/>
      <c r="G35" s="139">
        <v>0</v>
      </c>
      <c r="H35" s="126" t="s">
        <v>246</v>
      </c>
      <c r="I35" s="127" t="s">
        <v>247</v>
      </c>
      <c r="J35" s="128"/>
      <c r="K35" s="129" t="str">
        <f t="shared" ca="1" si="0"/>
        <v>N/A</v>
      </c>
      <c r="L35" s="128"/>
      <c r="M35" s="129" t="str">
        <f t="shared" ca="1" si="1"/>
        <v>N/A</v>
      </c>
      <c r="N35" s="128"/>
      <c r="O35" s="129" t="str">
        <f t="shared" ca="1" si="2"/>
        <v>N/A</v>
      </c>
      <c r="P35" s="129"/>
      <c r="Q35" s="129" t="str">
        <f t="shared" ca="1" si="3"/>
        <v>N/A</v>
      </c>
      <c r="R35" s="129"/>
      <c r="S35" s="129" t="str">
        <f t="shared" ca="1" si="4"/>
        <v>N/A</v>
      </c>
      <c r="T35" s="129"/>
      <c r="U35" s="129" t="str">
        <f t="shared" ca="1" si="5"/>
        <v>N/A</v>
      </c>
      <c r="V35" s="129"/>
      <c r="W35" s="129" t="str">
        <f t="shared" ca="1" si="6"/>
        <v>N/A</v>
      </c>
      <c r="X35" s="129"/>
      <c r="Y35" s="129" t="str">
        <f t="shared" ca="1" si="7"/>
        <v>N/A</v>
      </c>
      <c r="Z35" s="144"/>
      <c r="AA3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5" s="132" t="s">
        <v>321</v>
      </c>
      <c r="AC35" s="133" t="str">
        <f ca="1">IFERROR(__xludf.DUMMYFUNCTION("CONCATENATE(COUNTIF({AH35:AJ35,AN35:AP35,AT35:AV35,AZ35:BB35,BF35:BH35,BL35:BN35,BR35:BT35,BX35:BZ35},""X""),""/"",$A$36 - ArrayFormula(SUM(--REGEXMATCH({AH35:AJ35,AN35:AP35,AT35:AV35,AZ35:BB35,BF35:BH35,BL35:BN35,BR35:BT35,BX35:BZ35}, ""[HE]""))))"),"0/0")</f>
        <v>0/0</v>
      </c>
      <c r="AD35" s="134">
        <f ca="1">IFERROR(__xludf.DUMMYFUNCTION("IFERROR(ROUND(COUNTIF({AH35:AJ35,AN35:AP35,AT35:AV35,AZ35:BB35},""X"") / ($A$69 - ArrayFormula(SUM(--REGEXMATCH({AH35:AJ35,AN35:AP35,AT35:AV35,AZ35:BB35}, ""[HE]"")))) * 100, 2),100)"),100)</f>
        <v>100</v>
      </c>
      <c r="AE35" s="140"/>
      <c r="AF35" s="141"/>
      <c r="AG35" s="141"/>
      <c r="AH35" s="141"/>
      <c r="AI35" s="141"/>
      <c r="AJ35" s="141"/>
      <c r="AK35" s="140"/>
      <c r="AL35" s="141"/>
      <c r="AM35" s="141"/>
      <c r="AN35" s="141"/>
      <c r="AO35" s="141"/>
      <c r="AP35" s="141"/>
      <c r="AQ35" s="140"/>
      <c r="AR35" s="141"/>
      <c r="AS35" s="141"/>
      <c r="AT35" s="141"/>
      <c r="AU35" s="141"/>
      <c r="AV35" s="141"/>
      <c r="AW35" s="140"/>
      <c r="AX35" s="141"/>
      <c r="AY35" s="141"/>
      <c r="AZ35" s="141"/>
      <c r="BA35" s="141"/>
      <c r="BB35" s="141"/>
      <c r="BC35" s="140"/>
      <c r="BD35" s="141"/>
      <c r="BE35" s="141"/>
      <c r="BF35" s="141"/>
      <c r="BG35" s="141"/>
      <c r="BH35" s="142"/>
      <c r="BI35" s="140"/>
      <c r="BJ35" s="141"/>
      <c r="BK35" s="141"/>
      <c r="BL35" s="141"/>
      <c r="BM35" s="141"/>
      <c r="BN35" s="142"/>
      <c r="BO35" s="140"/>
      <c r="BP35" s="141"/>
      <c r="BQ35" s="141"/>
      <c r="BR35" s="141"/>
      <c r="BS35" s="141"/>
      <c r="BT35" s="142"/>
      <c r="BU35" s="140"/>
      <c r="BV35" s="141"/>
      <c r="BW35" s="141"/>
      <c r="BX35" s="141"/>
      <c r="BY35" s="141"/>
      <c r="BZ35" s="142"/>
      <c r="CA35" s="143"/>
      <c r="CB35" s="143"/>
      <c r="CC35" s="143"/>
      <c r="CD35" s="143"/>
    </row>
    <row r="36" spans="1:82">
      <c r="A36" s="147"/>
      <c r="B36" s="147"/>
      <c r="C36" s="148"/>
      <c r="D36" s="149"/>
      <c r="E36" s="150"/>
      <c r="F36" s="151"/>
      <c r="G36" s="139">
        <v>0</v>
      </c>
      <c r="H36" s="126" t="s">
        <v>246</v>
      </c>
      <c r="I36" s="127" t="s">
        <v>247</v>
      </c>
      <c r="J36" s="128"/>
      <c r="K36" s="129" t="str">
        <f t="shared" ca="1" si="0"/>
        <v>N/A</v>
      </c>
      <c r="L36" s="128"/>
      <c r="M36" s="129" t="str">
        <f t="shared" ca="1" si="1"/>
        <v>N/A</v>
      </c>
      <c r="N36" s="128"/>
      <c r="O36" s="129" t="str">
        <f t="shared" ca="1" si="2"/>
        <v>N/A</v>
      </c>
      <c r="P36" s="129"/>
      <c r="Q36" s="129" t="str">
        <f t="shared" ca="1" si="3"/>
        <v>N/A</v>
      </c>
      <c r="R36" s="129"/>
      <c r="S36" s="129" t="str">
        <f t="shared" ca="1" si="4"/>
        <v>N/A</v>
      </c>
      <c r="T36" s="129"/>
      <c r="U36" s="129" t="str">
        <f t="shared" ca="1" si="5"/>
        <v>N/A</v>
      </c>
      <c r="V36" s="129"/>
      <c r="W36" s="129" t="str">
        <f t="shared" ca="1" si="6"/>
        <v>N/A</v>
      </c>
      <c r="X36" s="129"/>
      <c r="Y36" s="129" t="str">
        <f t="shared" ca="1" si="7"/>
        <v>N/A</v>
      </c>
      <c r="Z36" s="144"/>
      <c r="AA36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6" s="132" t="s">
        <v>321</v>
      </c>
      <c r="AC36" s="133" t="str">
        <f ca="1">IFERROR(__xludf.DUMMYFUNCTION("CONCATENATE(COUNTIF({AH36:AJ36,AN36:AP36,AT36:AV36,AZ36:BB36,BF36:BH36,BL36:BN36,BR36:BT36,BX36:BZ36},""X""),""/"",$A$36 - ArrayFormula(SUM(--REGEXMATCH({AH36:AJ36,AN36:AP36,AT36:AV36,AZ36:BB36,BF36:BH36,BL36:BN36,BR36:BT36,BX36:BZ36}, ""[HE]""))))"),"0/0")</f>
        <v>0/0</v>
      </c>
      <c r="AD36" s="134">
        <f ca="1">IFERROR(__xludf.DUMMYFUNCTION("IFERROR(ROUND(COUNTIF({AH36:AJ36,AN36:AP36,AT36:AV36,AZ36:BB36},""X"") / ($A$69 - ArrayFormula(SUM(--REGEXMATCH({AH36:AJ36,AN36:AP36,AT36:AV36,AZ36:BB36}, ""[HE]"")))) * 100, 2),100)"),100)</f>
        <v>100</v>
      </c>
      <c r="AE36" s="140"/>
      <c r="AF36" s="141"/>
      <c r="AG36" s="141"/>
      <c r="AH36" s="141"/>
      <c r="AI36" s="141"/>
      <c r="AJ36" s="141"/>
      <c r="AK36" s="140"/>
      <c r="AL36" s="141"/>
      <c r="AM36" s="141"/>
      <c r="AN36" s="141"/>
      <c r="AO36" s="141"/>
      <c r="AP36" s="141"/>
      <c r="AQ36" s="140"/>
      <c r="AR36" s="141"/>
      <c r="AS36" s="141"/>
      <c r="AT36" s="141"/>
      <c r="AU36" s="141"/>
      <c r="AV36" s="141"/>
      <c r="AW36" s="140"/>
      <c r="AX36" s="141"/>
      <c r="AY36" s="141"/>
      <c r="AZ36" s="141"/>
      <c r="BA36" s="141"/>
      <c r="BB36" s="141"/>
      <c r="BC36" s="140"/>
      <c r="BD36" s="141"/>
      <c r="BE36" s="141"/>
      <c r="BF36" s="141"/>
      <c r="BG36" s="141"/>
      <c r="BH36" s="142"/>
      <c r="BI36" s="140"/>
      <c r="BJ36" s="141"/>
      <c r="BK36" s="141"/>
      <c r="BL36" s="141"/>
      <c r="BM36" s="141"/>
      <c r="BN36" s="142"/>
      <c r="BO36" s="140"/>
      <c r="BP36" s="141"/>
      <c r="BQ36" s="141"/>
      <c r="BR36" s="141"/>
      <c r="BS36" s="141"/>
      <c r="BT36" s="142"/>
      <c r="BU36" s="140"/>
      <c r="BV36" s="141"/>
      <c r="BW36" s="141"/>
      <c r="BX36" s="141"/>
      <c r="BY36" s="141"/>
      <c r="BZ36" s="142"/>
      <c r="CA36" s="143"/>
      <c r="CB36" s="143"/>
      <c r="CC36" s="143"/>
      <c r="CD36" s="143"/>
    </row>
    <row r="37" spans="1:82">
      <c r="A37" s="147"/>
      <c r="B37" s="147"/>
      <c r="C37" s="148"/>
      <c r="D37" s="149"/>
      <c r="E37" s="150"/>
      <c r="F37" s="151"/>
      <c r="G37" s="139">
        <v>0</v>
      </c>
      <c r="H37" s="126" t="s">
        <v>246</v>
      </c>
      <c r="I37" s="127" t="s">
        <v>247</v>
      </c>
      <c r="J37" s="128"/>
      <c r="K37" s="129" t="str">
        <f t="shared" ca="1" si="0"/>
        <v>N/A</v>
      </c>
      <c r="L37" s="128"/>
      <c r="M37" s="129" t="str">
        <f t="shared" ca="1" si="1"/>
        <v>N/A</v>
      </c>
      <c r="N37" s="128"/>
      <c r="O37" s="129" t="str">
        <f t="shared" ca="1" si="2"/>
        <v>N/A</v>
      </c>
      <c r="P37" s="129"/>
      <c r="Q37" s="129" t="str">
        <f t="shared" ca="1" si="3"/>
        <v>N/A</v>
      </c>
      <c r="R37" s="129"/>
      <c r="S37" s="129" t="str">
        <f t="shared" ca="1" si="4"/>
        <v>N/A</v>
      </c>
      <c r="T37" s="129"/>
      <c r="U37" s="129" t="str">
        <f t="shared" ca="1" si="5"/>
        <v>N/A</v>
      </c>
      <c r="V37" s="129"/>
      <c r="W37" s="129" t="str">
        <f t="shared" ca="1" si="6"/>
        <v>N/A</v>
      </c>
      <c r="X37" s="129"/>
      <c r="Y37" s="129" t="str">
        <f t="shared" ca="1" si="7"/>
        <v>N/A</v>
      </c>
      <c r="Z37" s="144"/>
      <c r="AA37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7" s="132" t="s">
        <v>321</v>
      </c>
      <c r="AC37" s="133" t="str">
        <f ca="1">IFERROR(__xludf.DUMMYFUNCTION("CONCATENATE(COUNTIF({AH37:AJ37,AN37:AP37,AT37:AV37,AZ37:BB37,BF37:BH37,BL37:BN37,BR37:BT37,BX37:BZ37},""X""),""/"",$A$36 - ArrayFormula(SUM(--REGEXMATCH({AH37:AJ37,AN37:AP37,AT37:AV37,AZ37:BB37,BF37:BH37,BL37:BN37,BR37:BT37,BX37:BZ37}, ""[HE]""))))"),"0/0")</f>
        <v>0/0</v>
      </c>
      <c r="AD37" s="134">
        <f ca="1">IFERROR(__xludf.DUMMYFUNCTION("IFERROR(ROUND(COUNTIF({AH37:AJ37,AN37:AP37,AT37:AV37,AZ37:BB37},""X"") / ($A$69 - ArrayFormula(SUM(--REGEXMATCH({AH37:AJ37,AN37:AP37,AT37:AV37,AZ37:BB37}, ""[HE]"")))) * 100, 2),100)"),100)</f>
        <v>100</v>
      </c>
      <c r="AE37" s="140"/>
      <c r="AF37" s="141"/>
      <c r="AG37" s="141"/>
      <c r="AH37" s="141"/>
      <c r="AI37" s="141"/>
      <c r="AJ37" s="141"/>
      <c r="AK37" s="140"/>
      <c r="AL37" s="141"/>
      <c r="AM37" s="141"/>
      <c r="AN37" s="141"/>
      <c r="AO37" s="141"/>
      <c r="AP37" s="141"/>
      <c r="AQ37" s="140"/>
      <c r="AR37" s="141"/>
      <c r="AS37" s="141"/>
      <c r="AT37" s="141"/>
      <c r="AU37" s="141"/>
      <c r="AV37" s="141"/>
      <c r="AW37" s="140"/>
      <c r="AX37" s="141"/>
      <c r="AY37" s="141"/>
      <c r="AZ37" s="141"/>
      <c r="BA37" s="141"/>
      <c r="BB37" s="141"/>
      <c r="BC37" s="140"/>
      <c r="BD37" s="141"/>
      <c r="BE37" s="141"/>
      <c r="BF37" s="141"/>
      <c r="BG37" s="141"/>
      <c r="BH37" s="142"/>
      <c r="BI37" s="140"/>
      <c r="BJ37" s="141"/>
      <c r="BK37" s="141"/>
      <c r="BL37" s="141"/>
      <c r="BM37" s="141"/>
      <c r="BN37" s="142"/>
      <c r="BO37" s="140"/>
      <c r="BP37" s="141"/>
      <c r="BQ37" s="141"/>
      <c r="BR37" s="141"/>
      <c r="BS37" s="141"/>
      <c r="BT37" s="142"/>
      <c r="BU37" s="140"/>
      <c r="BV37" s="141"/>
      <c r="BW37" s="141"/>
      <c r="BX37" s="141"/>
      <c r="BY37" s="141"/>
      <c r="BZ37" s="142"/>
      <c r="CA37" s="143"/>
      <c r="CB37" s="143"/>
      <c r="CC37" s="143"/>
      <c r="CD37" s="143"/>
    </row>
    <row r="38" spans="1:82">
      <c r="A38" s="147"/>
      <c r="B38" s="147"/>
      <c r="C38" s="148"/>
      <c r="D38" s="149"/>
      <c r="E38" s="150"/>
      <c r="F38" s="151"/>
      <c r="G38" s="139">
        <v>0</v>
      </c>
      <c r="H38" s="126" t="s">
        <v>246</v>
      </c>
      <c r="I38" s="127" t="s">
        <v>247</v>
      </c>
      <c r="J38" s="128"/>
      <c r="K38" s="129" t="str">
        <f t="shared" ca="1" si="0"/>
        <v>N/A</v>
      </c>
      <c r="L38" s="128"/>
      <c r="M38" s="129" t="str">
        <f t="shared" ca="1" si="1"/>
        <v>N/A</v>
      </c>
      <c r="N38" s="128"/>
      <c r="O38" s="129" t="str">
        <f t="shared" ca="1" si="2"/>
        <v>N/A</v>
      </c>
      <c r="P38" s="129"/>
      <c r="Q38" s="129" t="str">
        <f t="shared" ca="1" si="3"/>
        <v>N/A</v>
      </c>
      <c r="R38" s="129"/>
      <c r="S38" s="129" t="str">
        <f t="shared" ca="1" si="4"/>
        <v>N/A</v>
      </c>
      <c r="T38" s="129"/>
      <c r="U38" s="129" t="str">
        <f t="shared" ca="1" si="5"/>
        <v>N/A</v>
      </c>
      <c r="V38" s="129"/>
      <c r="W38" s="129" t="str">
        <f t="shared" ca="1" si="6"/>
        <v>N/A</v>
      </c>
      <c r="X38" s="129"/>
      <c r="Y38" s="129" t="str">
        <f t="shared" ca="1" si="7"/>
        <v>N/A</v>
      </c>
      <c r="Z38" s="144"/>
      <c r="AA38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8" s="132" t="s">
        <v>321</v>
      </c>
      <c r="AC38" s="133" t="str">
        <f ca="1">IFERROR(__xludf.DUMMYFUNCTION("CONCATENATE(COUNTIF({AH38:AJ38,AN38:AP38,AT38:AV38,AZ38:BB38,BF38:BH38,BL38:BN38,BR38:BT38,BX38:BZ38},""X""),""/"",$A$36 - ArrayFormula(SUM(--REGEXMATCH({AH38:AJ38,AN38:AP38,AT38:AV38,AZ38:BB38,BF38:BH38,BL38:BN38,BR38:BT38,BX38:BZ38}, ""[HE]""))))"),"0/0")</f>
        <v>0/0</v>
      </c>
      <c r="AD38" s="134">
        <f ca="1">IFERROR(__xludf.DUMMYFUNCTION("IFERROR(ROUND(COUNTIF({AH38:AJ38,AN38:AP38,AT38:AV38,AZ38:BB38},""X"") / ($A$69 - ArrayFormula(SUM(--REGEXMATCH({AH38:AJ38,AN38:AP38,AT38:AV38,AZ38:BB38}, ""[HE]"")))) * 100, 2),100)"),100)</f>
        <v>100</v>
      </c>
      <c r="AE38" s="140"/>
      <c r="AF38" s="141"/>
      <c r="AG38" s="141"/>
      <c r="AH38" s="141"/>
      <c r="AI38" s="141"/>
      <c r="AJ38" s="141"/>
      <c r="AK38" s="140"/>
      <c r="AL38" s="141"/>
      <c r="AM38" s="141"/>
      <c r="AN38" s="141"/>
      <c r="AO38" s="141"/>
      <c r="AP38" s="141"/>
      <c r="AQ38" s="140"/>
      <c r="AR38" s="141"/>
      <c r="AS38" s="141"/>
      <c r="AT38" s="141"/>
      <c r="AU38" s="141"/>
      <c r="AV38" s="141"/>
      <c r="AW38" s="140"/>
      <c r="AX38" s="141"/>
      <c r="AY38" s="141"/>
      <c r="AZ38" s="141"/>
      <c r="BA38" s="141"/>
      <c r="BB38" s="141"/>
      <c r="BC38" s="140"/>
      <c r="BD38" s="141"/>
      <c r="BE38" s="141"/>
      <c r="BF38" s="141"/>
      <c r="BG38" s="141"/>
      <c r="BH38" s="142"/>
      <c r="BI38" s="140"/>
      <c r="BJ38" s="141"/>
      <c r="BK38" s="141"/>
      <c r="BL38" s="141"/>
      <c r="BM38" s="141"/>
      <c r="BN38" s="142"/>
      <c r="BO38" s="140"/>
      <c r="BP38" s="141"/>
      <c r="BQ38" s="141"/>
      <c r="BR38" s="141"/>
      <c r="BS38" s="141"/>
      <c r="BT38" s="142"/>
      <c r="BU38" s="140"/>
      <c r="BV38" s="141"/>
      <c r="BW38" s="141"/>
      <c r="BX38" s="141"/>
      <c r="BY38" s="141"/>
      <c r="BZ38" s="142"/>
      <c r="CA38" s="143"/>
      <c r="CB38" s="143"/>
      <c r="CC38" s="143"/>
      <c r="CD38" s="143"/>
    </row>
    <row r="39" spans="1:82">
      <c r="A39" s="147"/>
      <c r="B39" s="147"/>
      <c r="C39" s="148"/>
      <c r="D39" s="149"/>
      <c r="E39" s="150"/>
      <c r="F39" s="151"/>
      <c r="G39" s="139">
        <v>0</v>
      </c>
      <c r="H39" s="126" t="s">
        <v>246</v>
      </c>
      <c r="I39" s="127" t="s">
        <v>247</v>
      </c>
      <c r="J39" s="128"/>
      <c r="K39" s="129" t="str">
        <f t="shared" ca="1" si="0"/>
        <v>N/A</v>
      </c>
      <c r="L39" s="128"/>
      <c r="M39" s="129" t="str">
        <f t="shared" ca="1" si="1"/>
        <v>N/A</v>
      </c>
      <c r="N39" s="128"/>
      <c r="O39" s="129" t="str">
        <f t="shared" ca="1" si="2"/>
        <v>N/A</v>
      </c>
      <c r="P39" s="129"/>
      <c r="Q39" s="129" t="str">
        <f t="shared" ca="1" si="3"/>
        <v>N/A</v>
      </c>
      <c r="R39" s="129"/>
      <c r="S39" s="129" t="str">
        <f t="shared" ca="1" si="4"/>
        <v>N/A</v>
      </c>
      <c r="T39" s="129"/>
      <c r="U39" s="129" t="str">
        <f t="shared" ca="1" si="5"/>
        <v>N/A</v>
      </c>
      <c r="V39" s="129"/>
      <c r="W39" s="129" t="str">
        <f t="shared" ca="1" si="6"/>
        <v>N/A</v>
      </c>
      <c r="X39" s="129"/>
      <c r="Y39" s="129" t="str">
        <f t="shared" ca="1" si="7"/>
        <v>N/A</v>
      </c>
      <c r="Z39" s="144"/>
      <c r="AA39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39" s="132" t="s">
        <v>321</v>
      </c>
      <c r="AC39" s="133" t="str">
        <f ca="1">IFERROR(__xludf.DUMMYFUNCTION("CONCATENATE(COUNTIF({AH39:AJ39,AN39:AP39,AT39:AV39,AZ39:BB39,BF39:BH39,BL39:BN39,BR39:BT39,BX39:BZ39},""X""),""/"",$A$36 - ArrayFormula(SUM(--REGEXMATCH({AH39:AJ39,AN39:AP39,AT39:AV39,AZ39:BB39,BF39:BH39,BL39:BN39,BR39:BT39,BX39:BZ39}, ""[HE]""))))"),"0/0")</f>
        <v>0/0</v>
      </c>
      <c r="AD39" s="134">
        <f ca="1">IFERROR(__xludf.DUMMYFUNCTION("IFERROR(ROUND(COUNTIF({AH39:AJ39,AN39:AP39,AT39:AV39,AZ39:BB39},""X"") / ($A$69 - ArrayFormula(SUM(--REGEXMATCH({AH39:AJ39,AN39:AP39,AT39:AV39,AZ39:BB39}, ""[HE]"")))) * 100, 2),100)"),100)</f>
        <v>100</v>
      </c>
      <c r="AE39" s="140"/>
      <c r="AF39" s="141"/>
      <c r="AG39" s="141"/>
      <c r="AH39" s="141"/>
      <c r="AI39" s="141"/>
      <c r="AJ39" s="141"/>
      <c r="AK39" s="140"/>
      <c r="AL39" s="141"/>
      <c r="AM39" s="141"/>
      <c r="AN39" s="141"/>
      <c r="AO39" s="141"/>
      <c r="AP39" s="141"/>
      <c r="AQ39" s="140"/>
      <c r="AR39" s="141"/>
      <c r="AS39" s="141"/>
      <c r="AT39" s="141"/>
      <c r="AU39" s="141"/>
      <c r="AV39" s="141"/>
      <c r="AW39" s="140"/>
      <c r="AX39" s="141"/>
      <c r="AY39" s="141"/>
      <c r="AZ39" s="141"/>
      <c r="BA39" s="141"/>
      <c r="BB39" s="141"/>
      <c r="BC39" s="140"/>
      <c r="BD39" s="141"/>
      <c r="BE39" s="141"/>
      <c r="BF39" s="141"/>
      <c r="BG39" s="141"/>
      <c r="BH39" s="142"/>
      <c r="BI39" s="140"/>
      <c r="BJ39" s="141"/>
      <c r="BK39" s="141"/>
      <c r="BL39" s="141"/>
      <c r="BM39" s="141"/>
      <c r="BN39" s="142"/>
      <c r="BO39" s="140"/>
      <c r="BP39" s="141"/>
      <c r="BQ39" s="141"/>
      <c r="BR39" s="141"/>
      <c r="BS39" s="141"/>
      <c r="BT39" s="142"/>
      <c r="BU39" s="140"/>
      <c r="BV39" s="141"/>
      <c r="BW39" s="141"/>
      <c r="BX39" s="141"/>
      <c r="BY39" s="141"/>
      <c r="BZ39" s="142"/>
      <c r="CA39" s="143"/>
      <c r="CB39" s="143"/>
      <c r="CC39" s="143"/>
      <c r="CD39" s="143"/>
    </row>
    <row r="40" spans="1:82">
      <c r="A40" s="147"/>
      <c r="B40" s="147"/>
      <c r="C40" s="148"/>
      <c r="D40" s="149"/>
      <c r="E40" s="150"/>
      <c r="F40" s="151"/>
      <c r="G40" s="139">
        <v>0</v>
      </c>
      <c r="H40" s="126" t="s">
        <v>246</v>
      </c>
      <c r="I40" s="127" t="s">
        <v>247</v>
      </c>
      <c r="J40" s="128"/>
      <c r="K40" s="129" t="str">
        <f t="shared" ca="1" si="0"/>
        <v>N/A</v>
      </c>
      <c r="L40" s="128"/>
      <c r="M40" s="129" t="str">
        <f t="shared" ca="1" si="1"/>
        <v>N/A</v>
      </c>
      <c r="N40" s="128"/>
      <c r="O40" s="129" t="str">
        <f t="shared" ca="1" si="2"/>
        <v>N/A</v>
      </c>
      <c r="P40" s="129"/>
      <c r="Q40" s="129" t="str">
        <f t="shared" ca="1" si="3"/>
        <v>N/A</v>
      </c>
      <c r="R40" s="129"/>
      <c r="S40" s="129" t="str">
        <f t="shared" ca="1" si="4"/>
        <v>N/A</v>
      </c>
      <c r="T40" s="129"/>
      <c r="U40" s="129" t="str">
        <f t="shared" ca="1" si="5"/>
        <v>N/A</v>
      </c>
      <c r="V40" s="129"/>
      <c r="W40" s="129" t="str">
        <f t="shared" ca="1" si="6"/>
        <v>N/A</v>
      </c>
      <c r="X40" s="129"/>
      <c r="Y40" s="129" t="str">
        <f t="shared" ca="1" si="7"/>
        <v>N/A</v>
      </c>
      <c r="Z40" s="144"/>
      <c r="AA40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0" s="132" t="s">
        <v>321</v>
      </c>
      <c r="AC40" s="133" t="str">
        <f ca="1">IFERROR(__xludf.DUMMYFUNCTION("CONCATENATE(COUNTIF({AH40:AJ40,AN40:AP40,AT40:AV40,AZ40:BB40,BF40:BH40,BL40:BN40,BR40:BT40,BX40:BZ40},""X""),""/"",$A$36 - ArrayFormula(SUM(--REGEXMATCH({AH40:AJ40,AN40:AP40,AT40:AV40,AZ40:BB40,BF40:BH40,BL40:BN40,BR40:BT40,BX40:BZ40}, ""[HE]""))))"),"0/0")</f>
        <v>0/0</v>
      </c>
      <c r="AD40" s="134">
        <f ca="1">IFERROR(__xludf.DUMMYFUNCTION("IFERROR(ROUND(COUNTIF({AH40:AJ40,AN40:AP40,AT40:AV40,AZ40:BB40},""X"") / ($A$69 - ArrayFormula(SUM(--REGEXMATCH({AH40:AJ40,AN40:AP40,AT40:AV40,AZ40:BB40}, ""[HE]"")))) * 100, 2),100)"),100)</f>
        <v>100</v>
      </c>
      <c r="AE40" s="140"/>
      <c r="AF40" s="141"/>
      <c r="AG40" s="141"/>
      <c r="AH40" s="141"/>
      <c r="AI40" s="141"/>
      <c r="AJ40" s="141"/>
      <c r="AK40" s="140"/>
      <c r="AL40" s="141"/>
      <c r="AM40" s="141"/>
      <c r="AN40" s="141"/>
      <c r="AO40" s="141"/>
      <c r="AP40" s="141"/>
      <c r="AQ40" s="140"/>
      <c r="AR40" s="141"/>
      <c r="AS40" s="141"/>
      <c r="AT40" s="141"/>
      <c r="AU40" s="141"/>
      <c r="AV40" s="141"/>
      <c r="AW40" s="140"/>
      <c r="AX40" s="141"/>
      <c r="AY40" s="141"/>
      <c r="AZ40" s="141"/>
      <c r="BA40" s="141"/>
      <c r="BB40" s="141"/>
      <c r="BC40" s="140"/>
      <c r="BD40" s="141"/>
      <c r="BE40" s="141"/>
      <c r="BF40" s="141"/>
      <c r="BG40" s="141"/>
      <c r="BH40" s="142"/>
      <c r="BI40" s="140"/>
      <c r="BJ40" s="141"/>
      <c r="BK40" s="141"/>
      <c r="BL40" s="141"/>
      <c r="BM40" s="141"/>
      <c r="BN40" s="142"/>
      <c r="BO40" s="140"/>
      <c r="BP40" s="141"/>
      <c r="BQ40" s="141"/>
      <c r="BR40" s="141"/>
      <c r="BS40" s="141"/>
      <c r="BT40" s="142"/>
      <c r="BU40" s="140"/>
      <c r="BV40" s="141"/>
      <c r="BW40" s="141"/>
      <c r="BX40" s="141"/>
      <c r="BY40" s="141"/>
      <c r="BZ40" s="142"/>
      <c r="CA40" s="143"/>
      <c r="CB40" s="143"/>
      <c r="CC40" s="143"/>
      <c r="CD40" s="143"/>
    </row>
    <row r="41" spans="1:82">
      <c r="A41" s="147"/>
      <c r="B41" s="147"/>
      <c r="C41" s="148"/>
      <c r="D41" s="149"/>
      <c r="E41" s="150"/>
      <c r="F41" s="151"/>
      <c r="G41" s="139">
        <v>0</v>
      </c>
      <c r="H41" s="126" t="s">
        <v>246</v>
      </c>
      <c r="I41" s="127" t="s">
        <v>247</v>
      </c>
      <c r="J41" s="128"/>
      <c r="K41" s="129" t="str">
        <f t="shared" ca="1" si="0"/>
        <v>N/A</v>
      </c>
      <c r="L41" s="128"/>
      <c r="M41" s="129" t="str">
        <f t="shared" ca="1" si="1"/>
        <v>N/A</v>
      </c>
      <c r="N41" s="128"/>
      <c r="O41" s="129" t="str">
        <f t="shared" ca="1" si="2"/>
        <v>N/A</v>
      </c>
      <c r="P41" s="129"/>
      <c r="Q41" s="129" t="str">
        <f t="shared" ca="1" si="3"/>
        <v>N/A</v>
      </c>
      <c r="R41" s="129"/>
      <c r="S41" s="129" t="str">
        <f t="shared" ca="1" si="4"/>
        <v>N/A</v>
      </c>
      <c r="T41" s="129"/>
      <c r="U41" s="129" t="str">
        <f t="shared" ca="1" si="5"/>
        <v>N/A</v>
      </c>
      <c r="V41" s="129"/>
      <c r="W41" s="129" t="str">
        <f t="shared" ca="1" si="6"/>
        <v>N/A</v>
      </c>
      <c r="X41" s="129"/>
      <c r="Y41" s="129" t="str">
        <f t="shared" ca="1" si="7"/>
        <v>N/A</v>
      </c>
      <c r="Z41" s="144"/>
      <c r="AA41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1" s="132" t="s">
        <v>321</v>
      </c>
      <c r="AC41" s="133" t="str">
        <f ca="1">IFERROR(__xludf.DUMMYFUNCTION("CONCATENATE(COUNTIF({AH41:AJ41,AN41:AP41,AT41:AV41,AZ41:BB41,BF41:BH41,BL41:BN41,BR41:BT41,BX41:BZ41},""X""),""/"",$A$36 - ArrayFormula(SUM(--REGEXMATCH({AH41:AJ41,AN41:AP41,AT41:AV41,AZ41:BB41,BF41:BH41,BL41:BN41,BR41:BT41,BX41:BZ41}, ""[HE]""))))"),"0/0")</f>
        <v>0/0</v>
      </c>
      <c r="AD41" s="134">
        <f ca="1">IFERROR(__xludf.DUMMYFUNCTION("IFERROR(ROUND(COUNTIF({AH41:AJ41,AN41:AP41,AT41:AV41,AZ41:BB41},""X"") / ($A$69 - ArrayFormula(SUM(--REGEXMATCH({AH41:AJ41,AN41:AP41,AT41:AV41,AZ41:BB41}, ""[HE]"")))) * 100, 2),100)"),100)</f>
        <v>100</v>
      </c>
      <c r="AE41" s="140"/>
      <c r="AF41" s="141"/>
      <c r="AG41" s="141"/>
      <c r="AH41" s="141"/>
      <c r="AI41" s="141"/>
      <c r="AJ41" s="141"/>
      <c r="AK41" s="140"/>
      <c r="AL41" s="141"/>
      <c r="AM41" s="141"/>
      <c r="AN41" s="141"/>
      <c r="AO41" s="141"/>
      <c r="AP41" s="141"/>
      <c r="AQ41" s="140"/>
      <c r="AR41" s="141"/>
      <c r="AS41" s="141"/>
      <c r="AT41" s="141"/>
      <c r="AU41" s="141"/>
      <c r="AV41" s="141"/>
      <c r="AW41" s="140"/>
      <c r="AX41" s="141"/>
      <c r="AY41" s="141"/>
      <c r="AZ41" s="141"/>
      <c r="BA41" s="141"/>
      <c r="BB41" s="141"/>
      <c r="BC41" s="140"/>
      <c r="BD41" s="141"/>
      <c r="BE41" s="141"/>
      <c r="BF41" s="141"/>
      <c r="BG41" s="141"/>
      <c r="BH41" s="142"/>
      <c r="BI41" s="140"/>
      <c r="BJ41" s="141"/>
      <c r="BK41" s="141"/>
      <c r="BL41" s="141"/>
      <c r="BM41" s="141"/>
      <c r="BN41" s="142"/>
      <c r="BO41" s="140"/>
      <c r="BP41" s="141"/>
      <c r="BQ41" s="141"/>
      <c r="BR41" s="141"/>
      <c r="BS41" s="141"/>
      <c r="BT41" s="142"/>
      <c r="BU41" s="140"/>
      <c r="BV41" s="141"/>
      <c r="BW41" s="141"/>
      <c r="BX41" s="141"/>
      <c r="BY41" s="141"/>
      <c r="BZ41" s="142"/>
      <c r="CA41" s="143"/>
      <c r="CB41" s="143"/>
      <c r="CC41" s="143"/>
      <c r="CD41" s="143"/>
    </row>
    <row r="42" spans="1:82">
      <c r="A42" s="147"/>
      <c r="B42" s="147"/>
      <c r="C42" s="148"/>
      <c r="D42" s="149"/>
      <c r="E42" s="150"/>
      <c r="F42" s="151"/>
      <c r="G42" s="139">
        <v>0</v>
      </c>
      <c r="H42" s="126" t="s">
        <v>246</v>
      </c>
      <c r="I42" s="127" t="s">
        <v>247</v>
      </c>
      <c r="J42" s="128"/>
      <c r="K42" s="129" t="str">
        <f t="shared" ca="1" si="0"/>
        <v>N/A</v>
      </c>
      <c r="L42" s="128"/>
      <c r="M42" s="129" t="str">
        <f t="shared" ca="1" si="1"/>
        <v>N/A</v>
      </c>
      <c r="N42" s="128"/>
      <c r="O42" s="129" t="str">
        <f t="shared" ca="1" si="2"/>
        <v>N/A</v>
      </c>
      <c r="P42" s="129"/>
      <c r="Q42" s="129" t="str">
        <f t="shared" ca="1" si="3"/>
        <v>N/A</v>
      </c>
      <c r="R42" s="129"/>
      <c r="S42" s="129" t="str">
        <f t="shared" ca="1" si="4"/>
        <v>N/A</v>
      </c>
      <c r="T42" s="129"/>
      <c r="U42" s="129" t="str">
        <f t="shared" ca="1" si="5"/>
        <v>N/A</v>
      </c>
      <c r="V42" s="129"/>
      <c r="W42" s="129" t="str">
        <f t="shared" ca="1" si="6"/>
        <v>N/A</v>
      </c>
      <c r="X42" s="129"/>
      <c r="Y42" s="129" t="str">
        <f t="shared" ca="1" si="7"/>
        <v>N/A</v>
      </c>
      <c r="Z42" s="144"/>
      <c r="AA42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2" s="132" t="s">
        <v>321</v>
      </c>
      <c r="AC42" s="133" t="str">
        <f ca="1">IFERROR(__xludf.DUMMYFUNCTION("CONCATENATE(COUNTIF({AH42:AJ42,AN42:AP42,AT42:AV42,AZ42:BB42,BF42:BH42,BL42:BN42,BR42:BT42,BX42:BZ42},""X""),""/"",$A$36 - ArrayFormula(SUM(--REGEXMATCH({AH42:AJ42,AN42:AP42,AT42:AV42,AZ42:BB42,BF42:BH42,BL42:BN42,BR42:BT42,BX42:BZ42}, ""[HE]""))))"),"0/0")</f>
        <v>0/0</v>
      </c>
      <c r="AD42" s="134">
        <f ca="1">IFERROR(__xludf.DUMMYFUNCTION("IFERROR(ROUND(COUNTIF({AH42:AJ42,AN42:AP42,AT42:AV42,AZ42:BB42},""X"") / ($A$69 - ArrayFormula(SUM(--REGEXMATCH({AH42:AJ42,AN42:AP42,AT42:AV42,AZ42:BB42}, ""[HE]"")))) * 100, 2),100)"),100)</f>
        <v>100</v>
      </c>
      <c r="AE42" s="140"/>
      <c r="AF42" s="141"/>
      <c r="AG42" s="141"/>
      <c r="AH42" s="141"/>
      <c r="AI42" s="141"/>
      <c r="AJ42" s="141"/>
      <c r="AK42" s="140"/>
      <c r="AL42" s="141"/>
      <c r="AM42" s="141"/>
      <c r="AN42" s="141"/>
      <c r="AO42" s="141"/>
      <c r="AP42" s="141"/>
      <c r="AQ42" s="140"/>
      <c r="AR42" s="141"/>
      <c r="AS42" s="141"/>
      <c r="AT42" s="141"/>
      <c r="AU42" s="141"/>
      <c r="AV42" s="141"/>
      <c r="AW42" s="140"/>
      <c r="AX42" s="141"/>
      <c r="AY42" s="141"/>
      <c r="AZ42" s="141"/>
      <c r="BA42" s="141"/>
      <c r="BB42" s="141"/>
      <c r="BC42" s="140"/>
      <c r="BD42" s="141"/>
      <c r="BE42" s="141"/>
      <c r="BF42" s="141"/>
      <c r="BG42" s="141"/>
      <c r="BH42" s="142"/>
      <c r="BI42" s="140"/>
      <c r="BJ42" s="141"/>
      <c r="BK42" s="141"/>
      <c r="BL42" s="141"/>
      <c r="BM42" s="141"/>
      <c r="BN42" s="142"/>
      <c r="BO42" s="140"/>
      <c r="BP42" s="141"/>
      <c r="BQ42" s="141"/>
      <c r="BR42" s="141"/>
      <c r="BS42" s="141"/>
      <c r="BT42" s="142"/>
      <c r="BU42" s="140"/>
      <c r="BV42" s="141"/>
      <c r="BW42" s="141"/>
      <c r="BX42" s="141"/>
      <c r="BY42" s="141"/>
      <c r="BZ42" s="142"/>
      <c r="CA42" s="143"/>
      <c r="CB42" s="143"/>
      <c r="CC42" s="143"/>
      <c r="CD42" s="143"/>
    </row>
    <row r="43" spans="1:82">
      <c r="A43" s="147"/>
      <c r="B43" s="147"/>
      <c r="C43" s="148"/>
      <c r="D43" s="149"/>
      <c r="E43" s="150"/>
      <c r="F43" s="151"/>
      <c r="G43" s="139">
        <v>0</v>
      </c>
      <c r="H43" s="126" t="s">
        <v>246</v>
      </c>
      <c r="I43" s="127" t="s">
        <v>247</v>
      </c>
      <c r="J43" s="128"/>
      <c r="K43" s="129" t="str">
        <f t="shared" ca="1" si="0"/>
        <v>N/A</v>
      </c>
      <c r="L43" s="128"/>
      <c r="M43" s="129" t="str">
        <f t="shared" ca="1" si="1"/>
        <v>N/A</v>
      </c>
      <c r="N43" s="128"/>
      <c r="O43" s="129" t="str">
        <f t="shared" ca="1" si="2"/>
        <v>N/A</v>
      </c>
      <c r="P43" s="129"/>
      <c r="Q43" s="129" t="str">
        <f t="shared" ca="1" si="3"/>
        <v>N/A</v>
      </c>
      <c r="R43" s="129"/>
      <c r="S43" s="129" t="str">
        <f t="shared" ca="1" si="4"/>
        <v>N/A</v>
      </c>
      <c r="T43" s="129"/>
      <c r="U43" s="129" t="str">
        <f t="shared" ca="1" si="5"/>
        <v>N/A</v>
      </c>
      <c r="V43" s="129"/>
      <c r="W43" s="129" t="str">
        <f t="shared" ca="1" si="6"/>
        <v>N/A</v>
      </c>
      <c r="X43" s="129"/>
      <c r="Y43" s="129" t="str">
        <f t="shared" ca="1" si="7"/>
        <v>N/A</v>
      </c>
      <c r="Z43" s="144"/>
      <c r="AA43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3" s="132" t="s">
        <v>321</v>
      </c>
      <c r="AC43" s="133" t="str">
        <f ca="1">IFERROR(__xludf.DUMMYFUNCTION("CONCATENATE(COUNTIF({AH43:AJ43,AN43:AP43,AT43:AV43,AZ43:BB43,BF43:BH43,BL43:BN43,BR43:BT43,BX43:BZ43},""X""),""/"",$A$36 - ArrayFormula(SUM(--REGEXMATCH({AH43:AJ43,AN43:AP43,AT43:AV43,AZ43:BB43,BF43:BH43,BL43:BN43,BR43:BT43,BX43:BZ43}, ""[HE]""))))"),"0/0")</f>
        <v>0/0</v>
      </c>
      <c r="AD43" s="134">
        <f ca="1">IFERROR(__xludf.DUMMYFUNCTION("IFERROR(ROUND(COUNTIF({AH43:AJ43,AN43:AP43,AT43:AV43,AZ43:BB43},""X"") / ($A$69 - ArrayFormula(SUM(--REGEXMATCH({AH43:AJ43,AN43:AP43,AT43:AV43,AZ43:BB43}, ""[HE]"")))) * 100, 2),100)"),100)</f>
        <v>100</v>
      </c>
      <c r="AE43" s="140"/>
      <c r="AF43" s="141"/>
      <c r="AG43" s="141"/>
      <c r="AH43" s="141"/>
      <c r="AI43" s="141"/>
      <c r="AJ43" s="141"/>
      <c r="AK43" s="140"/>
      <c r="AL43" s="141"/>
      <c r="AM43" s="141"/>
      <c r="AN43" s="141"/>
      <c r="AO43" s="141"/>
      <c r="AP43" s="141"/>
      <c r="AQ43" s="140"/>
      <c r="AR43" s="141"/>
      <c r="AS43" s="141"/>
      <c r="AT43" s="141"/>
      <c r="AU43" s="141"/>
      <c r="AV43" s="141"/>
      <c r="AW43" s="140"/>
      <c r="AX43" s="141"/>
      <c r="AY43" s="141"/>
      <c r="AZ43" s="141"/>
      <c r="BA43" s="141"/>
      <c r="BB43" s="141"/>
      <c r="BC43" s="140"/>
      <c r="BD43" s="141"/>
      <c r="BE43" s="141"/>
      <c r="BF43" s="141"/>
      <c r="BG43" s="141"/>
      <c r="BH43" s="142"/>
      <c r="BI43" s="140"/>
      <c r="BJ43" s="141"/>
      <c r="BK43" s="141"/>
      <c r="BL43" s="141"/>
      <c r="BM43" s="141"/>
      <c r="BN43" s="142"/>
      <c r="BO43" s="140"/>
      <c r="BP43" s="141"/>
      <c r="BQ43" s="141"/>
      <c r="BR43" s="141"/>
      <c r="BS43" s="141"/>
      <c r="BT43" s="142"/>
      <c r="BU43" s="140"/>
      <c r="BV43" s="141"/>
      <c r="BW43" s="141"/>
      <c r="BX43" s="141"/>
      <c r="BY43" s="141"/>
      <c r="BZ43" s="142"/>
      <c r="CA43" s="143"/>
      <c r="CB43" s="143"/>
      <c r="CC43" s="143"/>
      <c r="CD43" s="143"/>
    </row>
    <row r="44" spans="1:82">
      <c r="A44" s="147"/>
      <c r="B44" s="147"/>
      <c r="C44" s="148"/>
      <c r="D44" s="149"/>
      <c r="E44" s="150"/>
      <c r="F44" s="151"/>
      <c r="G44" s="139">
        <v>0</v>
      </c>
      <c r="H44" s="126" t="s">
        <v>246</v>
      </c>
      <c r="I44" s="127" t="s">
        <v>247</v>
      </c>
      <c r="J44" s="128"/>
      <c r="K44" s="129" t="str">
        <f t="shared" ca="1" si="0"/>
        <v>N/A</v>
      </c>
      <c r="L44" s="128"/>
      <c r="M44" s="129" t="str">
        <f t="shared" ca="1" si="1"/>
        <v>N/A</v>
      </c>
      <c r="N44" s="128"/>
      <c r="O44" s="129" t="str">
        <f t="shared" ca="1" si="2"/>
        <v>N/A</v>
      </c>
      <c r="P44" s="129"/>
      <c r="Q44" s="129" t="str">
        <f t="shared" ca="1" si="3"/>
        <v>N/A</v>
      </c>
      <c r="R44" s="129"/>
      <c r="S44" s="129" t="str">
        <f t="shared" ca="1" si="4"/>
        <v>N/A</v>
      </c>
      <c r="T44" s="129"/>
      <c r="U44" s="129" t="str">
        <f t="shared" ca="1" si="5"/>
        <v>N/A</v>
      </c>
      <c r="V44" s="129"/>
      <c r="W44" s="129" t="str">
        <f t="shared" ca="1" si="6"/>
        <v>N/A</v>
      </c>
      <c r="X44" s="129"/>
      <c r="Y44" s="129" t="str">
        <f t="shared" ca="1" si="7"/>
        <v>N/A</v>
      </c>
      <c r="Z44" s="144"/>
      <c r="AA44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4" s="132" t="s">
        <v>321</v>
      </c>
      <c r="AC44" s="133" t="str">
        <f ca="1">IFERROR(__xludf.DUMMYFUNCTION("CONCATENATE(COUNTIF({AH44:AJ44,AN44:AP44,AT44:AV44,AZ44:BB44,BF44:BH44,BL44:BN44,BR44:BT44,BX44:BZ44},""X""),""/"",$A$36 - ArrayFormula(SUM(--REGEXMATCH({AH44:AJ44,AN44:AP44,AT44:AV44,AZ44:BB44,BF44:BH44,BL44:BN44,BR44:BT44,BX44:BZ44}, ""[HE]""))))"),"0/0")</f>
        <v>0/0</v>
      </c>
      <c r="AD44" s="134">
        <f ca="1">IFERROR(__xludf.DUMMYFUNCTION("IFERROR(ROUND(COUNTIF({AH44:AJ44,AN44:AP44,AT44:AV44,AZ44:BB44},""X"") / ($A$69 - ArrayFormula(SUM(--REGEXMATCH({AH44:AJ44,AN44:AP44,AT44:AV44,AZ44:BB44}, ""[HE]"")))) * 100, 2),100)"),100)</f>
        <v>100</v>
      </c>
      <c r="AE44" s="140"/>
      <c r="AF44" s="141"/>
      <c r="AG44" s="141"/>
      <c r="AH44" s="141"/>
      <c r="AI44" s="141"/>
      <c r="AJ44" s="141"/>
      <c r="AK44" s="140"/>
      <c r="AL44" s="141"/>
      <c r="AM44" s="141"/>
      <c r="AN44" s="141"/>
      <c r="AO44" s="141"/>
      <c r="AP44" s="141"/>
      <c r="AQ44" s="140"/>
      <c r="AR44" s="141"/>
      <c r="AS44" s="141"/>
      <c r="AT44" s="141"/>
      <c r="AU44" s="141"/>
      <c r="AV44" s="141"/>
      <c r="AW44" s="140"/>
      <c r="AX44" s="141"/>
      <c r="AY44" s="141"/>
      <c r="AZ44" s="141"/>
      <c r="BA44" s="141"/>
      <c r="BB44" s="141"/>
      <c r="BC44" s="140"/>
      <c r="BD44" s="141"/>
      <c r="BE44" s="141"/>
      <c r="BF44" s="141"/>
      <c r="BG44" s="141"/>
      <c r="BH44" s="142"/>
      <c r="BI44" s="140"/>
      <c r="BJ44" s="141"/>
      <c r="BK44" s="141"/>
      <c r="BL44" s="141"/>
      <c r="BM44" s="141"/>
      <c r="BN44" s="142"/>
      <c r="BO44" s="140"/>
      <c r="BP44" s="141"/>
      <c r="BQ44" s="141"/>
      <c r="BR44" s="141"/>
      <c r="BS44" s="141"/>
      <c r="BT44" s="142"/>
      <c r="BU44" s="140"/>
      <c r="BV44" s="141"/>
      <c r="BW44" s="141"/>
      <c r="BX44" s="141"/>
      <c r="BY44" s="141"/>
      <c r="BZ44" s="142"/>
      <c r="CA44" s="143"/>
      <c r="CB44" s="143"/>
      <c r="CC44" s="143"/>
      <c r="CD44" s="143"/>
    </row>
    <row r="45" spans="1:82">
      <c r="A45" s="147"/>
      <c r="B45" s="147"/>
      <c r="C45" s="148"/>
      <c r="D45" s="149"/>
      <c r="E45" s="150"/>
      <c r="F45" s="151"/>
      <c r="G45" s="139">
        <v>0</v>
      </c>
      <c r="H45" s="126" t="s">
        <v>246</v>
      </c>
      <c r="I45" s="127" t="s">
        <v>247</v>
      </c>
      <c r="J45" s="128"/>
      <c r="K45" s="129" t="str">
        <f t="shared" ca="1" si="0"/>
        <v>N/A</v>
      </c>
      <c r="L45" s="128"/>
      <c r="M45" s="129" t="str">
        <f t="shared" ca="1" si="1"/>
        <v>N/A</v>
      </c>
      <c r="N45" s="128"/>
      <c r="O45" s="129" t="str">
        <f t="shared" ca="1" si="2"/>
        <v>N/A</v>
      </c>
      <c r="P45" s="129"/>
      <c r="Q45" s="129" t="str">
        <f t="shared" ca="1" si="3"/>
        <v>N/A</v>
      </c>
      <c r="R45" s="129"/>
      <c r="S45" s="129" t="str">
        <f t="shared" ca="1" si="4"/>
        <v>N/A</v>
      </c>
      <c r="T45" s="129"/>
      <c r="U45" s="129" t="str">
        <f t="shared" ca="1" si="5"/>
        <v>N/A</v>
      </c>
      <c r="V45" s="129"/>
      <c r="W45" s="129" t="str">
        <f t="shared" ca="1" si="6"/>
        <v>N/A</v>
      </c>
      <c r="X45" s="129"/>
      <c r="Y45" s="129" t="str">
        <f t="shared" ca="1" si="7"/>
        <v>N/A</v>
      </c>
      <c r="Z45" s="144"/>
      <c r="AA4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5" s="132" t="s">
        <v>321</v>
      </c>
      <c r="AC45" s="133" t="str">
        <f ca="1">IFERROR(__xludf.DUMMYFUNCTION("CONCATENATE(COUNTIF({AH45:AJ45,AN45:AP45,AT45:AV45,AZ45:BB45,BF45:BH45,BL45:BN45,BR45:BT45,BX45:BZ45},""X""),""/"",$A$36 - ArrayFormula(SUM(--REGEXMATCH({AH45:AJ45,AN45:AP45,AT45:AV45,AZ45:BB45,BF45:BH45,BL45:BN45,BR45:BT45,BX45:BZ45}, ""[HE]""))))"),"0/0")</f>
        <v>0/0</v>
      </c>
      <c r="AD45" s="134">
        <f ca="1">IFERROR(__xludf.DUMMYFUNCTION("IFERROR(ROUND(COUNTIF({AH45:AJ45,AN45:AP45,AT45:AV45,AZ45:BB45},""X"") / ($A$69 - ArrayFormula(SUM(--REGEXMATCH({AH45:AJ45,AN45:AP45,AT45:AV45,AZ45:BB45}, ""[HE]"")))) * 100, 2),100)"),100)</f>
        <v>100</v>
      </c>
      <c r="AE45" s="140"/>
      <c r="AF45" s="141"/>
      <c r="AG45" s="141"/>
      <c r="AH45" s="141"/>
      <c r="AI45" s="141"/>
      <c r="AJ45" s="141"/>
      <c r="AK45" s="140"/>
      <c r="AL45" s="141"/>
      <c r="AM45" s="141"/>
      <c r="AN45" s="141"/>
      <c r="AO45" s="141"/>
      <c r="AP45" s="141"/>
      <c r="AQ45" s="140"/>
      <c r="AR45" s="141"/>
      <c r="AS45" s="141"/>
      <c r="AT45" s="141"/>
      <c r="AU45" s="141"/>
      <c r="AV45" s="141"/>
      <c r="AW45" s="140"/>
      <c r="AX45" s="141"/>
      <c r="AY45" s="141"/>
      <c r="AZ45" s="141"/>
      <c r="BA45" s="141"/>
      <c r="BB45" s="141"/>
      <c r="BC45" s="140"/>
      <c r="BD45" s="141"/>
      <c r="BE45" s="141"/>
      <c r="BF45" s="141"/>
      <c r="BG45" s="141"/>
      <c r="BH45" s="142"/>
      <c r="BI45" s="140"/>
      <c r="BJ45" s="141"/>
      <c r="BK45" s="141"/>
      <c r="BL45" s="141"/>
      <c r="BM45" s="141"/>
      <c r="BN45" s="142"/>
      <c r="BO45" s="140"/>
      <c r="BP45" s="141"/>
      <c r="BQ45" s="141"/>
      <c r="BR45" s="141"/>
      <c r="BS45" s="141"/>
      <c r="BT45" s="142"/>
      <c r="BU45" s="140"/>
      <c r="BV45" s="141"/>
      <c r="BW45" s="141"/>
      <c r="BX45" s="141"/>
      <c r="BY45" s="141"/>
      <c r="BZ45" s="142"/>
      <c r="CA45" s="143"/>
      <c r="CB45" s="143"/>
      <c r="CC45" s="143"/>
      <c r="CD45" s="143"/>
    </row>
    <row r="46" spans="1:82">
      <c r="A46" s="147"/>
      <c r="B46" s="147"/>
      <c r="C46" s="148"/>
      <c r="D46" s="149"/>
      <c r="E46" s="150"/>
      <c r="F46" s="151"/>
      <c r="G46" s="139">
        <v>0</v>
      </c>
      <c r="H46" s="126" t="s">
        <v>246</v>
      </c>
      <c r="I46" s="127" t="s">
        <v>247</v>
      </c>
      <c r="J46" s="128"/>
      <c r="K46" s="129" t="str">
        <f t="shared" ca="1" si="0"/>
        <v>N/A</v>
      </c>
      <c r="L46" s="128"/>
      <c r="M46" s="129" t="str">
        <f t="shared" ca="1" si="1"/>
        <v>N/A</v>
      </c>
      <c r="N46" s="128"/>
      <c r="O46" s="129" t="str">
        <f t="shared" ca="1" si="2"/>
        <v>N/A</v>
      </c>
      <c r="P46" s="129"/>
      <c r="Q46" s="129" t="str">
        <f t="shared" ca="1" si="3"/>
        <v>N/A</v>
      </c>
      <c r="R46" s="129"/>
      <c r="S46" s="129" t="str">
        <f t="shared" ca="1" si="4"/>
        <v>N/A</v>
      </c>
      <c r="T46" s="129"/>
      <c r="U46" s="129" t="str">
        <f t="shared" ca="1" si="5"/>
        <v>N/A</v>
      </c>
      <c r="V46" s="129"/>
      <c r="W46" s="129" t="str">
        <f t="shared" ca="1" si="6"/>
        <v>N/A</v>
      </c>
      <c r="X46" s="129"/>
      <c r="Y46" s="129" t="str">
        <f t="shared" ca="1" si="7"/>
        <v>N/A</v>
      </c>
      <c r="Z46" s="144"/>
      <c r="AA46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6" s="132" t="s">
        <v>321</v>
      </c>
      <c r="AC46" s="133" t="str">
        <f ca="1">IFERROR(__xludf.DUMMYFUNCTION("CONCATENATE(COUNTIF({AH46:AJ46,AN46:AP46,AT46:AV46,AZ46:BB46,BF46:BH46,BL46:BN46,BR46:BT46,BX46:BZ46},""X""),""/"",$A$36 - ArrayFormula(SUM(--REGEXMATCH({AH46:AJ46,AN46:AP46,AT46:AV46,AZ46:BB46,BF46:BH46,BL46:BN46,BR46:BT46,BX46:BZ46}, ""[HE]""))))"),"0/0")</f>
        <v>0/0</v>
      </c>
      <c r="AD46" s="134">
        <f ca="1">IFERROR(__xludf.DUMMYFUNCTION("IFERROR(ROUND(COUNTIF({AH46:AJ46,AN46:AP46,AT46:AV46,AZ46:BB46},""X"") / ($A$69 - ArrayFormula(SUM(--REGEXMATCH({AH46:AJ46,AN46:AP46,AT46:AV46,AZ46:BB46}, ""[HE]"")))) * 100, 2),100)"),100)</f>
        <v>100</v>
      </c>
      <c r="AE46" s="140"/>
      <c r="AF46" s="141"/>
      <c r="AG46" s="141"/>
      <c r="AH46" s="141"/>
      <c r="AI46" s="141"/>
      <c r="AJ46" s="141"/>
      <c r="AK46" s="140"/>
      <c r="AL46" s="141"/>
      <c r="AM46" s="141"/>
      <c r="AN46" s="141"/>
      <c r="AO46" s="141"/>
      <c r="AP46" s="141"/>
      <c r="AQ46" s="140"/>
      <c r="AR46" s="141"/>
      <c r="AS46" s="141"/>
      <c r="AT46" s="141"/>
      <c r="AU46" s="141"/>
      <c r="AV46" s="141"/>
      <c r="AW46" s="140"/>
      <c r="AX46" s="141"/>
      <c r="AY46" s="141"/>
      <c r="AZ46" s="141"/>
      <c r="BA46" s="141"/>
      <c r="BB46" s="141"/>
      <c r="BC46" s="140"/>
      <c r="BD46" s="141"/>
      <c r="BE46" s="141"/>
      <c r="BF46" s="141"/>
      <c r="BG46" s="141"/>
      <c r="BH46" s="142"/>
      <c r="BI46" s="140"/>
      <c r="BJ46" s="141"/>
      <c r="BK46" s="141"/>
      <c r="BL46" s="141"/>
      <c r="BM46" s="141"/>
      <c r="BN46" s="142"/>
      <c r="BO46" s="140"/>
      <c r="BP46" s="141"/>
      <c r="BQ46" s="141"/>
      <c r="BR46" s="141"/>
      <c r="BS46" s="141"/>
      <c r="BT46" s="142"/>
      <c r="BU46" s="140"/>
      <c r="BV46" s="141"/>
      <c r="BW46" s="141"/>
      <c r="BX46" s="141"/>
      <c r="BY46" s="141"/>
      <c r="BZ46" s="142"/>
      <c r="CA46" s="143"/>
      <c r="CB46" s="143"/>
      <c r="CC46" s="143"/>
      <c r="CD46" s="143"/>
    </row>
    <row r="47" spans="1:82">
      <c r="A47" s="147"/>
      <c r="B47" s="147"/>
      <c r="C47" s="148"/>
      <c r="D47" s="149"/>
      <c r="E47" s="150"/>
      <c r="F47" s="151"/>
      <c r="G47" s="139">
        <v>0</v>
      </c>
      <c r="H47" s="126" t="s">
        <v>246</v>
      </c>
      <c r="I47" s="127" t="s">
        <v>247</v>
      </c>
      <c r="J47" s="128"/>
      <c r="K47" s="129" t="str">
        <f t="shared" ca="1" si="0"/>
        <v>N/A</v>
      </c>
      <c r="L47" s="128"/>
      <c r="M47" s="129" t="str">
        <f t="shared" ca="1" si="1"/>
        <v>N/A</v>
      </c>
      <c r="N47" s="128"/>
      <c r="O47" s="129" t="str">
        <f t="shared" ca="1" si="2"/>
        <v>N/A</v>
      </c>
      <c r="P47" s="129"/>
      <c r="Q47" s="129" t="str">
        <f t="shared" ca="1" si="3"/>
        <v>N/A</v>
      </c>
      <c r="R47" s="129"/>
      <c r="S47" s="129" t="str">
        <f t="shared" ca="1" si="4"/>
        <v>N/A</v>
      </c>
      <c r="T47" s="129"/>
      <c r="U47" s="129" t="str">
        <f t="shared" ca="1" si="5"/>
        <v>N/A</v>
      </c>
      <c r="V47" s="129"/>
      <c r="W47" s="129" t="str">
        <f t="shared" ca="1" si="6"/>
        <v>N/A</v>
      </c>
      <c r="X47" s="129"/>
      <c r="Y47" s="129" t="str">
        <f t="shared" ca="1" si="7"/>
        <v>N/A</v>
      </c>
      <c r="Z47" s="144"/>
      <c r="AA47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7" s="132" t="s">
        <v>321</v>
      </c>
      <c r="AC47" s="133" t="str">
        <f ca="1">IFERROR(__xludf.DUMMYFUNCTION("CONCATENATE(COUNTIF({AH47:AJ47,AN47:AP47,AT47:AV47,AZ47:BB47,BF47:BH47,BL47:BN47,BR47:BT47,BX47:BZ47},""X""),""/"",$A$36 - ArrayFormula(SUM(--REGEXMATCH({AH47:AJ47,AN47:AP47,AT47:AV47,AZ47:BB47,BF47:BH47,BL47:BN47,BR47:BT47,BX47:BZ47}, ""[HE]""))))"),"0/0")</f>
        <v>0/0</v>
      </c>
      <c r="AD47" s="134">
        <f ca="1">IFERROR(__xludf.DUMMYFUNCTION("IFERROR(ROUND(COUNTIF({AH47:AJ47,AN47:AP47,AT47:AV47,AZ47:BB47},""X"") / ($A$69 - ArrayFormula(SUM(--REGEXMATCH({AH47:AJ47,AN47:AP47,AT47:AV47,AZ47:BB47}, ""[HE]"")))) * 100, 2),100)"),100)</f>
        <v>100</v>
      </c>
      <c r="AE47" s="140"/>
      <c r="AF47" s="141"/>
      <c r="AG47" s="141"/>
      <c r="AH47" s="141"/>
      <c r="AI47" s="141"/>
      <c r="AJ47" s="141"/>
      <c r="AK47" s="140"/>
      <c r="AL47" s="141"/>
      <c r="AM47" s="141"/>
      <c r="AN47" s="141"/>
      <c r="AO47" s="141"/>
      <c r="AP47" s="141"/>
      <c r="AQ47" s="140"/>
      <c r="AR47" s="141"/>
      <c r="AS47" s="141"/>
      <c r="AT47" s="141"/>
      <c r="AU47" s="141"/>
      <c r="AV47" s="141"/>
      <c r="AW47" s="140"/>
      <c r="AX47" s="141"/>
      <c r="AY47" s="141"/>
      <c r="AZ47" s="141"/>
      <c r="BA47" s="141"/>
      <c r="BB47" s="141"/>
      <c r="BC47" s="140"/>
      <c r="BD47" s="141"/>
      <c r="BE47" s="141"/>
      <c r="BF47" s="141"/>
      <c r="BG47" s="141"/>
      <c r="BH47" s="142"/>
      <c r="BI47" s="140"/>
      <c r="BJ47" s="141"/>
      <c r="BK47" s="141"/>
      <c r="BL47" s="141"/>
      <c r="BM47" s="141"/>
      <c r="BN47" s="142"/>
      <c r="BO47" s="140"/>
      <c r="BP47" s="141"/>
      <c r="BQ47" s="141"/>
      <c r="BR47" s="141"/>
      <c r="BS47" s="141"/>
      <c r="BT47" s="142"/>
      <c r="BU47" s="140"/>
      <c r="BV47" s="141"/>
      <c r="BW47" s="141"/>
      <c r="BX47" s="141"/>
      <c r="BY47" s="141"/>
      <c r="BZ47" s="142"/>
      <c r="CA47" s="143"/>
      <c r="CB47" s="143"/>
      <c r="CC47" s="143"/>
      <c r="CD47" s="143"/>
    </row>
    <row r="48" spans="1:82">
      <c r="A48" s="147"/>
      <c r="B48" s="147"/>
      <c r="C48" s="148"/>
      <c r="D48" s="149"/>
      <c r="E48" s="150"/>
      <c r="F48" s="151"/>
      <c r="G48" s="139">
        <v>0</v>
      </c>
      <c r="H48" s="126" t="s">
        <v>246</v>
      </c>
      <c r="I48" s="127" t="s">
        <v>247</v>
      </c>
      <c r="J48" s="128"/>
      <c r="K48" s="129" t="str">
        <f t="shared" ca="1" si="0"/>
        <v>N/A</v>
      </c>
      <c r="L48" s="128"/>
      <c r="M48" s="129" t="str">
        <f t="shared" ca="1" si="1"/>
        <v>N/A</v>
      </c>
      <c r="N48" s="128"/>
      <c r="O48" s="129" t="str">
        <f t="shared" ca="1" si="2"/>
        <v>N/A</v>
      </c>
      <c r="P48" s="129"/>
      <c r="Q48" s="129" t="str">
        <f t="shared" ca="1" si="3"/>
        <v>N/A</v>
      </c>
      <c r="R48" s="129"/>
      <c r="S48" s="129" t="str">
        <f t="shared" ca="1" si="4"/>
        <v>N/A</v>
      </c>
      <c r="T48" s="129"/>
      <c r="U48" s="129" t="str">
        <f t="shared" ca="1" si="5"/>
        <v>N/A</v>
      </c>
      <c r="V48" s="129"/>
      <c r="W48" s="129" t="str">
        <f t="shared" ca="1" si="6"/>
        <v>N/A</v>
      </c>
      <c r="X48" s="129"/>
      <c r="Y48" s="129" t="str">
        <f t="shared" ca="1" si="7"/>
        <v>N/A</v>
      </c>
      <c r="Z48" s="144"/>
      <c r="AA48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8" s="132" t="s">
        <v>321</v>
      </c>
      <c r="AC48" s="133" t="str">
        <f ca="1">IFERROR(__xludf.DUMMYFUNCTION("CONCATENATE(COUNTIF({AH48:AJ48,AN48:AP48,AT48:AV48,AZ48:BB48,BF48:BH48,BL48:BN48,BR48:BT48,BX48:BZ48},""X""),""/"",$A$36 - ArrayFormula(SUM(--REGEXMATCH({AH48:AJ48,AN48:AP48,AT48:AV48,AZ48:BB48,BF48:BH48,BL48:BN48,BR48:BT48,BX48:BZ48}, ""[HE]""))))"),"0/0")</f>
        <v>0/0</v>
      </c>
      <c r="AD48" s="134">
        <f ca="1">IFERROR(__xludf.DUMMYFUNCTION("IFERROR(ROUND(COUNTIF({AH48:AJ48,AN48:AP48,AT48:AV48,AZ48:BB48},""X"") / ($A$69 - ArrayFormula(SUM(--REGEXMATCH({AH48:AJ48,AN48:AP48,AT48:AV48,AZ48:BB48}, ""[HE]"")))) * 100, 2),100)"),100)</f>
        <v>100</v>
      </c>
      <c r="AE48" s="140"/>
      <c r="AF48" s="141"/>
      <c r="AG48" s="141"/>
      <c r="AH48" s="141"/>
      <c r="AI48" s="141"/>
      <c r="AJ48" s="141"/>
      <c r="AK48" s="140"/>
      <c r="AL48" s="141"/>
      <c r="AM48" s="141"/>
      <c r="AN48" s="141"/>
      <c r="AO48" s="141"/>
      <c r="AP48" s="141"/>
      <c r="AQ48" s="140"/>
      <c r="AR48" s="141"/>
      <c r="AS48" s="141"/>
      <c r="AT48" s="141"/>
      <c r="AU48" s="141"/>
      <c r="AV48" s="141"/>
      <c r="AW48" s="140"/>
      <c r="AX48" s="141"/>
      <c r="AY48" s="141"/>
      <c r="AZ48" s="141"/>
      <c r="BA48" s="141"/>
      <c r="BB48" s="141"/>
      <c r="BC48" s="140"/>
      <c r="BD48" s="141"/>
      <c r="BE48" s="141"/>
      <c r="BF48" s="141"/>
      <c r="BG48" s="141"/>
      <c r="BH48" s="142"/>
      <c r="BI48" s="140"/>
      <c r="BJ48" s="141"/>
      <c r="BK48" s="141"/>
      <c r="BL48" s="141"/>
      <c r="BM48" s="141"/>
      <c r="BN48" s="142"/>
      <c r="BO48" s="140"/>
      <c r="BP48" s="141"/>
      <c r="BQ48" s="141"/>
      <c r="BR48" s="141"/>
      <c r="BS48" s="141"/>
      <c r="BT48" s="142"/>
      <c r="BU48" s="140"/>
      <c r="BV48" s="141"/>
      <c r="BW48" s="141"/>
      <c r="BX48" s="141"/>
      <c r="BY48" s="141"/>
      <c r="BZ48" s="142"/>
      <c r="CA48" s="143"/>
      <c r="CB48" s="143"/>
      <c r="CC48" s="143"/>
      <c r="CD48" s="143"/>
    </row>
    <row r="49" spans="1:82">
      <c r="A49" s="147"/>
      <c r="B49" s="147"/>
      <c r="C49" s="148"/>
      <c r="D49" s="149"/>
      <c r="E49" s="150"/>
      <c r="F49" s="151"/>
      <c r="G49" s="139">
        <v>0</v>
      </c>
      <c r="H49" s="126" t="s">
        <v>246</v>
      </c>
      <c r="I49" s="127" t="s">
        <v>247</v>
      </c>
      <c r="J49" s="128"/>
      <c r="K49" s="129" t="str">
        <f t="shared" ca="1" si="0"/>
        <v>N/A</v>
      </c>
      <c r="L49" s="128"/>
      <c r="M49" s="129" t="str">
        <f t="shared" ca="1" si="1"/>
        <v>N/A</v>
      </c>
      <c r="N49" s="128"/>
      <c r="O49" s="129" t="str">
        <f t="shared" ca="1" si="2"/>
        <v>N/A</v>
      </c>
      <c r="P49" s="129"/>
      <c r="Q49" s="129" t="str">
        <f t="shared" ca="1" si="3"/>
        <v>N/A</v>
      </c>
      <c r="R49" s="129"/>
      <c r="S49" s="129" t="str">
        <f t="shared" ca="1" si="4"/>
        <v>N/A</v>
      </c>
      <c r="T49" s="129"/>
      <c r="U49" s="129" t="str">
        <f t="shared" ca="1" si="5"/>
        <v>N/A</v>
      </c>
      <c r="V49" s="129"/>
      <c r="W49" s="129" t="str">
        <f t="shared" ca="1" si="6"/>
        <v>N/A</v>
      </c>
      <c r="X49" s="129"/>
      <c r="Y49" s="129" t="str">
        <f t="shared" ca="1" si="7"/>
        <v>N/A</v>
      </c>
      <c r="Z49" s="144"/>
      <c r="AA49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49" s="132" t="s">
        <v>321</v>
      </c>
      <c r="AC49" s="133" t="str">
        <f ca="1">IFERROR(__xludf.DUMMYFUNCTION("CONCATENATE(COUNTIF({AH49:AJ49,AN49:AP49,AT49:AV49,AZ49:BB49,BF49:BH49,BL49:BN49,BR49:BT49,BX49:BZ49},""X""),""/"",$A$36 - ArrayFormula(SUM(--REGEXMATCH({AH49:AJ49,AN49:AP49,AT49:AV49,AZ49:BB49,BF49:BH49,BL49:BN49,BR49:BT49,BX49:BZ49}, ""[HE]""))))"),"0/0")</f>
        <v>0/0</v>
      </c>
      <c r="AD49" s="134">
        <f ca="1">IFERROR(__xludf.DUMMYFUNCTION("IFERROR(ROUND(COUNTIF({AH49:AJ49,AN49:AP49,AT49:AV49,AZ49:BB49},""X"") / ($A$69 - ArrayFormula(SUM(--REGEXMATCH({AH49:AJ49,AN49:AP49,AT49:AV49,AZ49:BB49}, ""[HE]"")))) * 100, 2),100)"),100)</f>
        <v>100</v>
      </c>
      <c r="AE49" s="140"/>
      <c r="AF49" s="141"/>
      <c r="AG49" s="141"/>
      <c r="AH49" s="141"/>
      <c r="AI49" s="141"/>
      <c r="AJ49" s="141"/>
      <c r="AK49" s="140"/>
      <c r="AL49" s="141"/>
      <c r="AM49" s="141"/>
      <c r="AN49" s="141"/>
      <c r="AO49" s="141"/>
      <c r="AP49" s="141"/>
      <c r="AQ49" s="140"/>
      <c r="AR49" s="141"/>
      <c r="AS49" s="141"/>
      <c r="AT49" s="141"/>
      <c r="AU49" s="141"/>
      <c r="AV49" s="141"/>
      <c r="AW49" s="140"/>
      <c r="AX49" s="141"/>
      <c r="AY49" s="141"/>
      <c r="AZ49" s="141"/>
      <c r="BA49" s="141"/>
      <c r="BB49" s="141"/>
      <c r="BC49" s="140"/>
      <c r="BD49" s="141"/>
      <c r="BE49" s="141"/>
      <c r="BF49" s="141"/>
      <c r="BG49" s="141"/>
      <c r="BH49" s="142"/>
      <c r="BI49" s="140"/>
      <c r="BJ49" s="141"/>
      <c r="BK49" s="141"/>
      <c r="BL49" s="141"/>
      <c r="BM49" s="141"/>
      <c r="BN49" s="142"/>
      <c r="BO49" s="140"/>
      <c r="BP49" s="141"/>
      <c r="BQ49" s="141"/>
      <c r="BR49" s="141"/>
      <c r="BS49" s="141"/>
      <c r="BT49" s="142"/>
      <c r="BU49" s="140"/>
      <c r="BV49" s="141"/>
      <c r="BW49" s="141"/>
      <c r="BX49" s="141"/>
      <c r="BY49" s="141"/>
      <c r="BZ49" s="142"/>
      <c r="CA49" s="143"/>
      <c r="CB49" s="143"/>
      <c r="CC49" s="143"/>
      <c r="CD49" s="143"/>
    </row>
    <row r="50" spans="1:82">
      <c r="A50" s="147"/>
      <c r="B50" s="147"/>
      <c r="C50" s="148"/>
      <c r="D50" s="149"/>
      <c r="E50" s="150"/>
      <c r="F50" s="151"/>
      <c r="G50" s="139">
        <v>0</v>
      </c>
      <c r="H50" s="126" t="s">
        <v>246</v>
      </c>
      <c r="I50" s="127" t="s">
        <v>247</v>
      </c>
      <c r="J50" s="128"/>
      <c r="K50" s="129" t="str">
        <f t="shared" ca="1" si="0"/>
        <v>N/A</v>
      </c>
      <c r="L50" s="128"/>
      <c r="M50" s="129" t="str">
        <f t="shared" ca="1" si="1"/>
        <v>N/A</v>
      </c>
      <c r="N50" s="128"/>
      <c r="O50" s="129" t="str">
        <f t="shared" ca="1" si="2"/>
        <v>N/A</v>
      </c>
      <c r="P50" s="129"/>
      <c r="Q50" s="129" t="str">
        <f t="shared" ca="1" si="3"/>
        <v>N/A</v>
      </c>
      <c r="R50" s="129"/>
      <c r="S50" s="129" t="str">
        <f t="shared" ca="1" si="4"/>
        <v>N/A</v>
      </c>
      <c r="T50" s="129"/>
      <c r="U50" s="129" t="str">
        <f t="shared" ca="1" si="5"/>
        <v>N/A</v>
      </c>
      <c r="V50" s="129"/>
      <c r="W50" s="129" t="str">
        <f t="shared" ca="1" si="6"/>
        <v>N/A</v>
      </c>
      <c r="X50" s="129"/>
      <c r="Y50" s="129" t="str">
        <f t="shared" ca="1" si="7"/>
        <v>N/A</v>
      </c>
      <c r="Z50" s="144"/>
      <c r="AA50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0" s="132" t="s">
        <v>321</v>
      </c>
      <c r="AC50" s="133" t="str">
        <f ca="1">IFERROR(__xludf.DUMMYFUNCTION("CONCATENATE(COUNTIF({AH50:AJ50,AN50:AP50,AT50:AV50,AZ50:BB50,BF50:BH50,BL50:BN50,BR50:BT50,BX50:BZ50},""X""),""/"",$A$36 - ArrayFormula(SUM(--REGEXMATCH({AH50:AJ50,AN50:AP50,AT50:AV50,AZ50:BB50,BF50:BH50,BL50:BN50,BR50:BT50,BX50:BZ50}, ""[HE]""))))"),"0/0")</f>
        <v>0/0</v>
      </c>
      <c r="AD50" s="134">
        <f ca="1">IFERROR(__xludf.DUMMYFUNCTION("IFERROR(ROUND(COUNTIF({AH50:AJ50,AN50:AP50,AT50:AV50,AZ50:BB50},""X"") / ($A$69 - ArrayFormula(SUM(--REGEXMATCH({AH50:AJ50,AN50:AP50,AT50:AV50,AZ50:BB50}, ""[HE]"")))) * 100, 2),100)"),100)</f>
        <v>100</v>
      </c>
      <c r="AE50" s="140"/>
      <c r="AF50" s="141"/>
      <c r="AG50" s="141"/>
      <c r="AH50" s="141"/>
      <c r="AI50" s="141"/>
      <c r="AJ50" s="141"/>
      <c r="AK50" s="140"/>
      <c r="AL50" s="141"/>
      <c r="AM50" s="141"/>
      <c r="AN50" s="141"/>
      <c r="AO50" s="141"/>
      <c r="AP50" s="141"/>
      <c r="AQ50" s="140"/>
      <c r="AR50" s="141"/>
      <c r="AS50" s="141"/>
      <c r="AT50" s="141"/>
      <c r="AU50" s="141"/>
      <c r="AV50" s="141"/>
      <c r="AW50" s="140"/>
      <c r="AX50" s="141"/>
      <c r="AY50" s="141"/>
      <c r="AZ50" s="141"/>
      <c r="BA50" s="141"/>
      <c r="BB50" s="141"/>
      <c r="BC50" s="140"/>
      <c r="BD50" s="141"/>
      <c r="BE50" s="141"/>
      <c r="BF50" s="141"/>
      <c r="BG50" s="141"/>
      <c r="BH50" s="142"/>
      <c r="BI50" s="140"/>
      <c r="BJ50" s="141"/>
      <c r="BK50" s="141"/>
      <c r="BL50" s="141"/>
      <c r="BM50" s="141"/>
      <c r="BN50" s="142"/>
      <c r="BO50" s="140"/>
      <c r="BP50" s="141"/>
      <c r="BQ50" s="141"/>
      <c r="BR50" s="141"/>
      <c r="BS50" s="141"/>
      <c r="BT50" s="142"/>
      <c r="BU50" s="140"/>
      <c r="BV50" s="141"/>
      <c r="BW50" s="141"/>
      <c r="BX50" s="141"/>
      <c r="BY50" s="141"/>
      <c r="BZ50" s="142"/>
      <c r="CA50" s="143"/>
      <c r="CB50" s="143"/>
      <c r="CC50" s="143"/>
      <c r="CD50" s="143"/>
    </row>
    <row r="51" spans="1:82">
      <c r="A51" s="147"/>
      <c r="B51" s="147"/>
      <c r="C51" s="148"/>
      <c r="D51" s="149"/>
      <c r="E51" s="150"/>
      <c r="F51" s="151"/>
      <c r="G51" s="139">
        <v>0</v>
      </c>
      <c r="H51" s="126" t="s">
        <v>246</v>
      </c>
      <c r="I51" s="127" t="s">
        <v>247</v>
      </c>
      <c r="J51" s="128"/>
      <c r="K51" s="129" t="str">
        <f t="shared" ca="1" si="0"/>
        <v>N/A</v>
      </c>
      <c r="L51" s="128"/>
      <c r="M51" s="129" t="str">
        <f t="shared" ca="1" si="1"/>
        <v>N/A</v>
      </c>
      <c r="N51" s="128"/>
      <c r="O51" s="129" t="str">
        <f t="shared" ca="1" si="2"/>
        <v>N/A</v>
      </c>
      <c r="P51" s="129"/>
      <c r="Q51" s="129" t="str">
        <f t="shared" ca="1" si="3"/>
        <v>N/A</v>
      </c>
      <c r="R51" s="129"/>
      <c r="S51" s="129" t="str">
        <f t="shared" ca="1" si="4"/>
        <v>N/A</v>
      </c>
      <c r="T51" s="129"/>
      <c r="U51" s="129" t="str">
        <f t="shared" ca="1" si="5"/>
        <v>N/A</v>
      </c>
      <c r="V51" s="129"/>
      <c r="W51" s="129" t="str">
        <f t="shared" ca="1" si="6"/>
        <v>N/A</v>
      </c>
      <c r="X51" s="129"/>
      <c r="Y51" s="129" t="str">
        <f t="shared" ca="1" si="7"/>
        <v>N/A</v>
      </c>
      <c r="Z51" s="144"/>
      <c r="AA51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1" s="132" t="s">
        <v>321</v>
      </c>
      <c r="AC51" s="133" t="str">
        <f ca="1">IFERROR(__xludf.DUMMYFUNCTION("CONCATENATE(COUNTIF({AH51:AJ51,AN51:AP51,AT51:AV51,AZ51:BB51,BF51:BH51,BL51:BN51,BR51:BT51,BX51:BZ51},""X""),""/"",$A$36 - ArrayFormula(SUM(--REGEXMATCH({AH51:AJ51,AN51:AP51,AT51:AV51,AZ51:BB51,BF51:BH51,BL51:BN51,BR51:BT51,BX51:BZ51}, ""[HE]""))))"),"0/0")</f>
        <v>0/0</v>
      </c>
      <c r="AD51" s="134">
        <f ca="1">IFERROR(__xludf.DUMMYFUNCTION("IFERROR(ROUND(COUNTIF({AH51:AJ51,AN51:AP51,AT51:AV51,AZ51:BB51},""X"") / ($A$69 - ArrayFormula(SUM(--REGEXMATCH({AH51:AJ51,AN51:AP51,AT51:AV51,AZ51:BB51}, ""[HE]"")))) * 100, 2),100)"),100)</f>
        <v>100</v>
      </c>
      <c r="AE51" s="140"/>
      <c r="AF51" s="141"/>
      <c r="AG51" s="141"/>
      <c r="AH51" s="141"/>
      <c r="AI51" s="141"/>
      <c r="AJ51" s="141"/>
      <c r="AK51" s="140"/>
      <c r="AL51" s="141"/>
      <c r="AM51" s="141"/>
      <c r="AN51" s="141"/>
      <c r="AO51" s="141"/>
      <c r="AP51" s="141"/>
      <c r="AQ51" s="140"/>
      <c r="AR51" s="141"/>
      <c r="AS51" s="141"/>
      <c r="AT51" s="141"/>
      <c r="AU51" s="141"/>
      <c r="AV51" s="141"/>
      <c r="AW51" s="140"/>
      <c r="AX51" s="141"/>
      <c r="AY51" s="141"/>
      <c r="AZ51" s="141"/>
      <c r="BA51" s="141"/>
      <c r="BB51" s="141"/>
      <c r="BC51" s="140"/>
      <c r="BD51" s="141"/>
      <c r="BE51" s="141"/>
      <c r="BF51" s="141"/>
      <c r="BG51" s="141"/>
      <c r="BH51" s="142"/>
      <c r="BI51" s="140"/>
      <c r="BJ51" s="141"/>
      <c r="BK51" s="141"/>
      <c r="BL51" s="141"/>
      <c r="BM51" s="141"/>
      <c r="BN51" s="142"/>
      <c r="BO51" s="140"/>
      <c r="BP51" s="141"/>
      <c r="BQ51" s="141"/>
      <c r="BR51" s="141"/>
      <c r="BS51" s="141"/>
      <c r="BT51" s="142"/>
      <c r="BU51" s="140"/>
      <c r="BV51" s="141"/>
      <c r="BW51" s="141"/>
      <c r="BX51" s="141"/>
      <c r="BY51" s="141"/>
      <c r="BZ51" s="142"/>
      <c r="CA51" s="143"/>
      <c r="CB51" s="143"/>
      <c r="CC51" s="143"/>
      <c r="CD51" s="143"/>
    </row>
    <row r="52" spans="1:82">
      <c r="A52" s="147"/>
      <c r="B52" s="147"/>
      <c r="C52" s="148"/>
      <c r="D52" s="149"/>
      <c r="E52" s="150"/>
      <c r="F52" s="151"/>
      <c r="G52" s="139">
        <v>0</v>
      </c>
      <c r="H52" s="126" t="s">
        <v>246</v>
      </c>
      <c r="I52" s="127" t="s">
        <v>247</v>
      </c>
      <c r="J52" s="128"/>
      <c r="K52" s="129" t="str">
        <f t="shared" ca="1" si="0"/>
        <v>N/A</v>
      </c>
      <c r="L52" s="128"/>
      <c r="M52" s="129" t="str">
        <f t="shared" ca="1" si="1"/>
        <v>N/A</v>
      </c>
      <c r="N52" s="128"/>
      <c r="O52" s="129" t="str">
        <f t="shared" ca="1" si="2"/>
        <v>N/A</v>
      </c>
      <c r="P52" s="129"/>
      <c r="Q52" s="129" t="str">
        <f t="shared" ca="1" si="3"/>
        <v>N/A</v>
      </c>
      <c r="R52" s="129"/>
      <c r="S52" s="129" t="str">
        <f t="shared" ca="1" si="4"/>
        <v>N/A</v>
      </c>
      <c r="T52" s="129"/>
      <c r="U52" s="129" t="str">
        <f t="shared" ca="1" si="5"/>
        <v>N/A</v>
      </c>
      <c r="V52" s="129"/>
      <c r="W52" s="129" t="str">
        <f t="shared" ca="1" si="6"/>
        <v>N/A</v>
      </c>
      <c r="X52" s="129"/>
      <c r="Y52" s="129" t="str">
        <f t="shared" ca="1" si="7"/>
        <v>N/A</v>
      </c>
      <c r="Z52" s="144"/>
      <c r="AA52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2" s="132" t="s">
        <v>321</v>
      </c>
      <c r="AC52" s="133" t="str">
        <f ca="1">IFERROR(__xludf.DUMMYFUNCTION("CONCATENATE(COUNTIF({AH52:AJ52,AN52:AP52,AT52:AV52,AZ52:BB52,BF52:BH52,BL52:BN52,BR52:BT52,BX52:BZ52},""X""),""/"",$A$36 - ArrayFormula(SUM(--REGEXMATCH({AH52:AJ52,AN52:AP52,AT52:AV52,AZ52:BB52,BF52:BH52,BL52:BN52,BR52:BT52,BX52:BZ52}, ""[HE]""))))"),"0/0")</f>
        <v>0/0</v>
      </c>
      <c r="AD52" s="134">
        <f ca="1">IFERROR(__xludf.DUMMYFUNCTION("IFERROR(ROUND(COUNTIF({AH52:AJ52,AN52:AP52,AT52:AV52,AZ52:BB52},""X"") / ($A$69 - ArrayFormula(SUM(--REGEXMATCH({AH52:AJ52,AN52:AP52,AT52:AV52,AZ52:BB52}, ""[HE]"")))) * 100, 2),100)"),100)</f>
        <v>100</v>
      </c>
      <c r="AE52" s="140"/>
      <c r="AF52" s="141"/>
      <c r="AG52" s="141"/>
      <c r="AH52" s="141"/>
      <c r="AI52" s="141"/>
      <c r="AJ52" s="141"/>
      <c r="AK52" s="140"/>
      <c r="AL52" s="141"/>
      <c r="AM52" s="141"/>
      <c r="AN52" s="141"/>
      <c r="AO52" s="141"/>
      <c r="AP52" s="141"/>
      <c r="AQ52" s="140"/>
      <c r="AR52" s="141"/>
      <c r="AS52" s="141"/>
      <c r="AT52" s="141"/>
      <c r="AU52" s="141"/>
      <c r="AV52" s="141"/>
      <c r="AW52" s="140"/>
      <c r="AX52" s="141"/>
      <c r="AY52" s="141"/>
      <c r="AZ52" s="141"/>
      <c r="BA52" s="141"/>
      <c r="BB52" s="141"/>
      <c r="BC52" s="140"/>
      <c r="BD52" s="141"/>
      <c r="BE52" s="141"/>
      <c r="BF52" s="141"/>
      <c r="BG52" s="141"/>
      <c r="BH52" s="142"/>
      <c r="BI52" s="140"/>
      <c r="BJ52" s="141"/>
      <c r="BK52" s="141"/>
      <c r="BL52" s="141"/>
      <c r="BM52" s="141"/>
      <c r="BN52" s="142"/>
      <c r="BO52" s="140"/>
      <c r="BP52" s="141"/>
      <c r="BQ52" s="141"/>
      <c r="BR52" s="141"/>
      <c r="BS52" s="141"/>
      <c r="BT52" s="142"/>
      <c r="BU52" s="140"/>
      <c r="BV52" s="141"/>
      <c r="BW52" s="141"/>
      <c r="BX52" s="141"/>
      <c r="BY52" s="141"/>
      <c r="BZ52" s="142"/>
      <c r="CA52" s="143"/>
      <c r="CB52" s="143"/>
      <c r="CC52" s="143"/>
      <c r="CD52" s="143"/>
    </row>
    <row r="53" spans="1:82">
      <c r="A53" s="147"/>
      <c r="B53" s="147"/>
      <c r="C53" s="148"/>
      <c r="D53" s="149"/>
      <c r="E53" s="150"/>
      <c r="F53" s="151"/>
      <c r="G53" s="139">
        <v>0</v>
      </c>
      <c r="H53" s="126" t="s">
        <v>246</v>
      </c>
      <c r="I53" s="127" t="s">
        <v>247</v>
      </c>
      <c r="J53" s="128"/>
      <c r="K53" s="129" t="str">
        <f t="shared" ca="1" si="0"/>
        <v>N/A</v>
      </c>
      <c r="L53" s="128"/>
      <c r="M53" s="129" t="str">
        <f t="shared" ca="1" si="1"/>
        <v>N/A</v>
      </c>
      <c r="N53" s="128"/>
      <c r="O53" s="129" t="str">
        <f t="shared" ca="1" si="2"/>
        <v>N/A</v>
      </c>
      <c r="P53" s="129"/>
      <c r="Q53" s="129" t="str">
        <f t="shared" ca="1" si="3"/>
        <v>N/A</v>
      </c>
      <c r="R53" s="129"/>
      <c r="S53" s="129" t="str">
        <f t="shared" ca="1" si="4"/>
        <v>N/A</v>
      </c>
      <c r="T53" s="129"/>
      <c r="U53" s="129" t="str">
        <f t="shared" ca="1" si="5"/>
        <v>N/A</v>
      </c>
      <c r="V53" s="129"/>
      <c r="W53" s="129" t="str">
        <f t="shared" ca="1" si="6"/>
        <v>N/A</v>
      </c>
      <c r="X53" s="129"/>
      <c r="Y53" s="129" t="str">
        <f t="shared" ca="1" si="7"/>
        <v>N/A</v>
      </c>
      <c r="Z53" s="144"/>
      <c r="AA53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3" s="132" t="s">
        <v>321</v>
      </c>
      <c r="AC53" s="133" t="str">
        <f ca="1">IFERROR(__xludf.DUMMYFUNCTION("CONCATENATE(COUNTIF({AH53:AJ53,AN53:AP53,AT53:AV53,AZ53:BB53,BF53:BH53,BL53:BN53,BR53:BT53,BX53:BZ53},""X""),""/"",$A$36 - ArrayFormula(SUM(--REGEXMATCH({AH53:AJ53,AN53:AP53,AT53:AV53,AZ53:BB53,BF53:BH53,BL53:BN53,BR53:BT53,BX53:BZ53}, ""[HE]""))))"),"0/0")</f>
        <v>0/0</v>
      </c>
      <c r="AD53" s="134">
        <f ca="1">IFERROR(__xludf.DUMMYFUNCTION("IFERROR(ROUND(COUNTIF({AH53:AJ53,AN53:AP53,AT53:AV53,AZ53:BB53},""X"") / ($A$69 - ArrayFormula(SUM(--REGEXMATCH({AH53:AJ53,AN53:AP53,AT53:AV53,AZ53:BB53}, ""[HE]"")))) * 100, 2),100)"),100)</f>
        <v>100</v>
      </c>
      <c r="AE53" s="140"/>
      <c r="AF53" s="141"/>
      <c r="AG53" s="141"/>
      <c r="AH53" s="141"/>
      <c r="AI53" s="141"/>
      <c r="AJ53" s="141"/>
      <c r="AK53" s="140"/>
      <c r="AL53" s="141"/>
      <c r="AM53" s="141"/>
      <c r="AN53" s="141"/>
      <c r="AO53" s="141"/>
      <c r="AP53" s="141"/>
      <c r="AQ53" s="140"/>
      <c r="AR53" s="141"/>
      <c r="AS53" s="141"/>
      <c r="AT53" s="141"/>
      <c r="AU53" s="141"/>
      <c r="AV53" s="141"/>
      <c r="AW53" s="140"/>
      <c r="AX53" s="141"/>
      <c r="AY53" s="141"/>
      <c r="AZ53" s="141"/>
      <c r="BA53" s="141"/>
      <c r="BB53" s="141"/>
      <c r="BC53" s="140"/>
      <c r="BD53" s="141"/>
      <c r="BE53" s="141"/>
      <c r="BF53" s="141"/>
      <c r="BG53" s="141"/>
      <c r="BH53" s="142"/>
      <c r="BI53" s="140"/>
      <c r="BJ53" s="141"/>
      <c r="BK53" s="141"/>
      <c r="BL53" s="141"/>
      <c r="BM53" s="141"/>
      <c r="BN53" s="142"/>
      <c r="BO53" s="140"/>
      <c r="BP53" s="141"/>
      <c r="BQ53" s="141"/>
      <c r="BR53" s="141"/>
      <c r="BS53" s="141"/>
      <c r="BT53" s="142"/>
      <c r="BU53" s="140"/>
      <c r="BV53" s="141"/>
      <c r="BW53" s="141"/>
      <c r="BX53" s="141"/>
      <c r="BY53" s="141"/>
      <c r="BZ53" s="142"/>
      <c r="CA53" s="143"/>
      <c r="CB53" s="143"/>
      <c r="CC53" s="143"/>
      <c r="CD53" s="143"/>
    </row>
    <row r="54" spans="1:82">
      <c r="A54" s="147"/>
      <c r="B54" s="147"/>
      <c r="C54" s="148"/>
      <c r="D54" s="149"/>
      <c r="E54" s="150"/>
      <c r="F54" s="151"/>
      <c r="G54" s="139">
        <v>0</v>
      </c>
      <c r="H54" s="126" t="s">
        <v>246</v>
      </c>
      <c r="I54" s="127" t="s">
        <v>247</v>
      </c>
      <c r="J54" s="128"/>
      <c r="K54" s="129" t="str">
        <f t="shared" ca="1" si="0"/>
        <v>N/A</v>
      </c>
      <c r="L54" s="128"/>
      <c r="M54" s="129" t="str">
        <f t="shared" ca="1" si="1"/>
        <v>N/A</v>
      </c>
      <c r="N54" s="128"/>
      <c r="O54" s="129" t="str">
        <f t="shared" ca="1" si="2"/>
        <v>N/A</v>
      </c>
      <c r="P54" s="129"/>
      <c r="Q54" s="129" t="str">
        <f t="shared" ca="1" si="3"/>
        <v>N/A</v>
      </c>
      <c r="R54" s="129"/>
      <c r="S54" s="129" t="str">
        <f t="shared" ca="1" si="4"/>
        <v>N/A</v>
      </c>
      <c r="T54" s="129"/>
      <c r="U54" s="129" t="str">
        <f t="shared" ca="1" si="5"/>
        <v>N/A</v>
      </c>
      <c r="V54" s="129"/>
      <c r="W54" s="129" t="str">
        <f t="shared" ca="1" si="6"/>
        <v>N/A</v>
      </c>
      <c r="X54" s="129"/>
      <c r="Y54" s="129" t="str">
        <f t="shared" ca="1" si="7"/>
        <v>N/A</v>
      </c>
      <c r="Z54" s="144"/>
      <c r="AA54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4" s="132" t="s">
        <v>321</v>
      </c>
      <c r="AC54" s="133" t="str">
        <f ca="1">IFERROR(__xludf.DUMMYFUNCTION("CONCATENATE(COUNTIF({AH54:AJ54,AN54:AP54,AT54:AV54,AZ54:BB54,BF54:BH54,BL54:BN54,BR54:BT54,BX54:BZ54},""X""),""/"",$A$36 - ArrayFormula(SUM(--REGEXMATCH({AH54:AJ54,AN54:AP54,AT54:AV54,AZ54:BB54,BF54:BH54,BL54:BN54,BR54:BT54,BX54:BZ54}, ""[HE]""))))"),"0/0")</f>
        <v>0/0</v>
      </c>
      <c r="AD54" s="134">
        <f ca="1">IFERROR(__xludf.DUMMYFUNCTION("IFERROR(ROUND(COUNTIF({AH54:AJ54,AN54:AP54,AT54:AV54,AZ54:BB54},""X"") / ($A$69 - ArrayFormula(SUM(--REGEXMATCH({AH54:AJ54,AN54:AP54,AT54:AV54,AZ54:BB54}, ""[HE]"")))) * 100, 2),100)"),100)</f>
        <v>100</v>
      </c>
      <c r="AE54" s="140"/>
      <c r="AF54" s="141"/>
      <c r="AG54" s="141"/>
      <c r="AH54" s="141"/>
      <c r="AI54" s="141"/>
      <c r="AJ54" s="141"/>
      <c r="AK54" s="140"/>
      <c r="AL54" s="141"/>
      <c r="AM54" s="141"/>
      <c r="AN54" s="141"/>
      <c r="AO54" s="141"/>
      <c r="AP54" s="141"/>
      <c r="AQ54" s="140"/>
      <c r="AR54" s="141"/>
      <c r="AS54" s="141"/>
      <c r="AT54" s="141"/>
      <c r="AU54" s="141"/>
      <c r="AV54" s="141"/>
      <c r="AW54" s="140"/>
      <c r="AX54" s="141"/>
      <c r="AY54" s="141"/>
      <c r="AZ54" s="141"/>
      <c r="BA54" s="141"/>
      <c r="BB54" s="141"/>
      <c r="BC54" s="140"/>
      <c r="BD54" s="141"/>
      <c r="BE54" s="141"/>
      <c r="BF54" s="141"/>
      <c r="BG54" s="141"/>
      <c r="BH54" s="142"/>
      <c r="BI54" s="140"/>
      <c r="BJ54" s="141"/>
      <c r="BK54" s="141"/>
      <c r="BL54" s="141"/>
      <c r="BM54" s="141"/>
      <c r="BN54" s="142"/>
      <c r="BO54" s="140"/>
      <c r="BP54" s="141"/>
      <c r="BQ54" s="141"/>
      <c r="BR54" s="141"/>
      <c r="BS54" s="141"/>
      <c r="BT54" s="142"/>
      <c r="BU54" s="140"/>
      <c r="BV54" s="141"/>
      <c r="BW54" s="141"/>
      <c r="BX54" s="141"/>
      <c r="BY54" s="141"/>
      <c r="BZ54" s="142"/>
      <c r="CA54" s="143"/>
      <c r="CB54" s="143"/>
      <c r="CC54" s="143"/>
      <c r="CD54" s="143"/>
    </row>
    <row r="55" spans="1:82">
      <c r="A55" s="147"/>
      <c r="B55" s="147"/>
      <c r="C55" s="148"/>
      <c r="D55" s="149"/>
      <c r="E55" s="150"/>
      <c r="F55" s="151"/>
      <c r="G55" s="139">
        <v>0</v>
      </c>
      <c r="H55" s="126" t="s">
        <v>246</v>
      </c>
      <c r="I55" s="127" t="s">
        <v>247</v>
      </c>
      <c r="J55" s="128"/>
      <c r="K55" s="129" t="str">
        <f t="shared" ca="1" si="0"/>
        <v>N/A</v>
      </c>
      <c r="L55" s="128"/>
      <c r="M55" s="129" t="str">
        <f t="shared" ca="1" si="1"/>
        <v>N/A</v>
      </c>
      <c r="N55" s="128"/>
      <c r="O55" s="129" t="str">
        <f t="shared" ca="1" si="2"/>
        <v>N/A</v>
      </c>
      <c r="P55" s="129"/>
      <c r="Q55" s="129" t="str">
        <f t="shared" ca="1" si="3"/>
        <v>N/A</v>
      </c>
      <c r="R55" s="129"/>
      <c r="S55" s="129" t="str">
        <f t="shared" ca="1" si="4"/>
        <v>N/A</v>
      </c>
      <c r="T55" s="129"/>
      <c r="U55" s="129" t="str">
        <f t="shared" ca="1" si="5"/>
        <v>N/A</v>
      </c>
      <c r="V55" s="129"/>
      <c r="W55" s="129" t="str">
        <f t="shared" ca="1" si="6"/>
        <v>N/A</v>
      </c>
      <c r="X55" s="129"/>
      <c r="Y55" s="129" t="str">
        <f t="shared" ca="1" si="7"/>
        <v>N/A</v>
      </c>
      <c r="Z55" s="144"/>
      <c r="AA5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5" s="132" t="s">
        <v>321</v>
      </c>
      <c r="AC55" s="133" t="str">
        <f ca="1">IFERROR(__xludf.DUMMYFUNCTION("CONCATENATE(COUNTIF({AH55:AJ55,AN55:AP55,AT55:AV55,AZ55:BB55,BF55:BH55,BL55:BN55,BR55:BT55,BX55:BZ55},""X""),""/"",$A$36 - ArrayFormula(SUM(--REGEXMATCH({AH55:AJ55,AN55:AP55,AT55:AV55,AZ55:BB55,BF55:BH55,BL55:BN55,BR55:BT55,BX55:BZ55}, ""[HE]""))))"),"0/0")</f>
        <v>0/0</v>
      </c>
      <c r="AD55" s="134">
        <f ca="1">IFERROR(__xludf.DUMMYFUNCTION("IFERROR(ROUND(COUNTIF({AH55:AJ55,AN55:AP55,AT55:AV55,AZ55:BB55},""X"") / ($A$69 - ArrayFormula(SUM(--REGEXMATCH({AH55:AJ55,AN55:AP55,AT55:AV55,AZ55:BB55}, ""[HE]"")))) * 100, 2),100)"),100)</f>
        <v>100</v>
      </c>
      <c r="AE55" s="140"/>
      <c r="AF55" s="141"/>
      <c r="AG55" s="141"/>
      <c r="AH55" s="141"/>
      <c r="AI55" s="141"/>
      <c r="AJ55" s="141"/>
      <c r="AK55" s="140"/>
      <c r="AL55" s="141"/>
      <c r="AM55" s="141"/>
      <c r="AN55" s="141"/>
      <c r="AO55" s="141"/>
      <c r="AP55" s="141"/>
      <c r="AQ55" s="140"/>
      <c r="AR55" s="141"/>
      <c r="AS55" s="141"/>
      <c r="AT55" s="141"/>
      <c r="AU55" s="141"/>
      <c r="AV55" s="141"/>
      <c r="AW55" s="140"/>
      <c r="AX55" s="141"/>
      <c r="AY55" s="141"/>
      <c r="AZ55" s="141"/>
      <c r="BA55" s="141"/>
      <c r="BB55" s="141"/>
      <c r="BC55" s="140"/>
      <c r="BD55" s="141"/>
      <c r="BE55" s="141"/>
      <c r="BF55" s="141"/>
      <c r="BG55" s="141"/>
      <c r="BH55" s="142"/>
      <c r="BI55" s="140"/>
      <c r="BJ55" s="141"/>
      <c r="BK55" s="141"/>
      <c r="BL55" s="141"/>
      <c r="BM55" s="141"/>
      <c r="BN55" s="142"/>
      <c r="BO55" s="140"/>
      <c r="BP55" s="141"/>
      <c r="BQ55" s="141"/>
      <c r="BR55" s="141"/>
      <c r="BS55" s="141"/>
      <c r="BT55" s="142"/>
      <c r="BU55" s="140"/>
      <c r="BV55" s="141"/>
      <c r="BW55" s="141"/>
      <c r="BX55" s="141"/>
      <c r="BY55" s="141"/>
      <c r="BZ55" s="142"/>
      <c r="CA55" s="143"/>
      <c r="CB55" s="143"/>
      <c r="CC55" s="143"/>
      <c r="CD55" s="143"/>
    </row>
    <row r="56" spans="1:82">
      <c r="A56" s="147"/>
      <c r="B56" s="147"/>
      <c r="C56" s="148"/>
      <c r="D56" s="149"/>
      <c r="E56" s="150"/>
      <c r="F56" s="151"/>
      <c r="G56" s="139">
        <v>0</v>
      </c>
      <c r="H56" s="126" t="s">
        <v>246</v>
      </c>
      <c r="I56" s="127" t="s">
        <v>247</v>
      </c>
      <c r="J56" s="128"/>
      <c r="K56" s="129" t="str">
        <f t="shared" ca="1" si="0"/>
        <v>N/A</v>
      </c>
      <c r="L56" s="128"/>
      <c r="M56" s="129" t="str">
        <f t="shared" ca="1" si="1"/>
        <v>N/A</v>
      </c>
      <c r="N56" s="128"/>
      <c r="O56" s="129" t="str">
        <f t="shared" ca="1" si="2"/>
        <v>N/A</v>
      </c>
      <c r="P56" s="129"/>
      <c r="Q56" s="129" t="str">
        <f t="shared" ca="1" si="3"/>
        <v>N/A</v>
      </c>
      <c r="R56" s="129"/>
      <c r="S56" s="129" t="str">
        <f t="shared" ca="1" si="4"/>
        <v>N/A</v>
      </c>
      <c r="T56" s="129"/>
      <c r="U56" s="129" t="str">
        <f t="shared" ca="1" si="5"/>
        <v>N/A</v>
      </c>
      <c r="V56" s="129"/>
      <c r="W56" s="129" t="str">
        <f t="shared" ca="1" si="6"/>
        <v>N/A</v>
      </c>
      <c r="X56" s="129"/>
      <c r="Y56" s="129" t="str">
        <f t="shared" ca="1" si="7"/>
        <v>N/A</v>
      </c>
      <c r="Z56" s="144"/>
      <c r="AA56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6" s="132" t="s">
        <v>321</v>
      </c>
      <c r="AC56" s="133" t="str">
        <f ca="1">IFERROR(__xludf.DUMMYFUNCTION("CONCATENATE(COUNTIF({AH56:AJ56,AN56:AP56,AT56:AV56,AZ56:BB56,BF56:BH56,BL56:BN56,BR56:BT56,BX56:BZ56},""X""),""/"",$A$36 - ArrayFormula(SUM(--REGEXMATCH({AH56:AJ56,AN56:AP56,AT56:AV56,AZ56:BB56,BF56:BH56,BL56:BN56,BR56:BT56,BX56:BZ56}, ""[HE]""))))"),"0/0")</f>
        <v>0/0</v>
      </c>
      <c r="AD56" s="134">
        <f ca="1">IFERROR(__xludf.DUMMYFUNCTION("IFERROR(ROUND(COUNTIF({AH56:AJ56,AN56:AP56,AT56:AV56,AZ56:BB56},""X"") / ($A$69 - ArrayFormula(SUM(--REGEXMATCH({AH56:AJ56,AN56:AP56,AT56:AV56,AZ56:BB56}, ""[HE]"")))) * 100, 2),100)"),100)</f>
        <v>100</v>
      </c>
      <c r="AE56" s="140"/>
      <c r="AF56" s="141"/>
      <c r="AG56" s="141"/>
      <c r="AH56" s="141"/>
      <c r="AI56" s="141"/>
      <c r="AJ56" s="141"/>
      <c r="AK56" s="140"/>
      <c r="AL56" s="141"/>
      <c r="AM56" s="141"/>
      <c r="AN56" s="141"/>
      <c r="AO56" s="141"/>
      <c r="AP56" s="141"/>
      <c r="AQ56" s="140"/>
      <c r="AR56" s="141"/>
      <c r="AS56" s="141"/>
      <c r="AT56" s="141"/>
      <c r="AU56" s="141"/>
      <c r="AV56" s="141"/>
      <c r="AW56" s="140"/>
      <c r="AX56" s="141"/>
      <c r="AY56" s="141"/>
      <c r="AZ56" s="141"/>
      <c r="BA56" s="141"/>
      <c r="BB56" s="141"/>
      <c r="BC56" s="140"/>
      <c r="BD56" s="141"/>
      <c r="BE56" s="141"/>
      <c r="BF56" s="141"/>
      <c r="BG56" s="141"/>
      <c r="BH56" s="142"/>
      <c r="BI56" s="140"/>
      <c r="BJ56" s="141"/>
      <c r="BK56" s="141"/>
      <c r="BL56" s="141"/>
      <c r="BM56" s="141"/>
      <c r="BN56" s="142"/>
      <c r="BO56" s="140"/>
      <c r="BP56" s="141"/>
      <c r="BQ56" s="141"/>
      <c r="BR56" s="141"/>
      <c r="BS56" s="141"/>
      <c r="BT56" s="142"/>
      <c r="BU56" s="140"/>
      <c r="BV56" s="141"/>
      <c r="BW56" s="141"/>
      <c r="BX56" s="141"/>
      <c r="BY56" s="141"/>
      <c r="BZ56" s="142"/>
      <c r="CA56" s="143"/>
      <c r="CB56" s="143"/>
      <c r="CC56" s="143"/>
      <c r="CD56" s="143"/>
    </row>
    <row r="57" spans="1:82">
      <c r="A57" s="147"/>
      <c r="B57" s="147"/>
      <c r="C57" s="148"/>
      <c r="D57" s="149"/>
      <c r="E57" s="150"/>
      <c r="F57" s="151"/>
      <c r="G57" s="139">
        <v>0</v>
      </c>
      <c r="H57" s="126" t="s">
        <v>246</v>
      </c>
      <c r="I57" s="127" t="s">
        <v>247</v>
      </c>
      <c r="J57" s="128"/>
      <c r="K57" s="129" t="str">
        <f t="shared" ca="1" si="0"/>
        <v>N/A</v>
      </c>
      <c r="L57" s="128"/>
      <c r="M57" s="129" t="str">
        <f t="shared" ca="1" si="1"/>
        <v>N/A</v>
      </c>
      <c r="N57" s="128"/>
      <c r="O57" s="129" t="str">
        <f t="shared" ca="1" si="2"/>
        <v>N/A</v>
      </c>
      <c r="P57" s="129"/>
      <c r="Q57" s="129" t="str">
        <f t="shared" ca="1" si="3"/>
        <v>N/A</v>
      </c>
      <c r="R57" s="129"/>
      <c r="S57" s="129" t="str">
        <f t="shared" ca="1" si="4"/>
        <v>N/A</v>
      </c>
      <c r="T57" s="129"/>
      <c r="U57" s="129" t="str">
        <f t="shared" ca="1" si="5"/>
        <v>N/A</v>
      </c>
      <c r="V57" s="129"/>
      <c r="W57" s="129" t="str">
        <f t="shared" ca="1" si="6"/>
        <v>N/A</v>
      </c>
      <c r="X57" s="129"/>
      <c r="Y57" s="129" t="str">
        <f t="shared" ca="1" si="7"/>
        <v>N/A</v>
      </c>
      <c r="Z57" s="144"/>
      <c r="AA57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7" s="132" t="s">
        <v>321</v>
      </c>
      <c r="AC57" s="133" t="str">
        <f ca="1">IFERROR(__xludf.DUMMYFUNCTION("CONCATENATE(COUNTIF({AH57:AJ57,AN57:AP57,AT57:AV57,AZ57:BB57,BF57:BH57,BL57:BN57,BR57:BT57,BX57:BZ57},""X""),""/"",$A$36 - ArrayFormula(SUM(--REGEXMATCH({AH57:AJ57,AN57:AP57,AT57:AV57,AZ57:BB57,BF57:BH57,BL57:BN57,BR57:BT57,BX57:BZ57}, ""[HE]""))))"),"0/0")</f>
        <v>0/0</v>
      </c>
      <c r="AD57" s="134">
        <f ca="1">IFERROR(__xludf.DUMMYFUNCTION("IFERROR(ROUND(COUNTIF({AH57:AJ57,AN57:AP57,AT57:AV57,AZ57:BB57},""X"") / ($A$69 - ArrayFormula(SUM(--REGEXMATCH({AH57:AJ57,AN57:AP57,AT57:AV57,AZ57:BB57}, ""[HE]"")))) * 100, 2),100)"),100)</f>
        <v>100</v>
      </c>
      <c r="AE57" s="140"/>
      <c r="AF57" s="141"/>
      <c r="AG57" s="141"/>
      <c r="AH57" s="141"/>
      <c r="AI57" s="141"/>
      <c r="AJ57" s="141"/>
      <c r="AK57" s="140"/>
      <c r="AL57" s="141"/>
      <c r="AM57" s="141"/>
      <c r="AN57" s="141"/>
      <c r="AO57" s="141"/>
      <c r="AP57" s="141"/>
      <c r="AQ57" s="140"/>
      <c r="AR57" s="141"/>
      <c r="AS57" s="141"/>
      <c r="AT57" s="141"/>
      <c r="AU57" s="141"/>
      <c r="AV57" s="141"/>
      <c r="AW57" s="140"/>
      <c r="AX57" s="141"/>
      <c r="AY57" s="141"/>
      <c r="AZ57" s="141"/>
      <c r="BA57" s="141"/>
      <c r="BB57" s="141"/>
      <c r="BC57" s="140"/>
      <c r="BD57" s="141"/>
      <c r="BE57" s="141"/>
      <c r="BF57" s="141"/>
      <c r="BG57" s="141"/>
      <c r="BH57" s="142"/>
      <c r="BI57" s="140"/>
      <c r="BJ57" s="141"/>
      <c r="BK57" s="141"/>
      <c r="BL57" s="141"/>
      <c r="BM57" s="141"/>
      <c r="BN57" s="142"/>
      <c r="BO57" s="140"/>
      <c r="BP57" s="141"/>
      <c r="BQ57" s="141"/>
      <c r="BR57" s="141"/>
      <c r="BS57" s="141"/>
      <c r="BT57" s="142"/>
      <c r="BU57" s="140"/>
      <c r="BV57" s="141"/>
      <c r="BW57" s="141"/>
      <c r="BX57" s="141"/>
      <c r="BY57" s="141"/>
      <c r="BZ57" s="142"/>
      <c r="CA57" s="143"/>
      <c r="CB57" s="143"/>
      <c r="CC57" s="143"/>
      <c r="CD57" s="143"/>
    </row>
    <row r="58" spans="1:82">
      <c r="A58" s="147"/>
      <c r="B58" s="147"/>
      <c r="C58" s="148"/>
      <c r="D58" s="149"/>
      <c r="E58" s="150"/>
      <c r="F58" s="151"/>
      <c r="G58" s="139">
        <v>0</v>
      </c>
      <c r="H58" s="126" t="s">
        <v>246</v>
      </c>
      <c r="I58" s="127" t="s">
        <v>247</v>
      </c>
      <c r="J58" s="128"/>
      <c r="K58" s="129" t="str">
        <f t="shared" ca="1" si="0"/>
        <v>N/A</v>
      </c>
      <c r="L58" s="128"/>
      <c r="M58" s="129" t="str">
        <f t="shared" ca="1" si="1"/>
        <v>N/A</v>
      </c>
      <c r="N58" s="128"/>
      <c r="O58" s="129" t="str">
        <f t="shared" ca="1" si="2"/>
        <v>N/A</v>
      </c>
      <c r="P58" s="129"/>
      <c r="Q58" s="129" t="str">
        <f t="shared" ca="1" si="3"/>
        <v>N/A</v>
      </c>
      <c r="R58" s="129"/>
      <c r="S58" s="129" t="str">
        <f t="shared" ca="1" si="4"/>
        <v>N/A</v>
      </c>
      <c r="T58" s="129"/>
      <c r="U58" s="129" t="str">
        <f t="shared" ca="1" si="5"/>
        <v>N/A</v>
      </c>
      <c r="V58" s="129"/>
      <c r="W58" s="129" t="str">
        <f t="shared" ca="1" si="6"/>
        <v>N/A</v>
      </c>
      <c r="X58" s="129"/>
      <c r="Y58" s="129" t="str">
        <f t="shared" ca="1" si="7"/>
        <v>N/A</v>
      </c>
      <c r="Z58" s="144"/>
      <c r="AA58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8" s="132" t="s">
        <v>321</v>
      </c>
      <c r="AC58" s="133" t="str">
        <f ca="1">IFERROR(__xludf.DUMMYFUNCTION("CONCATENATE(COUNTIF({AH58:AJ58,AN58:AP58,AT58:AV58,AZ58:BB58,BF58:BH58,BL58:BN58,BR58:BT58,BX58:BZ58},""X""),""/"",$A$36 - ArrayFormula(SUM(--REGEXMATCH({AH58:AJ58,AN58:AP58,AT58:AV58,AZ58:BB58,BF58:BH58,BL58:BN58,BR58:BT58,BX58:BZ58}, ""[HE]""))))"),"0/0")</f>
        <v>0/0</v>
      </c>
      <c r="AD58" s="134">
        <f ca="1">IFERROR(__xludf.DUMMYFUNCTION("IFERROR(ROUND(COUNTIF({AH58:AJ58,AN58:AP58,AT58:AV58,AZ58:BB58},""X"") / ($A$69 - ArrayFormula(SUM(--REGEXMATCH({AH58:AJ58,AN58:AP58,AT58:AV58,AZ58:BB58}, ""[HE]"")))) * 100, 2),100)"),100)</f>
        <v>100</v>
      </c>
      <c r="AE58" s="140"/>
      <c r="AF58" s="141"/>
      <c r="AG58" s="141"/>
      <c r="AH58" s="141"/>
      <c r="AI58" s="141"/>
      <c r="AJ58" s="141"/>
      <c r="AK58" s="140"/>
      <c r="AL58" s="141"/>
      <c r="AM58" s="141"/>
      <c r="AN58" s="141"/>
      <c r="AO58" s="141"/>
      <c r="AP58" s="141"/>
      <c r="AQ58" s="140"/>
      <c r="AR58" s="141"/>
      <c r="AS58" s="141"/>
      <c r="AT58" s="141"/>
      <c r="AU58" s="141"/>
      <c r="AV58" s="141"/>
      <c r="AW58" s="140"/>
      <c r="AX58" s="141"/>
      <c r="AY58" s="141"/>
      <c r="AZ58" s="141"/>
      <c r="BA58" s="141"/>
      <c r="BB58" s="141"/>
      <c r="BC58" s="140"/>
      <c r="BD58" s="141"/>
      <c r="BE58" s="141"/>
      <c r="BF58" s="141"/>
      <c r="BG58" s="141"/>
      <c r="BH58" s="142"/>
      <c r="BI58" s="140"/>
      <c r="BJ58" s="141"/>
      <c r="BK58" s="141"/>
      <c r="BL58" s="141"/>
      <c r="BM58" s="141"/>
      <c r="BN58" s="142"/>
      <c r="BO58" s="140"/>
      <c r="BP58" s="141"/>
      <c r="BQ58" s="141"/>
      <c r="BR58" s="141"/>
      <c r="BS58" s="141"/>
      <c r="BT58" s="142"/>
      <c r="BU58" s="140"/>
      <c r="BV58" s="141"/>
      <c r="BW58" s="141"/>
      <c r="BX58" s="141"/>
      <c r="BY58" s="141"/>
      <c r="BZ58" s="142"/>
      <c r="CA58" s="143"/>
      <c r="CB58" s="143"/>
      <c r="CC58" s="143"/>
      <c r="CD58" s="143"/>
    </row>
    <row r="59" spans="1:82">
      <c r="A59" s="147"/>
      <c r="B59" s="147"/>
      <c r="C59" s="148"/>
      <c r="D59" s="149"/>
      <c r="E59" s="150"/>
      <c r="F59" s="151"/>
      <c r="G59" s="139">
        <v>0</v>
      </c>
      <c r="H59" s="126" t="s">
        <v>246</v>
      </c>
      <c r="I59" s="127" t="s">
        <v>247</v>
      </c>
      <c r="J59" s="128"/>
      <c r="K59" s="129" t="str">
        <f t="shared" ca="1" si="0"/>
        <v>N/A</v>
      </c>
      <c r="L59" s="128"/>
      <c r="M59" s="129" t="str">
        <f t="shared" ca="1" si="1"/>
        <v>N/A</v>
      </c>
      <c r="N59" s="128"/>
      <c r="O59" s="129" t="str">
        <f t="shared" ca="1" si="2"/>
        <v>N/A</v>
      </c>
      <c r="P59" s="129"/>
      <c r="Q59" s="129" t="str">
        <f t="shared" ca="1" si="3"/>
        <v>N/A</v>
      </c>
      <c r="R59" s="129"/>
      <c r="S59" s="129" t="str">
        <f t="shared" ca="1" si="4"/>
        <v>N/A</v>
      </c>
      <c r="T59" s="129"/>
      <c r="U59" s="129" t="str">
        <f t="shared" ca="1" si="5"/>
        <v>N/A</v>
      </c>
      <c r="V59" s="129"/>
      <c r="W59" s="129" t="str">
        <f t="shared" ca="1" si="6"/>
        <v>N/A</v>
      </c>
      <c r="X59" s="129"/>
      <c r="Y59" s="129" t="str">
        <f t="shared" ca="1" si="7"/>
        <v>N/A</v>
      </c>
      <c r="Z59" s="144"/>
      <c r="AA59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59" s="132" t="s">
        <v>321</v>
      </c>
      <c r="AC59" s="133" t="str">
        <f ca="1">IFERROR(__xludf.DUMMYFUNCTION("CONCATENATE(COUNTIF({AH59:AJ59,AN59:AP59,AT59:AV59,AZ59:BB59,BF59:BH59,BL59:BN59,BR59:BT59,BX59:BZ59},""X""),""/"",$A$36 - ArrayFormula(SUM(--REGEXMATCH({AH59:AJ59,AN59:AP59,AT59:AV59,AZ59:BB59,BF59:BH59,BL59:BN59,BR59:BT59,BX59:BZ59}, ""[HE]""))))"),"0/0")</f>
        <v>0/0</v>
      </c>
      <c r="AD59" s="134">
        <f ca="1">IFERROR(__xludf.DUMMYFUNCTION("IFERROR(ROUND(COUNTIF({AH59:AJ59,AN59:AP59,AT59:AV59,AZ59:BB59},""X"") / ($A$69 - ArrayFormula(SUM(--REGEXMATCH({AH59:AJ59,AN59:AP59,AT59:AV59,AZ59:BB59}, ""[HE]"")))) * 100, 2),100)"),100)</f>
        <v>100</v>
      </c>
      <c r="AE59" s="140"/>
      <c r="AF59" s="141"/>
      <c r="AG59" s="141"/>
      <c r="AH59" s="141"/>
      <c r="AI59" s="141"/>
      <c r="AJ59" s="141"/>
      <c r="AK59" s="140"/>
      <c r="AL59" s="141"/>
      <c r="AM59" s="141"/>
      <c r="AN59" s="141"/>
      <c r="AO59" s="141"/>
      <c r="AP59" s="141"/>
      <c r="AQ59" s="140"/>
      <c r="AR59" s="141"/>
      <c r="AS59" s="141"/>
      <c r="AT59" s="141"/>
      <c r="AU59" s="141"/>
      <c r="AV59" s="141"/>
      <c r="AW59" s="140"/>
      <c r="AX59" s="141"/>
      <c r="AY59" s="141"/>
      <c r="AZ59" s="141"/>
      <c r="BA59" s="141"/>
      <c r="BB59" s="141"/>
      <c r="BC59" s="140"/>
      <c r="BD59" s="141"/>
      <c r="BE59" s="141"/>
      <c r="BF59" s="141"/>
      <c r="BG59" s="141"/>
      <c r="BH59" s="142"/>
      <c r="BI59" s="140"/>
      <c r="BJ59" s="141"/>
      <c r="BK59" s="141"/>
      <c r="BL59" s="141"/>
      <c r="BM59" s="141"/>
      <c r="BN59" s="142"/>
      <c r="BO59" s="140"/>
      <c r="BP59" s="141"/>
      <c r="BQ59" s="141"/>
      <c r="BR59" s="141"/>
      <c r="BS59" s="141"/>
      <c r="BT59" s="142"/>
      <c r="BU59" s="140"/>
      <c r="BV59" s="141"/>
      <c r="BW59" s="141"/>
      <c r="BX59" s="141"/>
      <c r="BY59" s="141"/>
      <c r="BZ59" s="142"/>
      <c r="CA59" s="143"/>
      <c r="CB59" s="143"/>
      <c r="CC59" s="143"/>
      <c r="CD59" s="143"/>
    </row>
    <row r="60" spans="1:82">
      <c r="A60" s="147"/>
      <c r="B60" s="147"/>
      <c r="C60" s="148"/>
      <c r="D60" s="149"/>
      <c r="E60" s="150"/>
      <c r="F60" s="151"/>
      <c r="G60" s="139">
        <v>0</v>
      </c>
      <c r="H60" s="126" t="s">
        <v>246</v>
      </c>
      <c r="I60" s="127" t="s">
        <v>247</v>
      </c>
      <c r="J60" s="128"/>
      <c r="K60" s="129" t="str">
        <f t="shared" ca="1" si="0"/>
        <v>N/A</v>
      </c>
      <c r="L60" s="128"/>
      <c r="M60" s="129" t="str">
        <f t="shared" ca="1" si="1"/>
        <v>N/A</v>
      </c>
      <c r="N60" s="128"/>
      <c r="O60" s="129" t="str">
        <f t="shared" ca="1" si="2"/>
        <v>N/A</v>
      </c>
      <c r="P60" s="129"/>
      <c r="Q60" s="129" t="str">
        <f t="shared" ca="1" si="3"/>
        <v>N/A</v>
      </c>
      <c r="R60" s="129"/>
      <c r="S60" s="129" t="str">
        <f t="shared" ca="1" si="4"/>
        <v>N/A</v>
      </c>
      <c r="T60" s="129"/>
      <c r="U60" s="129" t="str">
        <f t="shared" ca="1" si="5"/>
        <v>N/A</v>
      </c>
      <c r="V60" s="129"/>
      <c r="W60" s="129" t="str">
        <f t="shared" ca="1" si="6"/>
        <v>N/A</v>
      </c>
      <c r="X60" s="129"/>
      <c r="Y60" s="129" t="str">
        <f t="shared" ca="1" si="7"/>
        <v>N/A</v>
      </c>
      <c r="Z60" s="144"/>
      <c r="AA60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0" s="132" t="s">
        <v>321</v>
      </c>
      <c r="AC60" s="133" t="str">
        <f ca="1">IFERROR(__xludf.DUMMYFUNCTION("CONCATENATE(COUNTIF({AH60:AJ60,AN60:AP60,AT60:AV60,AZ60:BB60,BF60:BH60,BL60:BN60,BR60:BT60,BX60:BZ60},""X""),""/"",$A$36 - ArrayFormula(SUM(--REGEXMATCH({AH60:AJ60,AN60:AP60,AT60:AV60,AZ60:BB60,BF60:BH60,BL60:BN60,BR60:BT60,BX60:BZ60}, ""[HE]""))))"),"0/0")</f>
        <v>0/0</v>
      </c>
      <c r="AD60" s="134">
        <f ca="1">IFERROR(__xludf.DUMMYFUNCTION("IFERROR(ROUND(COUNTIF({AH60:AJ60,AN60:AP60,AT60:AV60,AZ60:BB60},""X"") / ($A$69 - ArrayFormula(SUM(--REGEXMATCH({AH60:AJ60,AN60:AP60,AT60:AV60,AZ60:BB60}, ""[HE]"")))) * 100, 2),100)"),100)</f>
        <v>100</v>
      </c>
      <c r="AE60" s="140"/>
      <c r="AF60" s="141"/>
      <c r="AG60" s="141"/>
      <c r="AH60" s="141"/>
      <c r="AI60" s="141"/>
      <c r="AJ60" s="141"/>
      <c r="AK60" s="140"/>
      <c r="AL60" s="141"/>
      <c r="AM60" s="141"/>
      <c r="AN60" s="141"/>
      <c r="AO60" s="141"/>
      <c r="AP60" s="141"/>
      <c r="AQ60" s="140"/>
      <c r="AR60" s="141"/>
      <c r="AS60" s="141"/>
      <c r="AT60" s="141"/>
      <c r="AU60" s="141"/>
      <c r="AV60" s="141"/>
      <c r="AW60" s="140"/>
      <c r="AX60" s="141"/>
      <c r="AY60" s="141"/>
      <c r="AZ60" s="141"/>
      <c r="BA60" s="141"/>
      <c r="BB60" s="141"/>
      <c r="BC60" s="140"/>
      <c r="BD60" s="141"/>
      <c r="BE60" s="141"/>
      <c r="BF60" s="141"/>
      <c r="BG60" s="141"/>
      <c r="BH60" s="142"/>
      <c r="BI60" s="140"/>
      <c r="BJ60" s="141"/>
      <c r="BK60" s="141"/>
      <c r="BL60" s="141"/>
      <c r="BM60" s="141"/>
      <c r="BN60" s="142"/>
      <c r="BO60" s="140"/>
      <c r="BP60" s="141"/>
      <c r="BQ60" s="141"/>
      <c r="BR60" s="141"/>
      <c r="BS60" s="141"/>
      <c r="BT60" s="142"/>
      <c r="BU60" s="140"/>
      <c r="BV60" s="141"/>
      <c r="BW60" s="141"/>
      <c r="BX60" s="141"/>
      <c r="BY60" s="141"/>
      <c r="BZ60" s="142"/>
      <c r="CA60" s="143"/>
      <c r="CB60" s="143"/>
      <c r="CC60" s="143"/>
      <c r="CD60" s="143"/>
    </row>
    <row r="61" spans="1:82">
      <c r="A61" s="147"/>
      <c r="B61" s="147"/>
      <c r="C61" s="148"/>
      <c r="D61" s="149"/>
      <c r="E61" s="150"/>
      <c r="F61" s="151"/>
      <c r="G61" s="139">
        <v>0</v>
      </c>
      <c r="H61" s="126" t="s">
        <v>246</v>
      </c>
      <c r="I61" s="127" t="s">
        <v>247</v>
      </c>
      <c r="J61" s="128"/>
      <c r="K61" s="129" t="str">
        <f t="shared" ca="1" si="0"/>
        <v>N/A</v>
      </c>
      <c r="L61" s="128"/>
      <c r="M61" s="129" t="str">
        <f t="shared" ca="1" si="1"/>
        <v>N/A</v>
      </c>
      <c r="N61" s="128"/>
      <c r="O61" s="129" t="str">
        <f t="shared" ca="1" si="2"/>
        <v>N/A</v>
      </c>
      <c r="P61" s="129"/>
      <c r="Q61" s="129" t="str">
        <f t="shared" ca="1" si="3"/>
        <v>N/A</v>
      </c>
      <c r="R61" s="129"/>
      <c r="S61" s="129" t="str">
        <f t="shared" ca="1" si="4"/>
        <v>N/A</v>
      </c>
      <c r="T61" s="129"/>
      <c r="U61" s="129" t="str">
        <f t="shared" ca="1" si="5"/>
        <v>N/A</v>
      </c>
      <c r="V61" s="129"/>
      <c r="W61" s="129" t="str">
        <f t="shared" ca="1" si="6"/>
        <v>N/A</v>
      </c>
      <c r="X61" s="129"/>
      <c r="Y61" s="129" t="str">
        <f t="shared" ca="1" si="7"/>
        <v>N/A</v>
      </c>
      <c r="Z61" s="144"/>
      <c r="AA61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1" s="132" t="s">
        <v>321</v>
      </c>
      <c r="AC61" s="133" t="str">
        <f ca="1">IFERROR(__xludf.DUMMYFUNCTION("CONCATENATE(COUNTIF({AH61:AJ61,AN61:AP61,AT61:AV61,AZ61:BB61,BF61:BH61,BL61:BN61,BR61:BT61,BX61:BZ61},""X""),""/"",$A$36 - ArrayFormula(SUM(--REGEXMATCH({AH61:AJ61,AN61:AP61,AT61:AV61,AZ61:BB61,BF61:BH61,BL61:BN61,BR61:BT61,BX61:BZ61}, ""[HE]""))))"),"0/0")</f>
        <v>0/0</v>
      </c>
      <c r="AD61" s="134">
        <f ca="1">IFERROR(__xludf.DUMMYFUNCTION("IFERROR(ROUND(COUNTIF({AH61:AJ61,AN61:AP61,AT61:AV61,AZ61:BB61},""X"") / ($A$69 - ArrayFormula(SUM(--REGEXMATCH({AH61:AJ61,AN61:AP61,AT61:AV61,AZ61:BB61}, ""[HE]"")))) * 100, 2),100)"),100)</f>
        <v>100</v>
      </c>
      <c r="AE61" s="140"/>
      <c r="AF61" s="141"/>
      <c r="AG61" s="141"/>
      <c r="AH61" s="141"/>
      <c r="AI61" s="141"/>
      <c r="AJ61" s="141"/>
      <c r="AK61" s="140"/>
      <c r="AL61" s="141"/>
      <c r="AM61" s="141"/>
      <c r="AN61" s="141"/>
      <c r="AO61" s="141"/>
      <c r="AP61" s="141"/>
      <c r="AQ61" s="140"/>
      <c r="AR61" s="141"/>
      <c r="AS61" s="141"/>
      <c r="AT61" s="141"/>
      <c r="AU61" s="141"/>
      <c r="AV61" s="141"/>
      <c r="AW61" s="140"/>
      <c r="AX61" s="141"/>
      <c r="AY61" s="141"/>
      <c r="AZ61" s="141"/>
      <c r="BA61" s="141"/>
      <c r="BB61" s="141"/>
      <c r="BC61" s="140"/>
      <c r="BD61" s="141"/>
      <c r="BE61" s="141"/>
      <c r="BF61" s="141"/>
      <c r="BG61" s="141"/>
      <c r="BH61" s="142"/>
      <c r="BI61" s="140"/>
      <c r="BJ61" s="141"/>
      <c r="BK61" s="141"/>
      <c r="BL61" s="141"/>
      <c r="BM61" s="141"/>
      <c r="BN61" s="142"/>
      <c r="BO61" s="140"/>
      <c r="BP61" s="141"/>
      <c r="BQ61" s="141"/>
      <c r="BR61" s="141"/>
      <c r="BS61" s="141"/>
      <c r="BT61" s="142"/>
      <c r="BU61" s="140"/>
      <c r="BV61" s="141"/>
      <c r="BW61" s="141"/>
      <c r="BX61" s="141"/>
      <c r="BY61" s="141"/>
      <c r="BZ61" s="142"/>
      <c r="CA61" s="143"/>
      <c r="CB61" s="143"/>
      <c r="CC61" s="143"/>
      <c r="CD61" s="143"/>
    </row>
    <row r="62" spans="1:82">
      <c r="A62" s="147"/>
      <c r="B62" s="147"/>
      <c r="C62" s="148"/>
      <c r="D62" s="149"/>
      <c r="E62" s="150"/>
      <c r="F62" s="151"/>
      <c r="G62" s="139">
        <v>0</v>
      </c>
      <c r="H62" s="126" t="s">
        <v>246</v>
      </c>
      <c r="I62" s="127" t="s">
        <v>247</v>
      </c>
      <c r="J62" s="128"/>
      <c r="K62" s="129" t="str">
        <f t="shared" ca="1" si="0"/>
        <v>N/A</v>
      </c>
      <c r="L62" s="128"/>
      <c r="M62" s="129" t="str">
        <f t="shared" ca="1" si="1"/>
        <v>N/A</v>
      </c>
      <c r="N62" s="128"/>
      <c r="O62" s="129" t="str">
        <f t="shared" ca="1" si="2"/>
        <v>N/A</v>
      </c>
      <c r="P62" s="129"/>
      <c r="Q62" s="129" t="str">
        <f t="shared" ca="1" si="3"/>
        <v>N/A</v>
      </c>
      <c r="R62" s="129"/>
      <c r="S62" s="129" t="str">
        <f t="shared" ca="1" si="4"/>
        <v>N/A</v>
      </c>
      <c r="T62" s="129"/>
      <c r="U62" s="129" t="str">
        <f t="shared" ca="1" si="5"/>
        <v>N/A</v>
      </c>
      <c r="V62" s="129"/>
      <c r="W62" s="129" t="str">
        <f t="shared" ca="1" si="6"/>
        <v>N/A</v>
      </c>
      <c r="X62" s="129"/>
      <c r="Y62" s="129" t="str">
        <f t="shared" ca="1" si="7"/>
        <v>N/A</v>
      </c>
      <c r="Z62" s="144"/>
      <c r="AA62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2" s="132" t="s">
        <v>321</v>
      </c>
      <c r="AC62" s="133" t="str">
        <f ca="1">IFERROR(__xludf.DUMMYFUNCTION("CONCATENATE(COUNTIF({AH62:AJ62,AN62:AP62,AT62:AV62,AZ62:BB62,BF62:BH62,BL62:BN62,BR62:BT62,BX62:BZ62},""X""),""/"",$A$36 - ArrayFormula(SUM(--REGEXMATCH({AH62:AJ62,AN62:AP62,AT62:AV62,AZ62:BB62,BF62:BH62,BL62:BN62,BR62:BT62,BX62:BZ62}, ""[HE]""))))"),"0/0")</f>
        <v>0/0</v>
      </c>
      <c r="AD62" s="134">
        <f ca="1">IFERROR(__xludf.DUMMYFUNCTION("IFERROR(ROUND(COUNTIF({AH62:AJ62,AN62:AP62,AT62:AV62,AZ62:BB62},""X"") / ($A$69 - ArrayFormula(SUM(--REGEXMATCH({AH62:AJ62,AN62:AP62,AT62:AV62,AZ62:BB62}, ""[HE]"")))) * 100, 2),100)"),100)</f>
        <v>100</v>
      </c>
      <c r="AE62" s="140"/>
      <c r="AF62" s="141"/>
      <c r="AG62" s="141"/>
      <c r="AH62" s="141"/>
      <c r="AI62" s="141"/>
      <c r="AJ62" s="141"/>
      <c r="AK62" s="140"/>
      <c r="AL62" s="141"/>
      <c r="AM62" s="141"/>
      <c r="AN62" s="141"/>
      <c r="AO62" s="141"/>
      <c r="AP62" s="141"/>
      <c r="AQ62" s="140"/>
      <c r="AR62" s="141"/>
      <c r="AS62" s="141"/>
      <c r="AT62" s="141"/>
      <c r="AU62" s="141"/>
      <c r="AV62" s="141"/>
      <c r="AW62" s="140"/>
      <c r="AX62" s="141"/>
      <c r="AY62" s="141"/>
      <c r="AZ62" s="141"/>
      <c r="BA62" s="141"/>
      <c r="BB62" s="141"/>
      <c r="BC62" s="140"/>
      <c r="BD62" s="141"/>
      <c r="BE62" s="141"/>
      <c r="BF62" s="141"/>
      <c r="BG62" s="141"/>
      <c r="BH62" s="142"/>
      <c r="BI62" s="140"/>
      <c r="BJ62" s="141"/>
      <c r="BK62" s="141"/>
      <c r="BL62" s="141"/>
      <c r="BM62" s="141"/>
      <c r="BN62" s="142"/>
      <c r="BO62" s="140"/>
      <c r="BP62" s="141"/>
      <c r="BQ62" s="141"/>
      <c r="BR62" s="141"/>
      <c r="BS62" s="141"/>
      <c r="BT62" s="142"/>
      <c r="BU62" s="140"/>
      <c r="BV62" s="141"/>
      <c r="BW62" s="141"/>
      <c r="BX62" s="141"/>
      <c r="BY62" s="141"/>
      <c r="BZ62" s="142"/>
      <c r="CA62" s="143"/>
      <c r="CB62" s="143"/>
      <c r="CC62" s="143"/>
      <c r="CD62" s="143"/>
    </row>
    <row r="63" spans="1:82">
      <c r="A63" s="147"/>
      <c r="B63" s="147"/>
      <c r="C63" s="148"/>
      <c r="D63" s="149"/>
      <c r="E63" s="150"/>
      <c r="F63" s="151"/>
      <c r="G63" s="139">
        <v>0</v>
      </c>
      <c r="H63" s="126" t="s">
        <v>246</v>
      </c>
      <c r="I63" s="127" t="s">
        <v>247</v>
      </c>
      <c r="J63" s="128"/>
      <c r="K63" s="129" t="str">
        <f t="shared" ca="1" si="0"/>
        <v>N/A</v>
      </c>
      <c r="L63" s="128"/>
      <c r="M63" s="129" t="str">
        <f t="shared" ca="1" si="1"/>
        <v>N/A</v>
      </c>
      <c r="N63" s="128"/>
      <c r="O63" s="129" t="str">
        <f t="shared" ca="1" si="2"/>
        <v>N/A</v>
      </c>
      <c r="P63" s="129"/>
      <c r="Q63" s="129" t="str">
        <f t="shared" ca="1" si="3"/>
        <v>N/A</v>
      </c>
      <c r="R63" s="129"/>
      <c r="S63" s="129" t="str">
        <f t="shared" ca="1" si="4"/>
        <v>N/A</v>
      </c>
      <c r="T63" s="129"/>
      <c r="U63" s="129" t="str">
        <f t="shared" ca="1" si="5"/>
        <v>N/A</v>
      </c>
      <c r="V63" s="129"/>
      <c r="W63" s="129" t="str">
        <f t="shared" ca="1" si="6"/>
        <v>N/A</v>
      </c>
      <c r="X63" s="129"/>
      <c r="Y63" s="129" t="str">
        <f t="shared" ca="1" si="7"/>
        <v>N/A</v>
      </c>
      <c r="Z63" s="144"/>
      <c r="AA63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3" s="132" t="s">
        <v>321</v>
      </c>
      <c r="AC63" s="133" t="str">
        <f ca="1">IFERROR(__xludf.DUMMYFUNCTION("CONCATENATE(COUNTIF({AH63:AJ63,AN63:AP63,AT63:AV63,AZ63:BB63,BF63:BH63,BL63:BN63,BR63:BT63,BX63:BZ63},""X""),""/"",$A$36 - ArrayFormula(SUM(--REGEXMATCH({AH63:AJ63,AN63:AP63,AT63:AV63,AZ63:BB63,BF63:BH63,BL63:BN63,BR63:BT63,BX63:BZ63}, ""[HE]""))))"),"0/0")</f>
        <v>0/0</v>
      </c>
      <c r="AD63" s="134">
        <f ca="1">IFERROR(__xludf.DUMMYFUNCTION("IFERROR(ROUND(COUNTIF({AH63:AJ63,AN63:AP63,AT63:AV63,AZ63:BB63},""X"") / ($A$69 - ArrayFormula(SUM(--REGEXMATCH({AH63:AJ63,AN63:AP63,AT63:AV63,AZ63:BB63}, ""[HE]"")))) * 100, 2),100)"),100)</f>
        <v>100</v>
      </c>
      <c r="AE63" s="140"/>
      <c r="AF63" s="141"/>
      <c r="AG63" s="141"/>
      <c r="AH63" s="141"/>
      <c r="AI63" s="141"/>
      <c r="AJ63" s="141"/>
      <c r="AK63" s="140"/>
      <c r="AL63" s="141"/>
      <c r="AM63" s="141"/>
      <c r="AN63" s="141"/>
      <c r="AO63" s="141"/>
      <c r="AP63" s="141"/>
      <c r="AQ63" s="140"/>
      <c r="AR63" s="141"/>
      <c r="AS63" s="141"/>
      <c r="AT63" s="141"/>
      <c r="AU63" s="141"/>
      <c r="AV63" s="141"/>
      <c r="AW63" s="140"/>
      <c r="AX63" s="141"/>
      <c r="AY63" s="141"/>
      <c r="AZ63" s="141"/>
      <c r="BA63" s="141"/>
      <c r="BB63" s="141"/>
      <c r="BC63" s="140"/>
      <c r="BD63" s="141"/>
      <c r="BE63" s="141"/>
      <c r="BF63" s="141"/>
      <c r="BG63" s="141"/>
      <c r="BH63" s="142"/>
      <c r="BI63" s="140"/>
      <c r="BJ63" s="141"/>
      <c r="BK63" s="141"/>
      <c r="BL63" s="141"/>
      <c r="BM63" s="141"/>
      <c r="BN63" s="142"/>
      <c r="BO63" s="140"/>
      <c r="BP63" s="141"/>
      <c r="BQ63" s="141"/>
      <c r="BR63" s="141"/>
      <c r="BS63" s="141"/>
      <c r="BT63" s="142"/>
      <c r="BU63" s="140"/>
      <c r="BV63" s="141"/>
      <c r="BW63" s="141"/>
      <c r="BX63" s="141"/>
      <c r="BY63" s="141"/>
      <c r="BZ63" s="142"/>
      <c r="CA63" s="143"/>
      <c r="CB63" s="143"/>
      <c r="CC63" s="143"/>
      <c r="CD63" s="143"/>
    </row>
    <row r="64" spans="1:82">
      <c r="A64" s="147"/>
      <c r="B64" s="147"/>
      <c r="C64" s="148"/>
      <c r="D64" s="149"/>
      <c r="E64" s="150"/>
      <c r="F64" s="151"/>
      <c r="G64" s="139">
        <v>0</v>
      </c>
      <c r="H64" s="126" t="s">
        <v>246</v>
      </c>
      <c r="I64" s="127" t="s">
        <v>247</v>
      </c>
      <c r="J64" s="128"/>
      <c r="K64" s="129" t="str">
        <f t="shared" ca="1" si="0"/>
        <v>N/A</v>
      </c>
      <c r="L64" s="128"/>
      <c r="M64" s="129" t="str">
        <f t="shared" ca="1" si="1"/>
        <v>N/A</v>
      </c>
      <c r="N64" s="128"/>
      <c r="O64" s="129" t="str">
        <f t="shared" ca="1" si="2"/>
        <v>N/A</v>
      </c>
      <c r="P64" s="129"/>
      <c r="Q64" s="129" t="str">
        <f t="shared" ca="1" si="3"/>
        <v>N/A</v>
      </c>
      <c r="R64" s="129"/>
      <c r="S64" s="129" t="str">
        <f t="shared" ca="1" si="4"/>
        <v>N/A</v>
      </c>
      <c r="T64" s="129"/>
      <c r="U64" s="129" t="str">
        <f t="shared" ca="1" si="5"/>
        <v>N/A</v>
      </c>
      <c r="V64" s="129"/>
      <c r="W64" s="129" t="str">
        <f t="shared" ca="1" si="6"/>
        <v>N/A</v>
      </c>
      <c r="X64" s="129"/>
      <c r="Y64" s="129" t="str">
        <f t="shared" ca="1" si="7"/>
        <v>N/A</v>
      </c>
      <c r="Z64" s="144"/>
      <c r="AA64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4" s="132" t="s">
        <v>321</v>
      </c>
      <c r="AC64" s="133" t="str">
        <f ca="1">IFERROR(__xludf.DUMMYFUNCTION("CONCATENATE(COUNTIF({AH64:AJ64,AN64:AP64,AT64:AV64,AZ64:BB64,BF64:BH64,BL64:BN64,BR64:BT64,BX64:BZ64},""X""),""/"",$A$36 - ArrayFormula(SUM(--REGEXMATCH({AH64:AJ64,AN64:AP64,AT64:AV64,AZ64:BB64,BF64:BH64,BL64:BN64,BR64:BT64,BX64:BZ64}, ""[HE]""))))"),"0/0")</f>
        <v>0/0</v>
      </c>
      <c r="AD64" s="134">
        <f ca="1">IFERROR(__xludf.DUMMYFUNCTION("IFERROR(ROUND(COUNTIF({AH64:AJ64,AN64:AP64,AT64:AV64,AZ64:BB64},""X"") / ($A$69 - ArrayFormula(SUM(--REGEXMATCH({AH64:AJ64,AN64:AP64,AT64:AV64,AZ64:BB64}, ""[HE]"")))) * 100, 2),100)"),100)</f>
        <v>100</v>
      </c>
      <c r="AE64" s="140"/>
      <c r="AF64" s="141"/>
      <c r="AG64" s="141"/>
      <c r="AH64" s="141"/>
      <c r="AI64" s="141"/>
      <c r="AJ64" s="141"/>
      <c r="AK64" s="140"/>
      <c r="AL64" s="141"/>
      <c r="AM64" s="141"/>
      <c r="AN64" s="141"/>
      <c r="AO64" s="141"/>
      <c r="AP64" s="141"/>
      <c r="AQ64" s="140"/>
      <c r="AR64" s="141"/>
      <c r="AS64" s="141"/>
      <c r="AT64" s="141"/>
      <c r="AU64" s="141"/>
      <c r="AV64" s="141"/>
      <c r="AW64" s="140"/>
      <c r="AX64" s="141"/>
      <c r="AY64" s="141"/>
      <c r="AZ64" s="141"/>
      <c r="BA64" s="141"/>
      <c r="BB64" s="141"/>
      <c r="BC64" s="140"/>
      <c r="BD64" s="141"/>
      <c r="BE64" s="141"/>
      <c r="BF64" s="141"/>
      <c r="BG64" s="141"/>
      <c r="BH64" s="142"/>
      <c r="BI64" s="140"/>
      <c r="BJ64" s="141"/>
      <c r="BK64" s="141"/>
      <c r="BL64" s="141"/>
      <c r="BM64" s="141"/>
      <c r="BN64" s="142"/>
      <c r="BO64" s="140"/>
      <c r="BP64" s="141"/>
      <c r="BQ64" s="141"/>
      <c r="BR64" s="141"/>
      <c r="BS64" s="141"/>
      <c r="BT64" s="142"/>
      <c r="BU64" s="140"/>
      <c r="BV64" s="141"/>
      <c r="BW64" s="141"/>
      <c r="BX64" s="141"/>
      <c r="BY64" s="141"/>
      <c r="BZ64" s="142"/>
      <c r="CA64" s="143"/>
      <c r="CB64" s="143"/>
      <c r="CC64" s="143"/>
      <c r="CD64" s="143"/>
    </row>
    <row r="65" spans="1:82">
      <c r="A65" s="147"/>
      <c r="B65" s="147"/>
      <c r="C65" s="148"/>
      <c r="D65" s="149"/>
      <c r="E65" s="150"/>
      <c r="F65" s="151"/>
      <c r="G65" s="139">
        <v>0</v>
      </c>
      <c r="H65" s="126" t="s">
        <v>246</v>
      </c>
      <c r="I65" s="127" t="s">
        <v>247</v>
      </c>
      <c r="J65" s="128"/>
      <c r="K65" s="129" t="str">
        <f t="shared" ca="1" si="0"/>
        <v>N/A</v>
      </c>
      <c r="L65" s="128"/>
      <c r="M65" s="129" t="str">
        <f t="shared" ca="1" si="1"/>
        <v>N/A</v>
      </c>
      <c r="N65" s="128"/>
      <c r="O65" s="129" t="str">
        <f t="shared" ca="1" si="2"/>
        <v>N/A</v>
      </c>
      <c r="P65" s="129"/>
      <c r="Q65" s="129" t="str">
        <f t="shared" ca="1" si="3"/>
        <v>N/A</v>
      </c>
      <c r="R65" s="129"/>
      <c r="S65" s="129" t="str">
        <f t="shared" ca="1" si="4"/>
        <v>N/A</v>
      </c>
      <c r="T65" s="129"/>
      <c r="U65" s="129" t="str">
        <f t="shared" ca="1" si="5"/>
        <v>N/A</v>
      </c>
      <c r="V65" s="129"/>
      <c r="W65" s="129" t="str">
        <f t="shared" ca="1" si="6"/>
        <v>N/A</v>
      </c>
      <c r="X65" s="129"/>
      <c r="Y65" s="129" t="str">
        <f t="shared" ca="1" si="7"/>
        <v>N/A</v>
      </c>
      <c r="Z65" s="144"/>
      <c r="AA65" s="131" t="str">
        <f ca="1">IFERROR(__xludf.DUMMYFUNCTION("IF(REGEXMATCH(INDIRECT(CONCAT($B$99, ROW())),""\((PP)?D\)|\(RB\)|\(S?P\)|\(E\)$""),IF(ISDATE(INDIRECT(CONCAT($B$100, ROW()))), INDIRECT(CONCAT($B$100, ROW())), TEXT(TODAY(), ""mm/dd/yyyy"")), """")"),"")</f>
        <v/>
      </c>
      <c r="AB65" s="132" t="s">
        <v>321</v>
      </c>
      <c r="AC65" s="133" t="str">
        <f ca="1">IFERROR(__xludf.DUMMYFUNCTION("CONCATENATE(COUNTIF({AH65:AJ65,AN65:AP65,AT65:AV65,AZ65:BB65,BF65:BH65,BL65:BN65,BR65:BT65,BX65:BZ65},""X""),""/"",$A$36 - ArrayFormula(SUM(--REGEXMATCH({AH65:AJ65,AN65:AP65,AT65:AV65,AZ65:BB65,BF65:BH65,BL65:BN65,BR65:BT65,BX65:BZ65}, ""[HE]""))))"),"0/0")</f>
        <v>0/0</v>
      </c>
      <c r="AD65" s="134">
        <f ca="1">IFERROR(__xludf.DUMMYFUNCTION("IFERROR(ROUND(COUNTIF({AH65:AJ65,AN65:AP65,AT65:AV65,AZ65:BB65},""X"") / ($A$69 - ArrayFormula(SUM(--REGEXMATCH({AH65:AJ65,AN65:AP65,AT65:AV65,AZ65:BB65}, ""[HE]"")))) * 100, 2),100)"),100)</f>
        <v>100</v>
      </c>
      <c r="AE65" s="140"/>
      <c r="AF65" s="141"/>
      <c r="AG65" s="141"/>
      <c r="AH65" s="141"/>
      <c r="AI65" s="141"/>
      <c r="AJ65" s="141"/>
      <c r="AK65" s="140"/>
      <c r="AL65" s="141"/>
      <c r="AM65" s="141"/>
      <c r="AN65" s="141"/>
      <c r="AO65" s="141"/>
      <c r="AP65" s="141"/>
      <c r="AQ65" s="140"/>
      <c r="AR65" s="141"/>
      <c r="AS65" s="141"/>
      <c r="AT65" s="141"/>
      <c r="AU65" s="141"/>
      <c r="AV65" s="141"/>
      <c r="AW65" s="140"/>
      <c r="AX65" s="141"/>
      <c r="AY65" s="141"/>
      <c r="AZ65" s="141"/>
      <c r="BA65" s="141"/>
      <c r="BB65" s="141"/>
      <c r="BC65" s="140"/>
      <c r="BD65" s="141"/>
      <c r="BE65" s="141"/>
      <c r="BF65" s="141"/>
      <c r="BG65" s="141"/>
      <c r="BH65" s="142"/>
      <c r="BI65" s="140"/>
      <c r="BJ65" s="141"/>
      <c r="BK65" s="141"/>
      <c r="BL65" s="141"/>
      <c r="BM65" s="141"/>
      <c r="BN65" s="142"/>
      <c r="BO65" s="140"/>
      <c r="BP65" s="141"/>
      <c r="BQ65" s="141"/>
      <c r="BR65" s="141"/>
      <c r="BS65" s="141"/>
      <c r="BT65" s="142"/>
      <c r="BU65" s="140"/>
      <c r="BV65" s="141"/>
      <c r="BW65" s="141"/>
      <c r="BX65" s="141"/>
      <c r="BY65" s="141"/>
      <c r="BZ65" s="142"/>
      <c r="CA65" s="143"/>
      <c r="CB65" s="143"/>
      <c r="CC65" s="143"/>
      <c r="CD65" s="143"/>
    </row>
    <row r="66" spans="1:82">
      <c r="A66" s="282">
        <f ca="1">IFERROR(__xludf.DUMMYFUNCTION("IF( COUNTA( ARRAYFORMULA( INDIRECT( CONCATENATE( CONCAT(""A"",$B$97 + 1), "":"", ADDRESS(ROW()-1,COLUMN()) ) )))=0, 0, COUNTUNIQUE( ARRAYFORMULA( ARRAYFORMULA( INDIRECT( CONCATENATE( CONCAT(""A"",$B$97 + 1), "":"", ADDRESS(ROW()-1,COLUMN()) ) ) ) &amp; "" "" "&amp;"&amp; ARRAYFORMULA(  INDIRECT( CONCATENATE( CONCAT(""B"",$B$97 + 1), "":"", ADDRESS(ROW()-1,COLUMN() + 1) ) ) ) ) ) )"),0)</f>
        <v>0</v>
      </c>
      <c r="B66" s="262"/>
      <c r="C66" s="152" t="str">
        <f ca="1">IFERROR(__xludf.DUMMYFUNCTION("IF(COUNTUNIQUE(INDIRECT( CONCATENATE( ADDRESS($B$97 + 1,COLUMN()), "":"", ADDRESS(ROW()-1,COLUMN()) ) )) = INDIRECT(CONCAT(""A"", ROW())), ""100%"", IF(COUNTUNIQUE(INDIRECT(CONCATENATE(ADDRESS($B$97 + 1,COLUMN()), "":"", ADDRESS(ROW()-1,COLUMN())))) &gt; 0, "&amp;"CONCATENATE(""("", COUNTUNIQUE(INDIRECT(CONCATENATE(ADDRESS($B$97 + 1,COLUMN()), "":"", ADDRESS(ROW()-1,COLUMN())))), "")   "", IFERROR(ROUND(COUNTUNIQUE(INDIRECT(CONCATENATE(ADDRESS($B$97 + 1,COLUMN()), "":"", ADDRESS(ROW()-1,COLUMN())))) / INDIRECT(CONC"&amp;"AT(""A"", ROW())) * 100, 2), 0),""%""), ""0%""))"),"100%")</f>
        <v>100%</v>
      </c>
      <c r="D66" s="152" t="str">
        <f ca="1">IFERROR(__xludf.DUMMYFUNCTION("IF(COUNTUNIQUE(INDIRECT( CONCATENATE( ADDRESS($B$97 + 1,COLUMN()), "":"", ADDRESS(ROW()-1,COLUMN()) ) )) = INDIRECT(CONCAT(""A"", ROW())), ""100%"", IF(COUNTUNIQUE(INDIRECT(CONCATENATE(ADDRESS($B$97 + 1,COLUMN()), "":"", ADDRESS(ROW()-1,COLUMN())))) &gt; 0, "&amp;"CONCATENATE(""("", COUNTUNIQUE(INDIRECT(CONCATENATE(ADDRESS($B$97 + 1,COLUMN()), "":"", ADDRESS(ROW()-1,COLUMN())))), "")   "", IFERROR(ROUND(COUNTUNIQUE(INDIRECT(CONCATENATE(ADDRESS($B$97 + 1,COLUMN()), "":"", ADDRESS(ROW()-1,COLUMN())))) / INDIRECT(CONC"&amp;"AT(""A"", ROW())) * 100, 2), 0),""%""), ""0%""))"),"100%")</f>
        <v>100%</v>
      </c>
      <c r="E66" s="153"/>
      <c r="F66" s="152"/>
      <c r="G66" s="152"/>
      <c r="H66" s="154">
        <f ca="1">IFERROR(__xludf.DUMMYFUNCTION("IF(INDIRECT(CONCAT(""A"", ROW())) = 0, 100, IFERROR(ROUND(ArrayFormula(SUM(--REGEXMATCH(INDIRECT(CONCATENATE(ADDRESS($B$97 + 1, COLUMN()), "":"", ADDRESS(ROW()-1, COLUMN()))),""PASSED""))) / (INDIRECT(CONCAT(""A"", ROW())) - INDIRECT(CONCAT($B$100, ROW())"&amp;")) * 100, 2),0))"),100)</f>
        <v>100</v>
      </c>
      <c r="I66" s="155">
        <v>100</v>
      </c>
      <c r="J66" s="156">
        <v>9</v>
      </c>
      <c r="K66" s="157"/>
      <c r="L66" s="158">
        <v>17</v>
      </c>
      <c r="M66" s="158"/>
      <c r="N66" s="156">
        <v>23</v>
      </c>
      <c r="O66" s="157"/>
      <c r="P66" s="158">
        <v>26</v>
      </c>
      <c r="Q66" s="158"/>
      <c r="R66" s="158">
        <v>28</v>
      </c>
      <c r="S66" s="158"/>
      <c r="T66" s="158">
        <v>34</v>
      </c>
      <c r="U66" s="158"/>
      <c r="V66" s="158">
        <v>34</v>
      </c>
      <c r="W66" s="158"/>
      <c r="X66" s="158">
        <v>34</v>
      </c>
      <c r="Y66" s="158"/>
      <c r="Z66" s="155"/>
      <c r="AA66" s="111">
        <f ca="1">IFERROR(__xludf.DUMMYFUNCTION("COUNTIF(FILTER(ARRAYFORMULA(VALUE({INDIRECT(CONCATENATE(ADDRESS($B$97 + 1, COLUMN()), "":"", ADDRESS(ROW()-1,COLUMN())))})), NOT(ARRAYFORMULA(VALUE({INDIRECT(CONCATENATE(ADDRESS($B$97 + 1, COLUMN()), "":"", ADDRESS(ROW()-1,COLUMN())))})) = 0)), ""&lt;""&amp;DATE"&amp;"VALUE($B$2)-7)"),0)</f>
        <v>0</v>
      </c>
      <c r="AB66" s="276" t="s">
        <v>248</v>
      </c>
      <c r="AC66" s="262"/>
      <c r="AD66" s="263"/>
      <c r="AE66" s="159">
        <f t="shared" ref="AE66:BZ66" ca="1" si="8">COUNTIF(INDIRECT(CONCATENATE(ADDRESS($B$97 + 1, COLUMN()), ":", ADDRESS(ROW()-1,COLUMN()))), "&lt;&gt;")</f>
        <v>0</v>
      </c>
      <c r="AF66" s="159">
        <f t="shared" ca="1" si="8"/>
        <v>0</v>
      </c>
      <c r="AG66" s="159">
        <f t="shared" ca="1" si="8"/>
        <v>0</v>
      </c>
      <c r="AH66" s="159">
        <f t="shared" ca="1" si="8"/>
        <v>0</v>
      </c>
      <c r="AI66" s="159">
        <f t="shared" ca="1" si="8"/>
        <v>0</v>
      </c>
      <c r="AJ66" s="159">
        <f t="shared" ca="1" si="8"/>
        <v>0</v>
      </c>
      <c r="AK66" s="159">
        <f t="shared" ca="1" si="8"/>
        <v>0</v>
      </c>
      <c r="AL66" s="159">
        <f t="shared" ca="1" si="8"/>
        <v>0</v>
      </c>
      <c r="AM66" s="159">
        <f t="shared" ca="1" si="8"/>
        <v>0</v>
      </c>
      <c r="AN66" s="159">
        <f t="shared" ca="1" si="8"/>
        <v>0</v>
      </c>
      <c r="AO66" s="159">
        <f t="shared" ca="1" si="8"/>
        <v>0</v>
      </c>
      <c r="AP66" s="159">
        <f t="shared" ca="1" si="8"/>
        <v>0</v>
      </c>
      <c r="AQ66" s="159">
        <f t="shared" ca="1" si="8"/>
        <v>0</v>
      </c>
      <c r="AR66" s="159">
        <f t="shared" ca="1" si="8"/>
        <v>0</v>
      </c>
      <c r="AS66" s="159">
        <f t="shared" ca="1" si="8"/>
        <v>0</v>
      </c>
      <c r="AT66" s="159">
        <f t="shared" ca="1" si="8"/>
        <v>0</v>
      </c>
      <c r="AU66" s="159">
        <f t="shared" ca="1" si="8"/>
        <v>0</v>
      </c>
      <c r="AV66" s="159">
        <f t="shared" ca="1" si="8"/>
        <v>0</v>
      </c>
      <c r="AW66" s="159">
        <f t="shared" ca="1" si="8"/>
        <v>0</v>
      </c>
      <c r="AX66" s="159">
        <f t="shared" ca="1" si="8"/>
        <v>0</v>
      </c>
      <c r="AY66" s="159">
        <f t="shared" ca="1" si="8"/>
        <v>0</v>
      </c>
      <c r="AZ66" s="159">
        <f t="shared" ca="1" si="8"/>
        <v>0</v>
      </c>
      <c r="BA66" s="159">
        <f t="shared" ca="1" si="8"/>
        <v>0</v>
      </c>
      <c r="BB66" s="159">
        <f t="shared" ca="1" si="8"/>
        <v>0</v>
      </c>
      <c r="BC66" s="160">
        <f t="shared" ca="1" si="8"/>
        <v>0</v>
      </c>
      <c r="BD66" s="159">
        <f t="shared" ca="1" si="8"/>
        <v>0</v>
      </c>
      <c r="BE66" s="159">
        <f t="shared" ca="1" si="8"/>
        <v>0</v>
      </c>
      <c r="BF66" s="159">
        <f t="shared" ca="1" si="8"/>
        <v>0</v>
      </c>
      <c r="BG66" s="159">
        <f t="shared" ca="1" si="8"/>
        <v>0</v>
      </c>
      <c r="BH66" s="161">
        <f t="shared" ca="1" si="8"/>
        <v>0</v>
      </c>
      <c r="BI66" s="160">
        <f t="shared" ca="1" si="8"/>
        <v>0</v>
      </c>
      <c r="BJ66" s="159">
        <f t="shared" ca="1" si="8"/>
        <v>0</v>
      </c>
      <c r="BK66" s="159">
        <f t="shared" ca="1" si="8"/>
        <v>0</v>
      </c>
      <c r="BL66" s="159">
        <f t="shared" ca="1" si="8"/>
        <v>0</v>
      </c>
      <c r="BM66" s="159">
        <f t="shared" ca="1" si="8"/>
        <v>0</v>
      </c>
      <c r="BN66" s="161">
        <f t="shared" ca="1" si="8"/>
        <v>0</v>
      </c>
      <c r="BO66" s="160">
        <f t="shared" ca="1" si="8"/>
        <v>0</v>
      </c>
      <c r="BP66" s="159">
        <f t="shared" ca="1" si="8"/>
        <v>0</v>
      </c>
      <c r="BQ66" s="159">
        <f t="shared" ca="1" si="8"/>
        <v>0</v>
      </c>
      <c r="BR66" s="159">
        <f t="shared" ca="1" si="8"/>
        <v>0</v>
      </c>
      <c r="BS66" s="159">
        <f t="shared" ca="1" si="8"/>
        <v>0</v>
      </c>
      <c r="BT66" s="161">
        <f t="shared" ca="1" si="8"/>
        <v>0</v>
      </c>
      <c r="BU66" s="160">
        <f t="shared" ca="1" si="8"/>
        <v>0</v>
      </c>
      <c r="BV66" s="159">
        <f t="shared" ca="1" si="8"/>
        <v>0</v>
      </c>
      <c r="BW66" s="159">
        <f t="shared" ca="1" si="8"/>
        <v>0</v>
      </c>
      <c r="BX66" s="159">
        <f t="shared" ca="1" si="8"/>
        <v>0</v>
      </c>
      <c r="BY66" s="159">
        <f t="shared" ca="1" si="8"/>
        <v>0</v>
      </c>
      <c r="BZ66" s="161">
        <f t="shared" ca="1" si="8"/>
        <v>0</v>
      </c>
    </row>
    <row r="67" spans="1:82">
      <c r="E67" s="12"/>
      <c r="AA67" s="138"/>
      <c r="AD67" s="138"/>
    </row>
    <row r="68" spans="1:82">
      <c r="A68" s="283" t="s">
        <v>249</v>
      </c>
      <c r="B68" s="263"/>
      <c r="C68" s="284" t="s">
        <v>250</v>
      </c>
      <c r="D68" s="243"/>
      <c r="E68" s="243"/>
      <c r="F68" s="243"/>
      <c r="I68" s="285" t="s">
        <v>251</v>
      </c>
      <c r="J68" s="262"/>
      <c r="K68" s="262"/>
      <c r="L68" s="262"/>
      <c r="M68" s="262"/>
      <c r="N68" s="262"/>
      <c r="O68" s="262"/>
      <c r="P68" s="262"/>
      <c r="Q68" s="263"/>
      <c r="AA68" s="138"/>
    </row>
    <row r="69" spans="1:82">
      <c r="A69" s="162">
        <v>0</v>
      </c>
      <c r="B69" s="162">
        <f>21 -A69</f>
        <v>21</v>
      </c>
      <c r="C69" s="163"/>
      <c r="D69" s="164" t="s">
        <v>252</v>
      </c>
      <c r="E69" s="164"/>
      <c r="F69" s="164" t="s">
        <v>253</v>
      </c>
      <c r="I69" s="165" t="s">
        <v>254</v>
      </c>
      <c r="J69" s="166" t="s">
        <v>255</v>
      </c>
      <c r="K69" s="167" t="s">
        <v>256</v>
      </c>
      <c r="L69" s="166" t="s">
        <v>257</v>
      </c>
      <c r="M69" s="166" t="s">
        <v>258</v>
      </c>
      <c r="N69" s="166" t="s">
        <v>259</v>
      </c>
      <c r="O69" s="166" t="s">
        <v>260</v>
      </c>
      <c r="P69" s="166" t="s">
        <v>261</v>
      </c>
      <c r="Q69" s="166" t="s">
        <v>262</v>
      </c>
      <c r="AA69" s="138"/>
    </row>
    <row r="70" spans="1:82">
      <c r="A70" s="168" t="s">
        <v>263</v>
      </c>
      <c r="B70" s="168" t="s">
        <v>264</v>
      </c>
      <c r="C70" s="169" t="s">
        <v>265</v>
      </c>
      <c r="D70" s="162" t="e">
        <f ca="1">SUM(D78:D80)</f>
        <v>#NAME?</v>
      </c>
      <c r="E70" s="162"/>
      <c r="F70" s="162">
        <f ca="1">IFERROR(ROUND(D70 / A$66 * 100, 2), 0)</f>
        <v>0</v>
      </c>
      <c r="I70" s="170" t="s">
        <v>266</v>
      </c>
      <c r="J70" s="171">
        <v>4</v>
      </c>
      <c r="K70" s="171">
        <f>J70+2</f>
        <v>6</v>
      </c>
      <c r="L70" s="172">
        <f>K70+8</f>
        <v>14</v>
      </c>
      <c r="M70" s="173">
        <f>L70+6</f>
        <v>20</v>
      </c>
      <c r="N70" s="286"/>
      <c r="O70" s="239"/>
      <c r="P70" s="239"/>
      <c r="Q70" s="236"/>
      <c r="AA70" s="138"/>
    </row>
    <row r="71" spans="1:82">
      <c r="A71" s="174">
        <v>0</v>
      </c>
      <c r="B71" s="175">
        <f>14 - A71</f>
        <v>14</v>
      </c>
      <c r="C71" s="176" t="s">
        <v>267</v>
      </c>
      <c r="D71" s="162" t="e">
        <f t="array" aca="1" ref="D71" ca="1">SUM(COUNTIF(INDIRECT(CONCATENATE(_xludf.CONCAT($B$99,$B$97 + 1), ":", _xludf.CONCAT($B$99, $B$98-1))), "*(OP)"))</f>
        <v>#NAME?</v>
      </c>
      <c r="E71" s="162"/>
      <c r="F71" s="162">
        <f ca="1">IFERROR(ROUND(D71 / A$66 * 100, 2), 100)</f>
        <v>100</v>
      </c>
      <c r="I71" s="177" t="s">
        <v>268</v>
      </c>
      <c r="J71" s="178">
        <v>9</v>
      </c>
      <c r="K71" s="179">
        <f>J71+8</f>
        <v>17</v>
      </c>
      <c r="L71" s="179">
        <f>K71+6</f>
        <v>23</v>
      </c>
      <c r="M71" s="179">
        <f t="shared" ref="M71:M72" si="9">L71+3</f>
        <v>26</v>
      </c>
      <c r="N71" s="179">
        <f>M71+2</f>
        <v>28</v>
      </c>
      <c r="O71" s="179">
        <f>N71+6</f>
        <v>34</v>
      </c>
      <c r="P71" s="179">
        <f t="shared" ref="P71:Q71" si="10">O71</f>
        <v>34</v>
      </c>
      <c r="Q71" s="179">
        <f t="shared" si="10"/>
        <v>34</v>
      </c>
      <c r="AA71" s="138"/>
    </row>
    <row r="72" spans="1:82">
      <c r="A72" s="287" t="s">
        <v>269</v>
      </c>
      <c r="B72" s="263"/>
      <c r="C72" s="180" t="s">
        <v>270</v>
      </c>
      <c r="D72" s="162" t="e">
        <f t="array" aca="1" ref="D72" ca="1">SUM(COUNTIF(INDIRECT(CONCATENATE(_xludf.CONCAT($B$99,$B$97 + 1), ":", _xludf.CONCAT($B$99, $B$98-1))), "*(B)"))</f>
        <v>#NAME?</v>
      </c>
      <c r="E72" s="162"/>
      <c r="F72" s="162">
        <f t="shared" ref="F72:F82" ca="1" si="11">IFERROR(ROUND(D72 / A$66 * 100, 2), 0)</f>
        <v>0</v>
      </c>
      <c r="I72" s="181" t="s">
        <v>271</v>
      </c>
      <c r="J72" s="182">
        <v>6</v>
      </c>
      <c r="K72" s="183">
        <f>J72+5</f>
        <v>11</v>
      </c>
      <c r="L72" s="183">
        <f>K72+4</f>
        <v>15</v>
      </c>
      <c r="M72" s="183">
        <f t="shared" si="9"/>
        <v>18</v>
      </c>
      <c r="N72" s="183">
        <f t="shared" ref="N72:N73" si="12">M72+4</f>
        <v>22</v>
      </c>
      <c r="O72" s="183">
        <f t="shared" ref="O72:P72" si="13">N72+3</f>
        <v>25</v>
      </c>
      <c r="P72" s="183">
        <f t="shared" si="13"/>
        <v>28</v>
      </c>
      <c r="Q72" s="183">
        <f t="shared" ref="Q72:Q73" si="14">P72</f>
        <v>28</v>
      </c>
      <c r="AA72" s="138"/>
    </row>
    <row r="73" spans="1:82">
      <c r="C73" s="184" t="s">
        <v>272</v>
      </c>
      <c r="D73" s="162" t="e">
        <f t="array" aca="1" ref="D73" ca="1">SUM(COUNTIF(INDIRECT(CONCATENATE(_xludf.CONCAT($B$99,$B$97 + 1), ":", _xludf.CONCAT($B$99, $B$98-1))), "*(DTW)"))</f>
        <v>#NAME?</v>
      </c>
      <c r="E73" s="162"/>
      <c r="F73" s="162">
        <f t="shared" ca="1" si="11"/>
        <v>0</v>
      </c>
      <c r="I73" s="185" t="s">
        <v>273</v>
      </c>
      <c r="J73" s="186">
        <v>8</v>
      </c>
      <c r="K73" s="187">
        <f>J73+8</f>
        <v>16</v>
      </c>
      <c r="L73" s="187">
        <f>K73+7</f>
        <v>23</v>
      </c>
      <c r="M73" s="187">
        <f>L73+5</f>
        <v>28</v>
      </c>
      <c r="N73" s="187">
        <f t="shared" si="12"/>
        <v>32</v>
      </c>
      <c r="O73" s="187">
        <f t="shared" ref="O73:P73" si="15">N73+2</f>
        <v>34</v>
      </c>
      <c r="P73" s="187">
        <f t="shared" si="15"/>
        <v>36</v>
      </c>
      <c r="Q73" s="187">
        <f t="shared" si="14"/>
        <v>36</v>
      </c>
      <c r="AA73" s="138"/>
    </row>
    <row r="74" spans="1:82">
      <c r="A74" s="279" t="s">
        <v>274</v>
      </c>
      <c r="B74" s="262"/>
      <c r="C74" s="188" t="s">
        <v>275</v>
      </c>
      <c r="D74" s="162" t="e">
        <f t="array" aca="1" ref="D74" ca="1">SUM(COUNTIF(INDIRECT(CONCATENATE(_xludf.CONCAT($B$99,$B$97 + 1), ":", _xludf.CONCAT($B$99, $B$98-1))), "*(F)"))</f>
        <v>#NAME?</v>
      </c>
      <c r="E74" s="162"/>
      <c r="F74" s="162">
        <f t="shared" ca="1" si="11"/>
        <v>0</v>
      </c>
      <c r="I74" s="189" t="s">
        <v>276</v>
      </c>
      <c r="J74" s="190">
        <v>8</v>
      </c>
      <c r="K74" s="190">
        <v>16</v>
      </c>
      <c r="L74" s="190">
        <v>19</v>
      </c>
      <c r="M74" s="190">
        <v>23</v>
      </c>
      <c r="N74" s="288"/>
      <c r="O74" s="239"/>
      <c r="P74" s="239"/>
      <c r="Q74" s="236"/>
      <c r="AA74" s="138"/>
    </row>
    <row r="75" spans="1:82">
      <c r="A75" s="191" t="s">
        <v>277</v>
      </c>
      <c r="B75" s="192" t="s">
        <v>278</v>
      </c>
      <c r="C75" s="193" t="s">
        <v>279</v>
      </c>
      <c r="D75" s="162" t="e">
        <f t="array" aca="1" ref="D75" ca="1">SUM(COUNTIF(INDIRECT(CONCATENATE(_xludf.CONCAT($B$99,$B$97 + 1), ":", _xludf.CONCAT($B$99, $B$98-1))), "*(P)"))</f>
        <v>#NAME?</v>
      </c>
      <c r="E75" s="162"/>
      <c r="F75" s="162">
        <f t="shared" ca="1" si="11"/>
        <v>0</v>
      </c>
      <c r="I75" s="2"/>
      <c r="J75" s="138"/>
      <c r="K75" s="138"/>
      <c r="L75" s="138"/>
      <c r="M75" s="138"/>
      <c r="AA75" s="138"/>
    </row>
    <row r="76" spans="1:82">
      <c r="A76" s="191" t="s">
        <v>280</v>
      </c>
      <c r="B76" s="194" t="s">
        <v>281</v>
      </c>
      <c r="C76" s="195" t="s">
        <v>282</v>
      </c>
      <c r="D76" s="162" t="e">
        <f t="array" aca="1" ref="D76" ca="1">SUM(COUNTIF(INDIRECT(CONCATENATE(_xludf.CONCAT($B$99,$B$97 + 1), ":", _xludf.CONCAT($B$99, $B$98-1))), "*(PPD)"))</f>
        <v>#NAME?</v>
      </c>
      <c r="E76" s="162"/>
      <c r="F76" s="162">
        <f t="shared" ca="1" si="11"/>
        <v>0</v>
      </c>
      <c r="I76" s="2"/>
      <c r="J76" s="138"/>
      <c r="K76" s="138"/>
      <c r="L76" s="138"/>
      <c r="M76" s="138"/>
      <c r="AA76" s="138"/>
    </row>
    <row r="77" spans="1:82">
      <c r="A77" s="191" t="s">
        <v>283</v>
      </c>
      <c r="B77" s="196" t="s">
        <v>284</v>
      </c>
      <c r="C77" s="197" t="s">
        <v>285</v>
      </c>
      <c r="D77" s="162" t="e">
        <f t="array" aca="1" ref="D77" ca="1">SUM(COUNTIF(INDIRECT(CONCATENATE(_xludf.CONCAT($B$99,$B$97 + 1), ":", _xludf.CONCAT($B$99, $B$98-1))), "*(AP)"))</f>
        <v>#NAME?</v>
      </c>
      <c r="E77" s="162"/>
      <c r="F77" s="162">
        <f t="shared" ca="1" si="11"/>
        <v>0</v>
      </c>
      <c r="AA77" s="138"/>
      <c r="AD77" s="138"/>
    </row>
    <row r="78" spans="1:82">
      <c r="A78" s="191"/>
      <c r="B78" s="198" t="s">
        <v>286</v>
      </c>
      <c r="C78" s="199" t="s">
        <v>287</v>
      </c>
      <c r="D78" s="162" t="e">
        <f t="array" aca="1" ref="D78" ca="1">SUM(COUNTIF(INDIRECT(CONCATENATE(_xludf.CONCAT($B$99,$B$97 + 1), ":", _xludf.CONCAT($B$99, $B$98-1))), "*(RB)"))</f>
        <v>#NAME?</v>
      </c>
      <c r="E78" s="162"/>
      <c r="F78" s="162">
        <f t="shared" ca="1" si="11"/>
        <v>0</v>
      </c>
      <c r="AA78" s="138"/>
      <c r="AD78" s="138"/>
    </row>
    <row r="79" spans="1:82">
      <c r="C79" s="200" t="s">
        <v>288</v>
      </c>
      <c r="D79" s="162" t="e">
        <f t="array" aca="1" ref="D79" ca="1">SUM(COUNTIF(INDIRECT(CONCATENATE(_xludf.CONCAT($B$99,$B$97 + 1), ":", _xludf.CONCAT($B$99, $B$98-1))), "*(D)"))</f>
        <v>#NAME?</v>
      </c>
      <c r="E79" s="162"/>
      <c r="F79" s="162">
        <f t="shared" ca="1" si="11"/>
        <v>0</v>
      </c>
      <c r="AA79" s="138"/>
      <c r="AD79" s="138"/>
    </row>
    <row r="80" spans="1:82">
      <c r="C80" s="201" t="s">
        <v>289</v>
      </c>
      <c r="D80" s="162" t="e">
        <f t="array" aca="1" ref="D80" ca="1">SUM(COUNTIF(INDIRECT(CONCATENATE(_xludf.CONCAT($B$99,$B$97 + 1), ":", _xludf.CONCAT($B$99, $B$98-1))), "*(E)"))</f>
        <v>#NAME?</v>
      </c>
      <c r="E80" s="162"/>
      <c r="F80" s="162">
        <f t="shared" ca="1" si="11"/>
        <v>0</v>
      </c>
      <c r="AA80" s="138"/>
      <c r="AD80" s="138"/>
    </row>
    <row r="81" spans="1:30">
      <c r="A81" s="280" t="s">
        <v>290</v>
      </c>
      <c r="B81" s="239"/>
      <c r="C81" s="202" t="s">
        <v>291</v>
      </c>
      <c r="D81" s="162" t="e">
        <f t="array" aca="1" ref="D81" ca="1">SUM(COUNTIF(INDIRECT(CONCATENATE(_xludf.CONCAT($B$99,$B$97 + 1), ":", _xludf.CONCAT($B$99, $B$98-1))), "*(L)"))</f>
        <v>#NAME?</v>
      </c>
      <c r="E81" s="162"/>
      <c r="F81" s="162">
        <f t="shared" ca="1" si="11"/>
        <v>0</v>
      </c>
      <c r="AA81" s="138"/>
      <c r="AD81" s="138"/>
    </row>
    <row r="82" spans="1:30">
      <c r="A82" s="203" t="s">
        <v>223</v>
      </c>
      <c r="B82" s="204"/>
      <c r="C82" s="205" t="s">
        <v>292</v>
      </c>
      <c r="D82" s="162" t="e">
        <f t="array" aca="1" ref="D82" ca="1">SUM(COUNTIF(INDIRECT(CONCATENATE(_xludf.CONCAT($B$99,$B$97 + 1), ":", _xludf.CONCAT($B$99, $B$98-1))), "*(U)"))</f>
        <v>#NAME?</v>
      </c>
      <c r="E82" s="162"/>
      <c r="F82" s="162">
        <f t="shared" ca="1" si="11"/>
        <v>0</v>
      </c>
      <c r="AA82" s="138"/>
      <c r="AD82" s="138"/>
    </row>
    <row r="83" spans="1:30">
      <c r="A83" s="206" t="s">
        <v>224</v>
      </c>
      <c r="B83" s="207"/>
      <c r="E83" s="12"/>
      <c r="AA83" s="138"/>
      <c r="AD83" s="138"/>
    </row>
    <row r="84" spans="1:30">
      <c r="A84" s="206" t="s">
        <v>225</v>
      </c>
      <c r="B84" s="207"/>
      <c r="E84" s="12"/>
      <c r="AA84" s="138"/>
      <c r="AD84" s="138"/>
    </row>
    <row r="85" spans="1:30">
      <c r="A85" s="203" t="s">
        <v>293</v>
      </c>
      <c r="B85" s="207" t="s">
        <v>294</v>
      </c>
      <c r="E85" s="12"/>
      <c r="AA85" s="138"/>
      <c r="AD85" s="138"/>
    </row>
    <row r="86" spans="1:30">
      <c r="A86" s="280" t="s">
        <v>295</v>
      </c>
      <c r="B86" s="236"/>
      <c r="E86" s="12"/>
      <c r="AA86" s="138"/>
      <c r="AD86" s="138"/>
    </row>
    <row r="87" spans="1:30">
      <c r="A87" s="203" t="s">
        <v>223</v>
      </c>
      <c r="B87" s="208" t="s">
        <v>296</v>
      </c>
      <c r="E87" s="12"/>
      <c r="AA87" s="138"/>
      <c r="AD87" s="138"/>
    </row>
    <row r="88" spans="1:30">
      <c r="A88" s="206" t="s">
        <v>224</v>
      </c>
      <c r="B88" s="207" t="s">
        <v>297</v>
      </c>
      <c r="E88" s="12"/>
      <c r="AA88" s="138"/>
      <c r="AD88" s="138"/>
    </row>
    <row r="89" spans="1:30">
      <c r="A89" s="206" t="s">
        <v>225</v>
      </c>
      <c r="B89" s="207" t="s">
        <v>298</v>
      </c>
      <c r="E89" s="12"/>
      <c r="AA89" s="138"/>
      <c r="AD89" s="138"/>
    </row>
    <row r="90" spans="1:30">
      <c r="A90" s="280" t="s">
        <v>299</v>
      </c>
      <c r="B90" s="236"/>
      <c r="E90" s="12"/>
      <c r="AA90" s="138"/>
      <c r="AD90" s="138"/>
    </row>
    <row r="91" spans="1:30">
      <c r="A91" s="203" t="s">
        <v>223</v>
      </c>
      <c r="B91" s="208"/>
      <c r="E91" s="12"/>
      <c r="AA91" s="138"/>
      <c r="AD91" s="138"/>
    </row>
    <row r="92" spans="1:30">
      <c r="A92" s="206" t="s">
        <v>224</v>
      </c>
      <c r="B92" s="207"/>
      <c r="E92" s="12"/>
      <c r="AA92" s="138"/>
      <c r="AD92" s="138"/>
    </row>
    <row r="93" spans="1:30">
      <c r="A93" s="206" t="s">
        <v>225</v>
      </c>
      <c r="B93" s="207"/>
      <c r="E93" s="12"/>
      <c r="AA93" s="138"/>
      <c r="AD93" s="138"/>
    </row>
    <row r="94" spans="1:30">
      <c r="A94" s="97"/>
      <c r="B94" s="105"/>
      <c r="E94" s="12"/>
      <c r="AA94" s="138"/>
      <c r="AD94" s="138"/>
    </row>
    <row r="95" spans="1:30">
      <c r="A95" s="97"/>
      <c r="B95" s="105"/>
      <c r="E95" s="12"/>
      <c r="AA95" s="138"/>
      <c r="AD95" s="138"/>
    </row>
    <row r="96" spans="1:30">
      <c r="A96" s="281" t="s">
        <v>300</v>
      </c>
      <c r="B96" s="239"/>
      <c r="E96" s="12"/>
      <c r="AA96" s="138"/>
      <c r="AD96" s="138"/>
    </row>
    <row r="97" spans="1:30">
      <c r="A97" s="209" t="s">
        <v>301</v>
      </c>
      <c r="B97" s="210">
        <v>4</v>
      </c>
      <c r="E97" s="12"/>
      <c r="AA97" s="138"/>
      <c r="AD97" s="138"/>
    </row>
    <row r="98" spans="1:30">
      <c r="A98" s="209" t="s">
        <v>302</v>
      </c>
      <c r="B98" s="210">
        <f>ROW(A$66)</f>
        <v>66</v>
      </c>
      <c r="E98" s="12"/>
      <c r="AA98" s="138"/>
      <c r="AD98" s="138"/>
    </row>
    <row r="99" spans="1:30">
      <c r="A99" s="209" t="s">
        <v>303</v>
      </c>
      <c r="B99" s="210" t="s">
        <v>277</v>
      </c>
      <c r="E99" s="12"/>
      <c r="AA99" s="138"/>
      <c r="AD99" s="138"/>
    </row>
    <row r="100" spans="1:30">
      <c r="A100" s="209" t="s">
        <v>304</v>
      </c>
      <c r="B100" s="210" t="s">
        <v>283</v>
      </c>
      <c r="E100" s="12"/>
      <c r="AA100" s="138"/>
      <c r="AD100" s="138"/>
    </row>
    <row r="101" spans="1:30">
      <c r="A101" s="209" t="s">
        <v>305</v>
      </c>
      <c r="B101" s="211" t="s">
        <v>306</v>
      </c>
      <c r="E101" s="12"/>
      <c r="AA101" s="138"/>
      <c r="AD101" s="138"/>
    </row>
  </sheetData>
  <autoFilter ref="A4:BZ65" xr:uid="{00000000-0009-0000-0000-000002000000}"/>
  <mergeCells count="38">
    <mergeCell ref="N74:Q74"/>
    <mergeCell ref="A68:B68"/>
    <mergeCell ref="C68:F68"/>
    <mergeCell ref="I68:Q68"/>
    <mergeCell ref="N70:Q70"/>
    <mergeCell ref="A72:B72"/>
    <mergeCell ref="A74:B74"/>
    <mergeCell ref="A81:B81"/>
    <mergeCell ref="A86:B86"/>
    <mergeCell ref="A90:B90"/>
    <mergeCell ref="A96:B96"/>
    <mergeCell ref="AB66:AD66"/>
    <mergeCell ref="A1:B1"/>
    <mergeCell ref="A3:B3"/>
    <mergeCell ref="C3:G3"/>
    <mergeCell ref="J3:K3"/>
    <mergeCell ref="L3:M3"/>
    <mergeCell ref="N3:O3"/>
    <mergeCell ref="P3:Q3"/>
    <mergeCell ref="A66:B66"/>
    <mergeCell ref="R3:S3"/>
    <mergeCell ref="T3:U3"/>
    <mergeCell ref="V3:W3"/>
    <mergeCell ref="X3:Y3"/>
    <mergeCell ref="AA3:AD3"/>
    <mergeCell ref="BU2:BZ2"/>
    <mergeCell ref="C1:D1"/>
    <mergeCell ref="CA1:CD1"/>
    <mergeCell ref="C2:D2"/>
    <mergeCell ref="I2:Z2"/>
    <mergeCell ref="AE2:AJ2"/>
    <mergeCell ref="AK2:AP2"/>
    <mergeCell ref="CA2:CD2"/>
    <mergeCell ref="AQ2:AV2"/>
    <mergeCell ref="AW2:BB2"/>
    <mergeCell ref="BC2:BH2"/>
    <mergeCell ref="BI2:BN2"/>
    <mergeCell ref="BO2:BT2"/>
  </mergeCells>
  <conditionalFormatting sqref="K5:K65 M5:M65 O5:O65 Q5:Q65 S5:S65 U5:U65 W5:Y65">
    <cfRule type="colorScale" priority="1">
      <colorScale>
        <cfvo type="formula" val="70"/>
        <cfvo type="formula" val="83"/>
        <cfvo type="formula" val="100"/>
        <color rgb="FF85200C"/>
        <color rgb="FFFFD666"/>
        <color rgb="FF38761D"/>
      </colorScale>
    </cfRule>
  </conditionalFormatting>
  <conditionalFormatting sqref="I5:I65">
    <cfRule type="endsWith" dxfId="34" priority="2" operator="endsWith" text="(DTW)">
      <formula>RIGHT((I5),LEN("(DTW)"))=("(DTW)")</formula>
    </cfRule>
  </conditionalFormatting>
  <conditionalFormatting sqref="H66">
    <cfRule type="colorScale" priority="3">
      <colorScale>
        <cfvo type="formula" val="0"/>
        <cfvo type="formula" val="50"/>
        <cfvo type="formula" val="100"/>
        <color rgb="FF85200C"/>
        <color rgb="FFBF9000"/>
        <color rgb="FF38761D"/>
      </colorScale>
    </cfRule>
  </conditionalFormatting>
  <conditionalFormatting sqref="H5:H65">
    <cfRule type="endsWith" dxfId="33" priority="4" operator="endsWith" text="(NA)">
      <formula>RIGHT((H5),LEN("(NA)"))=("(NA)")</formula>
    </cfRule>
  </conditionalFormatting>
  <conditionalFormatting sqref="H5:H65">
    <cfRule type="endsWith" dxfId="32" priority="5" operator="endsWith" text="(P)">
      <formula>RIGHT((H5),LEN("(P)"))=("(P)")</formula>
    </cfRule>
  </conditionalFormatting>
  <conditionalFormatting sqref="H5:H65">
    <cfRule type="endsWith" dxfId="31" priority="6" operator="endsWith" text="(F)">
      <formula>RIGHT((H5),LEN("(F)"))=("(F)")</formula>
    </cfRule>
  </conditionalFormatting>
  <conditionalFormatting sqref="H5:H65">
    <cfRule type="endsWith" dxfId="30" priority="7" operator="endsWith" text="(X)">
      <formula>RIGHT((H5),LEN("(X)"))=("(X)")</formula>
    </cfRule>
  </conditionalFormatting>
  <conditionalFormatting sqref="H5:H65">
    <cfRule type="endsWith" dxfId="29" priority="8" operator="endsWith" text="(S)">
      <formula>RIGHT((H5),LEN("(S)"))=("(S)")</formula>
    </cfRule>
  </conditionalFormatting>
  <conditionalFormatting sqref="H5:H65">
    <cfRule type="endsWith" dxfId="28" priority="9" operator="endsWith" text="(U)">
      <formula>RIGHT((H5),LEN("(U)"))=("(U)")</formula>
    </cfRule>
  </conditionalFormatting>
  <conditionalFormatting sqref="D71:E71">
    <cfRule type="colorScale" priority="10">
      <colorScale>
        <cfvo type="min"/>
        <cfvo type="percent" val="50"/>
        <cfvo type="max"/>
        <color rgb="FF990000"/>
        <color rgb="FFFFD666"/>
        <color rgb="FF38761D"/>
      </colorScale>
    </cfRule>
  </conditionalFormatting>
  <conditionalFormatting sqref="F71">
    <cfRule type="colorScale" priority="11">
      <colorScale>
        <cfvo type="formula" val="25"/>
        <cfvo type="formula" val="70"/>
        <cfvo type="formula" val="100"/>
        <color rgb="FF660000"/>
        <color rgb="FFFFD666"/>
        <color rgb="FF38761D"/>
      </colorScale>
    </cfRule>
  </conditionalFormatting>
  <conditionalFormatting sqref="D70:E70 D72:E82">
    <cfRule type="colorScale" priority="12">
      <colorScale>
        <cfvo type="formula" val="0"/>
        <cfvo type="formula" val="5"/>
        <cfvo type="formula" val="10"/>
        <color rgb="FF38761D"/>
        <color rgb="FFFFD666"/>
        <color rgb="FF660000"/>
      </colorScale>
    </cfRule>
  </conditionalFormatting>
  <conditionalFormatting sqref="F70">
    <cfRule type="colorScale" priority="13">
      <colorScale>
        <cfvo type="formula" val="0"/>
        <cfvo type="formula" val="22"/>
        <cfvo type="formula" val="35"/>
        <color rgb="FF38761D"/>
        <color rgb="FFFFD666"/>
        <color rgb="FF660000"/>
      </colorScale>
    </cfRule>
  </conditionalFormatting>
  <conditionalFormatting sqref="D72:E72 D76:E82">
    <cfRule type="colorScale" priority="14">
      <colorScale>
        <cfvo type="formula" val="0"/>
        <cfvo type="formula" val="5"/>
        <cfvo type="formula" val="10"/>
        <color rgb="FF38761D"/>
        <color rgb="FFFFD666"/>
        <color rgb="FF660000"/>
      </colorScale>
    </cfRule>
  </conditionalFormatting>
  <conditionalFormatting sqref="F72:F82">
    <cfRule type="colorScale" priority="15">
      <colorScale>
        <cfvo type="formula" val="0"/>
        <cfvo type="percentile" val="30"/>
        <cfvo type="formula" val="60"/>
        <color rgb="FF38761D"/>
        <color rgb="FFFFD666"/>
        <color rgb="FF660000"/>
      </colorScale>
    </cfRule>
  </conditionalFormatting>
  <conditionalFormatting sqref="I5:I65">
    <cfRule type="endsWith" dxfId="27" priority="16" operator="endsWith" text="(E)">
      <formula>RIGHT((I5),LEN("(E)"))=("(E)")</formula>
    </cfRule>
  </conditionalFormatting>
  <conditionalFormatting sqref="A69">
    <cfRule type="colorScale" priority="17">
      <colorScale>
        <cfvo type="formula" val="0"/>
        <cfvo type="formula" val="10.5"/>
        <cfvo type="formula" val="20"/>
        <color rgb="FFE67C73"/>
        <color rgb="FFFFD666"/>
        <color rgb="FF57BB8A"/>
      </colorScale>
    </cfRule>
  </conditionalFormatting>
  <conditionalFormatting sqref="B69">
    <cfRule type="colorScale" priority="18">
      <colorScale>
        <cfvo type="formula" val="0"/>
        <cfvo type="formula" val="12.5"/>
        <cfvo type="formula" val="25"/>
        <color rgb="FFE67C73"/>
        <color rgb="FFFFD666"/>
        <color rgb="FF57BB8A"/>
      </colorScale>
    </cfRule>
  </conditionalFormatting>
  <conditionalFormatting sqref="AE5:BZ5">
    <cfRule type="expression" dxfId="26" priority="19">
      <formula>COUNT(QUERY(I5, "SELECT COUNT(B) WHERE NOT B CONTAINS '(OP)' AND B NOT EMPTY")) = 1</formula>
    </cfRule>
  </conditionalFormatting>
  <conditionalFormatting sqref="AE5:BZ65 A75:A78">
    <cfRule type="containsBlanks" dxfId="25" priority="20">
      <formula>LEN(TRIM(AE5))=0</formula>
    </cfRule>
  </conditionalFormatting>
  <conditionalFormatting sqref="AE5:BZ65 A75:A78">
    <cfRule type="cellIs" dxfId="24" priority="21" operator="equal">
      <formula>"H"</formula>
    </cfRule>
  </conditionalFormatting>
  <conditionalFormatting sqref="AE5:BZ65 A75:A78">
    <cfRule type="cellIs" dxfId="23" priority="22" operator="equal">
      <formula>"E"</formula>
    </cfRule>
  </conditionalFormatting>
  <conditionalFormatting sqref="AE5:BZ65 A75:A78">
    <cfRule type="notContainsBlanks" dxfId="22" priority="23">
      <formula>LEN(TRIM(AE5))&gt;0</formula>
    </cfRule>
  </conditionalFormatting>
  <conditionalFormatting sqref="I5:I65">
    <cfRule type="endsWith" dxfId="21" priority="24" operator="endsWith" text="(OP)">
      <formula>RIGHT((I5),LEN("(OP)"))=("(OP)")</formula>
    </cfRule>
  </conditionalFormatting>
  <conditionalFormatting sqref="I5:I65">
    <cfRule type="endsWith" dxfId="20" priority="25" operator="endsWith" text="(D)">
      <formula>RIGHT((I5),LEN("(D)"))=("(D)")</formula>
    </cfRule>
  </conditionalFormatting>
  <conditionalFormatting sqref="I5:I65">
    <cfRule type="endsWith" dxfId="19" priority="26" operator="endsWith" text="(RB)">
      <formula>RIGHT((I5),LEN("(RB)"))=("(RB)")</formula>
    </cfRule>
  </conditionalFormatting>
  <conditionalFormatting sqref="I5:I65">
    <cfRule type="endsWith" dxfId="18" priority="27" operator="endsWith" text="(P)">
      <formula>RIGHT((I5),LEN("(P)"))=("(P)")</formula>
    </cfRule>
  </conditionalFormatting>
  <conditionalFormatting sqref="I5:I65">
    <cfRule type="endsWith" dxfId="17" priority="28" operator="endsWith" text="(PPD)">
      <formula>RIGHT((I5),LEN("(PPD)"))=("(PPD)")</formula>
    </cfRule>
  </conditionalFormatting>
  <conditionalFormatting sqref="I5:I65">
    <cfRule type="endsWith" dxfId="16" priority="29" operator="endsWith" text="(SP)">
      <formula>RIGHT((I5),LEN("(SP)"))=("(SP)")</formula>
    </cfRule>
  </conditionalFormatting>
  <conditionalFormatting sqref="H66">
    <cfRule type="colorScale" priority="30">
      <colorScale>
        <cfvo type="formula" val="0"/>
        <cfvo type="formula" val="50"/>
        <cfvo type="formula" val="100"/>
        <color rgb="FF660000"/>
        <color rgb="FFFFD666"/>
        <color rgb="FF57BB8A"/>
      </colorScale>
    </cfRule>
  </conditionalFormatting>
  <conditionalFormatting sqref="I5:I65">
    <cfRule type="endsWith" dxfId="15" priority="31" operator="endsWith" text="(U)">
      <formula>RIGHT((I5),LEN("(U)"))=("(U)")</formula>
    </cfRule>
  </conditionalFormatting>
  <conditionalFormatting sqref="I5:I65">
    <cfRule type="endsWith" dxfId="14" priority="32" operator="endsWith" text="(AP)">
      <formula>RIGHT((I5),LEN("(AP)"))=("(AP)")</formula>
    </cfRule>
  </conditionalFormatting>
  <conditionalFormatting sqref="I5:I65">
    <cfRule type="endsWith" dxfId="13" priority="33" operator="endsWith" text="(B)">
      <formula>RIGHT((I5),LEN("(B)"))=("(B)")</formula>
    </cfRule>
  </conditionalFormatting>
  <conditionalFormatting sqref="A5:A65">
    <cfRule type="expression" dxfId="12" priority="34">
      <formula>REGEXMATCH(I5,"\([P]*?D\)|\(RB\)|\([S]?P\)|\(E\)")</formula>
    </cfRule>
  </conditionalFormatting>
  <conditionalFormatting sqref="H66">
    <cfRule type="cellIs" dxfId="11" priority="35" operator="lessThanOrEqual">
      <formula>20</formula>
    </cfRule>
  </conditionalFormatting>
  <conditionalFormatting sqref="AD5:AD65">
    <cfRule type="colorScale" priority="36">
      <colorScale>
        <cfvo type="formula" val="75"/>
        <cfvo type="formula" val="87.5"/>
        <cfvo type="formula" val="100"/>
        <color rgb="FF85200C"/>
        <color rgb="FFFFD666"/>
        <color rgb="FF57BB8A"/>
      </colorScale>
    </cfRule>
  </conditionalFormatting>
  <conditionalFormatting sqref="A5:A65">
    <cfRule type="expression" dxfId="10" priority="37">
      <formula>AND(AD5&lt;75, $A$69 &gt;= 5)</formula>
    </cfRule>
  </conditionalFormatting>
  <conditionalFormatting sqref="H5:H65">
    <cfRule type="endsWith" dxfId="9" priority="38" operator="endsWith" text="(YELLOW)">
      <formula>RIGHT((H5),LEN("(YELLOW)"))=("(YELLOW)")</formula>
    </cfRule>
  </conditionalFormatting>
  <conditionalFormatting sqref="H5:H65">
    <cfRule type="endsWith" dxfId="8" priority="39" operator="endsWith" text="(OIP)">
      <formula>RIGHT((H5),LEN("(OIP)"))=("(OIP)")</formula>
    </cfRule>
  </conditionalFormatting>
  <conditionalFormatting sqref="H5:H65">
    <cfRule type="endsWith" dxfId="7" priority="40" operator="endsWith" text="(IR)">
      <formula>RIGHT((H5),LEN("(IR)"))=("(IR)")</formula>
    </cfRule>
  </conditionalFormatting>
  <conditionalFormatting sqref="B5:B65">
    <cfRule type="expression" dxfId="6" priority="41">
      <formula>REGEXMATCH(I5,"\([P]*?D\)|\(RB\)|\([S]?P\)|\(E\)")</formula>
    </cfRule>
  </conditionalFormatting>
  <conditionalFormatting sqref="B5:B65">
    <cfRule type="expression" dxfId="5" priority="42">
      <formula>AND(AD5&lt;75, $A$69 &gt;= 5)</formula>
    </cfRule>
  </conditionalFormatting>
  <conditionalFormatting sqref="A71:B71">
    <cfRule type="colorScale" priority="43">
      <colorScale>
        <cfvo type="formula" val="0"/>
        <cfvo type="percentile" val="50"/>
        <cfvo type="formula" val="10"/>
        <color rgb="FF57BB8A"/>
        <color rgb="FFFFD666"/>
        <color rgb="FFE67C73"/>
      </colorScale>
    </cfRule>
  </conditionalFormatting>
  <conditionalFormatting sqref="I5:I65">
    <cfRule type="endsWith" dxfId="4" priority="44" operator="endsWith" text="(F)">
      <formula>RIGHT((I5),LEN("(F)"))=("(F)")</formula>
    </cfRule>
  </conditionalFormatting>
  <conditionalFormatting sqref="A5:A65">
    <cfRule type="expression" dxfId="3" priority="45">
      <formula>REGEXMATCH(I5, "FAILING")</formula>
    </cfRule>
  </conditionalFormatting>
  <conditionalFormatting sqref="B5:B65">
    <cfRule type="expression" dxfId="2" priority="46">
      <formula>REGEXMATCH(I5, "FAILING")</formula>
    </cfRule>
  </conditionalFormatting>
  <conditionalFormatting sqref="G5:G65">
    <cfRule type="colorScale" priority="47">
      <colorScale>
        <cfvo type="formula" val="0"/>
        <cfvo type="percentile" val="50"/>
        <cfvo type="formula" val="4"/>
        <color rgb="FF57BB8A"/>
        <color rgb="FFFFD666"/>
        <color rgb="FFA61C00"/>
      </colorScale>
    </cfRule>
  </conditionalFormatting>
  <conditionalFormatting sqref="J5:J65 L5:L65 N5:N65 P5:P65 R5:R65 T5:T65 V5:V65 X5:X65">
    <cfRule type="colorScale" priority="48">
      <colorScale>
        <cfvo type="min"/>
        <cfvo type="percentile" val="50"/>
        <cfvo type="max"/>
        <color rgb="FF85200C"/>
        <color rgb="FFFFD666"/>
        <color rgb="FF38761D"/>
      </colorScale>
    </cfRule>
  </conditionalFormatting>
  <conditionalFormatting sqref="I5:I65">
    <cfRule type="endsWith" dxfId="1" priority="49" operator="endsWith" text="(L)">
      <formula>RIGHT((I5),LEN("(L)"))=("(L)")</formula>
    </cfRule>
  </conditionalFormatting>
  <conditionalFormatting sqref="AA5:AA65">
    <cfRule type="notContainsBlanks" dxfId="0" priority="50">
      <formula>LEN(TRIM(AA5))&gt;0</formula>
    </cfRule>
  </conditionalFormatting>
  <dataValidations count="7">
    <dataValidation type="list" allowBlank="1" showErrorMessage="1" sqref="CC4" xr:uid="{00000000-0002-0000-0200-000000000000}">
      <formula1>"108/46/1037(1.1),108/46/1038(1.2),108/46/1039(1.3),108/47/1040(2.1),108/47/1041(2.2),108/47/1042(2.3),108/48/1043(3.1),108/48/1044(3.2),108/48/1045(3.3),108/49/1046(4.1),108/49/1047(4.2),108/49/1048(4.3),108/50/1049(5.1),108/50/1050(5.2),108/50/1051(5.3),"&amp;"108/51/1052(6.1),108/51/1053(6.2),108/51/1054(6.3),108/52/1055(7.1),108/52/1057(7.2),108/52/1058(7.3)"</formula1>
    </dataValidation>
    <dataValidation type="list" allowBlank="1" showErrorMessage="1" sqref="G5:G65" xr:uid="{00000000-0002-0000-0200-000001000000}">
      <formula1>"0,1,2,3,4,5,6,7,8,9"</formula1>
    </dataValidation>
    <dataValidation type="list" allowBlank="1" showErrorMessage="1" sqref="I5:I65" xr:uid="{00000000-0002-0000-0200-000002000000}">
      <formula1>"ON PACE (OP),DROPPED (D),ROLL BACK (RB),PAUSED (P),POSTPONED (PPD),SELF PACED (SP),UNKNOWN (U),PROBATION (AP),FALLING BEHIND (B),TOPICS WARNING (DTW),EXPELLED (E),FAILING (F),LIMBO (L)"</formula1>
    </dataValidation>
    <dataValidation type="list" allowBlank="1" showErrorMessage="1" sqref="H5:H65" xr:uid="{00000000-0002-0000-0200-000003000000}">
      <formula1>"NO ATTEMPT (NA),PASSED (P),PASSED (ORANGE),PASSED(RED),PASSED(BLACK),FAILED (F),UNGRADED (U),PLAGIARISM (X),SUSPICIOUS (S),IN PROGRESS (OIP),INFO REQUEST (IR)"</formula1>
    </dataValidation>
    <dataValidation type="list" allowBlank="1" showErrorMessage="1" sqref="B85" xr:uid="{00000000-0002-0000-0200-000004000000}">
      <formula1>"WEBFUN,PYTHON-FLASK"</formula1>
    </dataValidation>
    <dataValidation type="list" allowBlank="1" showErrorMessage="1" sqref="B101" xr:uid="{00000000-0002-0000-0200-000005000000}">
      <formula1>"PRODUCTION,TEST"</formula1>
    </dataValidation>
    <dataValidation type="list" allowBlank="1" sqref="CA4" xr:uid="{00000000-0002-0000-0200-000006000000}">
      <formula1>"Retrieve Discussion Topics,Update Topic Due Dates,Retrieve Mattermost Usernames"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3"/>
  <sheetViews>
    <sheetView showGridLines="0" workbookViewId="0"/>
  </sheetViews>
  <sheetFormatPr baseColWidth="10" defaultColWidth="12.6640625" defaultRowHeight="15.75" customHeight="1"/>
  <cols>
    <col min="1" max="1" width="2" customWidth="1"/>
    <col min="2" max="3" width="5.109375" customWidth="1"/>
    <col min="4" max="5" width="18.44140625" customWidth="1"/>
    <col min="6" max="6" width="5.109375" customWidth="1"/>
    <col min="7" max="8" width="18.44140625" customWidth="1"/>
    <col min="9" max="10" width="5.109375" customWidth="1"/>
    <col min="11" max="11" width="2" customWidth="1"/>
  </cols>
  <sheetData>
    <row r="1" spans="1:11" ht="11.25" customHeight="1">
      <c r="A1" s="212"/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30">
      <c r="A2" s="212"/>
      <c r="B2" s="213"/>
      <c r="C2" s="213"/>
      <c r="D2" s="213"/>
      <c r="E2" s="213"/>
      <c r="F2" s="213"/>
      <c r="G2" s="213"/>
      <c r="H2" s="213"/>
      <c r="I2" s="213"/>
      <c r="J2" s="213"/>
      <c r="K2" s="212"/>
    </row>
    <row r="3" spans="1:11" ht="30">
      <c r="A3" s="212"/>
      <c r="B3" s="213"/>
      <c r="C3" s="214"/>
      <c r="D3" s="296" t="s">
        <v>2</v>
      </c>
      <c r="E3" s="239"/>
      <c r="F3" s="239"/>
      <c r="G3" s="239"/>
      <c r="H3" s="239"/>
      <c r="I3" s="214"/>
      <c r="J3" s="213"/>
      <c r="K3" s="212"/>
    </row>
    <row r="4" spans="1:11" ht="30">
      <c r="A4" s="212"/>
      <c r="B4" s="213"/>
      <c r="C4" s="214"/>
      <c r="D4" s="239"/>
      <c r="E4" s="239"/>
      <c r="F4" s="239"/>
      <c r="G4" s="239"/>
      <c r="H4" s="239"/>
      <c r="I4" s="214"/>
      <c r="J4" s="213"/>
      <c r="K4" s="212"/>
    </row>
    <row r="5" spans="1:11" ht="30">
      <c r="A5" s="212"/>
      <c r="B5" s="213"/>
      <c r="C5" s="214"/>
      <c r="D5" s="239"/>
      <c r="E5" s="239"/>
      <c r="F5" s="239"/>
      <c r="G5" s="239"/>
      <c r="H5" s="239"/>
      <c r="I5" s="214"/>
      <c r="J5" s="213"/>
      <c r="K5" s="212"/>
    </row>
    <row r="6" spans="1:11" ht="13.2">
      <c r="A6" s="3"/>
      <c r="B6" s="52"/>
      <c r="C6" s="215"/>
      <c r="D6" s="297"/>
      <c r="E6" s="239"/>
      <c r="F6" s="215"/>
      <c r="G6" s="297"/>
      <c r="H6" s="239"/>
      <c r="I6" s="216"/>
      <c r="J6" s="217"/>
      <c r="K6" s="218"/>
    </row>
    <row r="7" spans="1:11" ht="13.2">
      <c r="A7" s="3"/>
      <c r="B7" s="52"/>
      <c r="C7" s="215"/>
      <c r="D7" s="239"/>
      <c r="E7" s="239"/>
      <c r="F7" s="215"/>
      <c r="G7" s="239"/>
      <c r="H7" s="239"/>
      <c r="I7" s="219"/>
      <c r="J7" s="220"/>
      <c r="K7" s="221"/>
    </row>
    <row r="8" spans="1:11" ht="40.5" customHeight="1">
      <c r="A8" s="3"/>
      <c r="B8" s="52"/>
      <c r="C8" s="298"/>
      <c r="D8" s="222" t="str">
        <f>HYPERLINK("http://login.codingdojo.com/","Learn Platform")</f>
        <v>Learn Platform</v>
      </c>
      <c r="E8" s="223"/>
      <c r="F8" s="224"/>
      <c r="G8" s="291" t="s">
        <v>307</v>
      </c>
      <c r="H8" s="292"/>
      <c r="I8" s="224"/>
      <c r="J8" s="225"/>
      <c r="K8" s="224"/>
    </row>
    <row r="9" spans="1:11" ht="40.5" customHeight="1">
      <c r="A9" s="3"/>
      <c r="B9" s="52"/>
      <c r="C9" s="239"/>
      <c r="D9" s="226" t="str">
        <f>HYPERLINK("https://www.w3schools.com/","w3schools")</f>
        <v>w3schools</v>
      </c>
      <c r="E9" s="227"/>
      <c r="F9" s="224"/>
      <c r="G9" s="299" t="s">
        <v>308</v>
      </c>
      <c r="H9" s="290"/>
      <c r="I9" s="224"/>
      <c r="J9" s="225"/>
      <c r="K9" s="224"/>
    </row>
    <row r="10" spans="1:11" ht="40.5" customHeight="1">
      <c r="A10" s="3"/>
      <c r="B10" s="52"/>
      <c r="C10" s="239"/>
      <c r="D10" s="229" t="str">
        <f>HYPERLINK("https://algorithm.codingdojo.com/lesson","Coding Dojo Algo App")</f>
        <v>Coding Dojo Algo App</v>
      </c>
      <c r="E10" s="227"/>
      <c r="F10" s="224"/>
      <c r="G10" s="291" t="s">
        <v>309</v>
      </c>
      <c r="H10" s="292"/>
      <c r="I10" s="224"/>
      <c r="J10" s="225"/>
      <c r="K10" s="224"/>
    </row>
    <row r="11" spans="1:11" ht="40.5" customHeight="1">
      <c r="A11" s="3"/>
      <c r="B11" s="52"/>
      <c r="C11" s="239"/>
      <c r="D11" s="229" t="str">
        <f>HYPERLINK("https://flexboxfroggy.com/","Learn FlexBox")</f>
        <v>Learn FlexBox</v>
      </c>
      <c r="E11" s="227"/>
      <c r="F11" s="224"/>
      <c r="G11" s="289" t="s">
        <v>310</v>
      </c>
      <c r="H11" s="290"/>
      <c r="I11" s="224"/>
      <c r="J11" s="225"/>
      <c r="K11" s="224"/>
    </row>
    <row r="12" spans="1:11" ht="40.5" customHeight="1">
      <c r="A12" s="3"/>
      <c r="B12" s="52"/>
      <c r="C12" s="239"/>
      <c r="D12" s="228" t="s">
        <v>311</v>
      </c>
      <c r="E12" s="227"/>
      <c r="F12" s="224"/>
      <c r="G12" s="291" t="s">
        <v>312</v>
      </c>
      <c r="H12" s="292"/>
      <c r="I12" s="224"/>
      <c r="J12" s="225"/>
      <c r="K12" s="224"/>
    </row>
    <row r="13" spans="1:11" ht="40.5" customHeight="1">
      <c r="A13" s="3"/>
      <c r="B13" s="52"/>
      <c r="C13" s="239"/>
      <c r="D13" s="230" t="s">
        <v>313</v>
      </c>
      <c r="E13" s="227"/>
      <c r="F13" s="224"/>
      <c r="G13" s="289" t="s">
        <v>314</v>
      </c>
      <c r="H13" s="290"/>
      <c r="I13" s="224"/>
      <c r="J13" s="225"/>
      <c r="K13" s="224"/>
    </row>
    <row r="14" spans="1:11" ht="40.5" customHeight="1">
      <c r="A14" s="3"/>
      <c r="B14" s="52"/>
      <c r="C14" s="239"/>
      <c r="D14" s="231" t="s">
        <v>315</v>
      </c>
      <c r="E14" s="227"/>
      <c r="F14" s="224"/>
      <c r="G14" s="293" t="s">
        <v>316</v>
      </c>
      <c r="H14" s="290"/>
      <c r="I14" s="224"/>
      <c r="J14" s="225"/>
      <c r="K14" s="224"/>
    </row>
    <row r="15" spans="1:11" ht="40.5" customHeight="1">
      <c r="A15" s="3"/>
      <c r="B15" s="52"/>
      <c r="C15" s="239"/>
      <c r="D15" s="232" t="str">
        <f>HYPERLINK("https://www.w3schools.com/","w3schools")</f>
        <v>w3schools</v>
      </c>
      <c r="E15" s="227"/>
      <c r="F15" s="224"/>
      <c r="G15" s="293" t="s">
        <v>317</v>
      </c>
      <c r="H15" s="290"/>
      <c r="I15" s="224"/>
      <c r="J15" s="225"/>
      <c r="K15" s="224"/>
    </row>
    <row r="16" spans="1:11" ht="40.5" customHeight="1">
      <c r="A16" s="3"/>
      <c r="B16" s="52"/>
      <c r="C16" s="239"/>
      <c r="D16" s="232" t="s">
        <v>318</v>
      </c>
      <c r="E16" s="227"/>
      <c r="F16" s="224"/>
      <c r="G16" s="293"/>
      <c r="H16" s="290"/>
      <c r="I16" s="224"/>
      <c r="J16" s="225"/>
      <c r="K16" s="224"/>
    </row>
    <row r="17" spans="1:11" ht="40.5" customHeight="1">
      <c r="A17" s="3"/>
      <c r="B17" s="52"/>
      <c r="C17" s="239"/>
      <c r="D17" s="233" t="s">
        <v>319</v>
      </c>
      <c r="E17" s="227"/>
      <c r="F17" s="224"/>
      <c r="G17" s="293"/>
      <c r="H17" s="290"/>
      <c r="I17" s="224"/>
      <c r="J17" s="225"/>
      <c r="K17" s="224"/>
    </row>
    <row r="18" spans="1:11" ht="40.5" customHeight="1">
      <c r="A18" s="3"/>
      <c r="B18" s="52"/>
      <c r="C18" s="239"/>
      <c r="D18" s="227"/>
      <c r="E18" s="227"/>
      <c r="F18" s="224"/>
      <c r="G18" s="293"/>
      <c r="H18" s="290"/>
      <c r="I18" s="224"/>
      <c r="J18" s="225"/>
      <c r="K18" s="224"/>
    </row>
    <row r="19" spans="1:11" ht="40.5" customHeight="1">
      <c r="A19" s="3"/>
      <c r="B19" s="52"/>
      <c r="C19" s="239"/>
      <c r="D19" s="227"/>
      <c r="E19" s="227"/>
      <c r="F19" s="224"/>
      <c r="G19" s="293"/>
      <c r="H19" s="290"/>
      <c r="I19" s="224"/>
      <c r="J19" s="225"/>
      <c r="K19" s="224"/>
    </row>
    <row r="20" spans="1:11" ht="40.5" customHeight="1">
      <c r="A20" s="3"/>
      <c r="B20" s="52"/>
      <c r="C20" s="239"/>
      <c r="D20" s="227"/>
      <c r="E20" s="227"/>
      <c r="F20" s="224"/>
      <c r="G20" s="294"/>
      <c r="H20" s="295"/>
      <c r="I20" s="224"/>
      <c r="J20" s="225"/>
      <c r="K20" s="224"/>
    </row>
    <row r="21" spans="1:11" ht="40.5" customHeight="1">
      <c r="A21" s="3"/>
      <c r="B21" s="52"/>
      <c r="C21" s="239"/>
      <c r="D21" s="234"/>
      <c r="E21" s="234"/>
      <c r="F21" s="224"/>
      <c r="G21" s="294"/>
      <c r="H21" s="295"/>
      <c r="I21" s="224"/>
      <c r="J21" s="225"/>
      <c r="K21" s="224"/>
    </row>
    <row r="22" spans="1:11" ht="21" customHeight="1">
      <c r="A22" s="3"/>
      <c r="B22" s="52"/>
      <c r="C22" s="52"/>
      <c r="D22" s="225"/>
      <c r="E22" s="225"/>
      <c r="F22" s="225"/>
      <c r="G22" s="225"/>
      <c r="H22" s="225"/>
      <c r="I22" s="225"/>
      <c r="J22" s="225"/>
      <c r="K22" s="224"/>
    </row>
    <row r="23" spans="1:11" ht="11.25" customHeight="1">
      <c r="A23" s="3"/>
      <c r="B23" s="3"/>
      <c r="C23" s="3"/>
      <c r="D23" s="224"/>
      <c r="E23" s="224"/>
      <c r="F23" s="224"/>
      <c r="G23" s="224"/>
      <c r="H23" s="224"/>
      <c r="I23" s="224"/>
      <c r="J23" s="224"/>
      <c r="K23" s="224"/>
    </row>
  </sheetData>
  <mergeCells count="18">
    <mergeCell ref="D3:H5"/>
    <mergeCell ref="D6:E7"/>
    <mergeCell ref="G6:H7"/>
    <mergeCell ref="C8:C21"/>
    <mergeCell ref="G8:H8"/>
    <mergeCell ref="G9:H9"/>
    <mergeCell ref="G10:H10"/>
    <mergeCell ref="G21:H21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</mergeCells>
  <hyperlinks>
    <hyperlink ref="G9" r:id="rId1" xr:uid="{00000000-0004-0000-0300-000000000000}"/>
    <hyperlink ref="G11" r:id="rId2" xr:uid="{00000000-0004-0000-0300-000001000000}"/>
    <hyperlink ref="D12" r:id="rId3" location="gid=1382706601" xr:uid="{00000000-0004-0000-0300-000002000000}"/>
    <hyperlink ref="D13" r:id="rId4" xr:uid="{00000000-0004-0000-0300-000003000000}"/>
    <hyperlink ref="G13" r:id="rId5" xr:uid="{00000000-0004-0000-0300-000004000000}"/>
    <hyperlink ref="D14" r:id="rId6" xr:uid="{00000000-0004-0000-0300-000005000000}"/>
    <hyperlink ref="D16" r:id="rId7" xr:uid="{00000000-0004-0000-0300-000006000000}"/>
    <hyperlink ref="D17" r:id="rId8" xr:uid="{00000000-0004-0000-03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Calendar</vt:lpstr>
      <vt:lpstr>Assignment Checklist</vt:lpstr>
      <vt:lpstr>Student Tracking</vt:lpstr>
      <vt:lpstr>Helpful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2025-05-12T02:54:06Z</dcterms:created>
  <dcterms:modified xsi:type="dcterms:W3CDTF">2025-05-12T02:54:07Z</dcterms:modified>
</cp:coreProperties>
</file>