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evs\ws\z-components\devices\"/>
    </mc:Choice>
  </mc:AlternateContent>
  <xr:revisionPtr revIDLastSave="0" documentId="10_ncr:8100000_{892822A4-EC2B-4E9F-A162-E53CB9BC09C6}" xr6:coauthVersionLast="34" xr6:coauthVersionMax="34" xr10:uidLastSave="{00000000-0000-0000-0000-000000000000}"/>
  <bookViews>
    <workbookView xWindow="0" yWindow="0" windowWidth="28770" windowHeight="12480" xr2:uid="{FE178CC8-A0CF-4137-A708-A44CFB898DD1}"/>
  </bookViews>
  <sheets>
    <sheet name="Sheet1" sheetId="1" r:id="rId1"/>
  </sheets>
  <definedNames>
    <definedName name="_e">Sheet1!$C$12</definedName>
    <definedName name="_el">Sheet1!$C$17</definedName>
    <definedName name="Angle">Sheet1!$C$18</definedName>
    <definedName name="Constant">Sheet1!$C$8</definedName>
    <definedName name="Cur_defL">Sheet1!$C$38</definedName>
    <definedName name="Cur_meaL">Sheet1!$C$39</definedName>
    <definedName name="Gl">Sheet1!$C$5</definedName>
    <definedName name="Ib">Sheet1!$C$4</definedName>
    <definedName name="Lgain">Sheet1!$C$14</definedName>
    <definedName name="Lphi">Sheet1!$C$20</definedName>
    <definedName name="Lratio">Sheet1!$C$13</definedName>
    <definedName name="Un">Sheet1!$C$3</definedName>
    <definedName name="Vl">Sheet1!$C$6</definedName>
    <definedName name="VlReg">Sheet1!$C$32</definedName>
    <definedName name="Vn">Sheet1!$C$34</definedName>
    <definedName name="Vol_mea">Sheet1!$C$33</definedName>
    <definedName name="Vu">Sheet1!$C$7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C41" i="1"/>
  <c r="C39" i="1"/>
  <c r="C38" i="1"/>
  <c r="C33" i="1"/>
  <c r="C35" i="1" s="1"/>
  <c r="D35" i="1" s="1"/>
  <c r="C32" i="1"/>
  <c r="C20" i="1" l="1"/>
  <c r="D20" i="1" s="1"/>
  <c r="C18" i="1"/>
  <c r="C13" i="1"/>
  <c r="C14" i="1" s="1"/>
  <c r="D14" i="1" s="1"/>
  <c r="C9" i="1" l="1"/>
  <c r="D9" i="1" s="1"/>
</calcChain>
</file>

<file path=xl/sharedStrings.xml><?xml version="1.0" encoding="utf-8"?>
<sst xmlns="http://schemas.openxmlformats.org/spreadsheetml/2006/main" count="59" uniqueCount="47">
  <si>
    <t>Reference Voltage</t>
  </si>
  <si>
    <t>Un</t>
  </si>
  <si>
    <t>Basic Current</t>
  </si>
  <si>
    <t>Ib</t>
  </si>
  <si>
    <t>L line current circuit gain</t>
  </si>
  <si>
    <t>Gl</t>
  </si>
  <si>
    <t>Vl</t>
  </si>
  <si>
    <t>Unit</t>
  </si>
  <si>
    <t>Symbol</t>
  </si>
  <si>
    <t>Value</t>
  </si>
  <si>
    <t>Volts</t>
  </si>
  <si>
    <t>Ampere</t>
  </si>
  <si>
    <t>mV</t>
  </si>
  <si>
    <t>L line sampling voltage at Ib</t>
  </si>
  <si>
    <t>Voltage circuit sampling voltage at Un</t>
  </si>
  <si>
    <t>Vu</t>
  </si>
  <si>
    <t>Constant</t>
  </si>
  <si>
    <t>Pulse constant on energy meter</t>
  </si>
  <si>
    <t>MC</t>
  </si>
  <si>
    <t>imp/kWhr</t>
  </si>
  <si>
    <t>PL Constant</t>
  </si>
  <si>
    <t>Lratio</t>
  </si>
  <si>
    <t>L line gain calibration</t>
  </si>
  <si>
    <t>Lgain</t>
  </si>
  <si>
    <t>------------------------------ PLconstant</t>
  </si>
  <si>
    <t>---------------- L Line Calibration Angle (Pf must be 0.5L, Freq=50Hz current=Ib)</t>
  </si>
  <si>
    <t>----------------- L Line Gain Calibration (PF must be 1.0,m current = Ib)</t>
  </si>
  <si>
    <t>Calibration Bench Error Ratio</t>
  </si>
  <si>
    <t>_e</t>
  </si>
  <si>
    <t>_el</t>
  </si>
  <si>
    <t>Angle</t>
  </si>
  <si>
    <t>L Line Calibration Angle</t>
  </si>
  <si>
    <t>Lphi</t>
  </si>
  <si>
    <t>VlReg</t>
  </si>
  <si>
    <t>Measured/displayed voltage</t>
  </si>
  <si>
    <t>Vgain</t>
  </si>
  <si>
    <t>Vol_mea</t>
  </si>
  <si>
    <t>Vgain Default Register Value</t>
  </si>
  <si>
    <t>Vgain Actual Register value</t>
  </si>
  <si>
    <t>Vn</t>
  </si>
  <si>
    <t>-----------------------L Line Current RMS Gain</t>
  </si>
  <si>
    <t>------------------------Voltage RMS Gain</t>
  </si>
  <si>
    <t>Cur_meaL</t>
  </si>
  <si>
    <t>Actual Current measured</t>
  </si>
  <si>
    <t>IgainL Register Default Value</t>
  </si>
  <si>
    <t>IgainL Actual Register Value</t>
  </si>
  <si>
    <t>Cur_defL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</si>
</sst>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2767-E119-42EF-B23D-1E7D6222F4D5}">
  <dimension ref="A1:D41"/>
  <sheetViews>
    <sheetView tabSelected="1" workbookViewId="0">
      <selection activeCell="C6" sqref="C6"/>
    </sheetView>
  </sheetViews>
  <sheetFormatPr defaultRowHeight="15" x14ac:dyDescent="0.25"/>
  <cols>
    <col min="1" max="1" width="33.85546875" customWidth="1"/>
    <col min="2" max="2" width="11.140625" customWidth="1"/>
    <col min="3" max="3" width="11.28515625" customWidth="1"/>
    <col min="4" max="4" width="11.5703125" customWidth="1"/>
  </cols>
  <sheetData>
    <row r="1" spans="1:4" x14ac:dyDescent="0.25">
      <c r="A1" s="1" t="s">
        <v>24</v>
      </c>
      <c r="B1" t="s">
        <v>8</v>
      </c>
      <c r="C1" t="s">
        <v>9</v>
      </c>
      <c r="D1" t="s">
        <v>7</v>
      </c>
    </row>
    <row r="2" spans="1:4" x14ac:dyDescent="0.25">
      <c r="A2" t="s">
        <v>17</v>
      </c>
      <c r="B2" t="s">
        <v>18</v>
      </c>
      <c r="C2">
        <v>3200</v>
      </c>
      <c r="D2" t="s">
        <v>19</v>
      </c>
    </row>
    <row r="3" spans="1:4" x14ac:dyDescent="0.25">
      <c r="A3" t="s">
        <v>0</v>
      </c>
      <c r="B3" t="s">
        <v>1</v>
      </c>
      <c r="C3">
        <v>220</v>
      </c>
      <c r="D3" t="s">
        <v>10</v>
      </c>
    </row>
    <row r="4" spans="1:4" x14ac:dyDescent="0.25">
      <c r="A4" t="s">
        <v>2</v>
      </c>
      <c r="B4" t="s">
        <v>3</v>
      </c>
      <c r="C4">
        <v>0.65600000000000003</v>
      </c>
      <c r="D4" t="s">
        <v>11</v>
      </c>
    </row>
    <row r="5" spans="1:4" x14ac:dyDescent="0.25">
      <c r="A5" t="s">
        <v>4</v>
      </c>
      <c r="B5" t="s">
        <v>5</v>
      </c>
      <c r="C5">
        <v>1</v>
      </c>
    </row>
    <row r="6" spans="1:4" x14ac:dyDescent="0.25">
      <c r="A6" t="s">
        <v>13</v>
      </c>
      <c r="B6" t="s">
        <v>6</v>
      </c>
      <c r="C6">
        <v>1</v>
      </c>
      <c r="D6" t="s">
        <v>12</v>
      </c>
    </row>
    <row r="7" spans="1:4" x14ac:dyDescent="0.25">
      <c r="A7" t="s">
        <v>14</v>
      </c>
      <c r="B7" t="s">
        <v>15</v>
      </c>
      <c r="C7">
        <v>250</v>
      </c>
      <c r="D7" t="s">
        <v>12</v>
      </c>
    </row>
    <row r="8" spans="1:4" x14ac:dyDescent="0.25">
      <c r="A8" t="s">
        <v>16</v>
      </c>
      <c r="C8" s="3">
        <v>838860800</v>
      </c>
    </row>
    <row r="9" spans="1:4" x14ac:dyDescent="0.25">
      <c r="A9" t="s">
        <v>20</v>
      </c>
      <c r="C9" s="4">
        <f>Constant*(Gl*Vl*Vu)/(C2*Un*Ib)</f>
        <v>454101.99556541018</v>
      </c>
      <c r="D9" s="3" t="str">
        <f>DEC2HEX(INT(C9),8)</f>
        <v>0006EDD5</v>
      </c>
    </row>
    <row r="10" spans="1:4" x14ac:dyDescent="0.25">
      <c r="C10" s="4"/>
      <c r="D10" s="3"/>
    </row>
    <row r="11" spans="1:4" x14ac:dyDescent="0.25">
      <c r="A11" s="1" t="s">
        <v>26</v>
      </c>
    </row>
    <row r="12" spans="1:4" x14ac:dyDescent="0.25">
      <c r="A12" t="s">
        <v>27</v>
      </c>
      <c r="B12" s="1" t="s">
        <v>28</v>
      </c>
      <c r="C12" s="2">
        <v>-0.13780000000000001</v>
      </c>
    </row>
    <row r="13" spans="1:4" x14ac:dyDescent="0.25">
      <c r="A13" t="s">
        <v>21</v>
      </c>
      <c r="B13" t="s">
        <v>21</v>
      </c>
      <c r="C13" s="3">
        <f>-_e/(1+_e)</f>
        <v>0.15982370679656693</v>
      </c>
    </row>
    <row r="14" spans="1:4" x14ac:dyDescent="0.25">
      <c r="A14" t="s">
        <v>22</v>
      </c>
      <c r="B14" t="s">
        <v>23</v>
      </c>
      <c r="C14" s="4">
        <f>IF(Lratio&gt;=0,Lratio*2^15,2^16+(Lratio*2^15))</f>
        <v>5237.1032243099053</v>
      </c>
      <c r="D14" s="3" t="str">
        <f>DEC2HEX(INT(C14),8)</f>
        <v>00001475</v>
      </c>
    </row>
    <row r="15" spans="1:4" x14ac:dyDescent="0.25">
      <c r="C15" s="4"/>
      <c r="D15" s="3"/>
    </row>
    <row r="16" spans="1:4" x14ac:dyDescent="0.25">
      <c r="A16" s="1" t="s">
        <v>25</v>
      </c>
    </row>
    <row r="17" spans="1:4" x14ac:dyDescent="0.25">
      <c r="A17" t="s">
        <v>27</v>
      </c>
      <c r="B17" t="s">
        <v>29</v>
      </c>
      <c r="C17" s="2">
        <v>9.4999999999999998E-3</v>
      </c>
    </row>
    <row r="18" spans="1:4" x14ac:dyDescent="0.25">
      <c r="A18" t="s">
        <v>30</v>
      </c>
      <c r="B18" t="s">
        <v>30</v>
      </c>
      <c r="C18">
        <f>-_el*(180/SQRT(3)/PI())</f>
        <v>-0.31425747039042151</v>
      </c>
    </row>
    <row r="19" spans="1:4" x14ac:dyDescent="0.25">
      <c r="A19" t="s">
        <v>16</v>
      </c>
      <c r="C19" s="3">
        <v>3763.74</v>
      </c>
    </row>
    <row r="20" spans="1:4" x14ac:dyDescent="0.25">
      <c r="A20" t="s">
        <v>31</v>
      </c>
      <c r="B20" t="s">
        <v>32</v>
      </c>
      <c r="C20" s="4">
        <f>_el*C19</f>
        <v>35.75553</v>
      </c>
      <c r="D20" s="3" t="str">
        <f>DEC2HEX(INT(C20),8)</f>
        <v>00000023</v>
      </c>
    </row>
    <row r="31" spans="1:4" x14ac:dyDescent="0.25">
      <c r="A31" s="1" t="s">
        <v>41</v>
      </c>
    </row>
    <row r="32" spans="1:4" x14ac:dyDescent="0.25">
      <c r="A32" t="s">
        <v>37</v>
      </c>
      <c r="B32" t="s">
        <v>33</v>
      </c>
      <c r="C32">
        <f>HEX2DEC(6720)</f>
        <v>26400</v>
      </c>
      <c r="D32" t="s">
        <v>9</v>
      </c>
    </row>
    <row r="33" spans="1:4" x14ac:dyDescent="0.25">
      <c r="A33" t="s">
        <v>38</v>
      </c>
      <c r="B33" t="s">
        <v>36</v>
      </c>
      <c r="C33">
        <f>HEX2DEC("6C50")/100</f>
        <v>277.27999999999997</v>
      </c>
      <c r="D33" t="s">
        <v>9</v>
      </c>
    </row>
    <row r="34" spans="1:4" x14ac:dyDescent="0.25">
      <c r="A34" t="s">
        <v>34</v>
      </c>
      <c r="B34" t="s">
        <v>39</v>
      </c>
      <c r="C34">
        <v>220.7</v>
      </c>
      <c r="D34" t="s">
        <v>10</v>
      </c>
    </row>
    <row r="35" spans="1:4" x14ac:dyDescent="0.25">
      <c r="A35" t="s">
        <v>35</v>
      </c>
      <c r="C35" s="4">
        <f>(VlReg*Vn)/Vol_mea</f>
        <v>21012.983266012696</v>
      </c>
      <c r="D35" s="3" t="str">
        <f>DEC2HEX(C35,4)</f>
        <v>5214</v>
      </c>
    </row>
    <row r="37" spans="1:4" x14ac:dyDescent="0.25">
      <c r="A37" s="1" t="s">
        <v>40</v>
      </c>
    </row>
    <row r="38" spans="1:4" x14ac:dyDescent="0.25">
      <c r="A38" t="s">
        <v>44</v>
      </c>
      <c r="B38" t="s">
        <v>46</v>
      </c>
      <c r="C38">
        <f>HEX2DEC("7a13")</f>
        <v>31251</v>
      </c>
      <c r="D38" t="s">
        <v>9</v>
      </c>
    </row>
    <row r="39" spans="1:4" x14ac:dyDescent="0.25">
      <c r="A39" t="s">
        <v>45</v>
      </c>
      <c r="B39" t="s">
        <v>42</v>
      </c>
      <c r="C39">
        <f>HEX2DEC("6e49")/1000</f>
        <v>28.233000000000001</v>
      </c>
      <c r="D39" t="s">
        <v>9</v>
      </c>
    </row>
    <row r="40" spans="1:4" x14ac:dyDescent="0.25">
      <c r="A40" t="s">
        <v>43</v>
      </c>
      <c r="B40" t="s">
        <v>3</v>
      </c>
      <c r="C40">
        <v>0.65600000000000003</v>
      </c>
      <c r="D40" t="s">
        <v>11</v>
      </c>
    </row>
    <row r="41" spans="1:4" x14ac:dyDescent="0.25">
      <c r="C41" s="4">
        <f>(Cur_defL*C40)/Cur_meaL</f>
        <v>726.12389756667733</v>
      </c>
      <c r="D41" s="3" t="str">
        <f>DEC2HEX(C41,4)</f>
        <v>02D6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_e</vt:lpstr>
      <vt:lpstr>_el</vt:lpstr>
      <vt:lpstr>Angle</vt:lpstr>
      <vt:lpstr>Constant</vt:lpstr>
      <vt:lpstr>Cur_defL</vt:lpstr>
      <vt:lpstr>Cur_meaL</vt:lpstr>
      <vt:lpstr>Gl</vt:lpstr>
      <vt:lpstr>Ib</vt:lpstr>
      <vt:lpstr>Lgain</vt:lpstr>
      <vt:lpstr>Lphi</vt:lpstr>
      <vt:lpstr>Lratio</vt:lpstr>
      <vt:lpstr>Un</vt:lpstr>
      <vt:lpstr>Vl</vt:lpstr>
      <vt:lpstr>VlReg</vt:lpstr>
      <vt:lpstr>Vn</vt:lpstr>
      <vt:lpstr>Vol_mea</vt:lpstr>
      <vt:lpstr>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</dc:creator>
  <cp:lastModifiedBy>AMM</cp:lastModifiedBy>
  <dcterms:created xsi:type="dcterms:W3CDTF">2018-07-09T22:46:55Z</dcterms:created>
  <dcterms:modified xsi:type="dcterms:W3CDTF">2018-07-12T16:28:10Z</dcterms:modified>
</cp:coreProperties>
</file>