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gamak/Google Drive/OSU/OSU_Home_Sync/Zf_BaP/"/>
    </mc:Choice>
  </mc:AlternateContent>
  <xr:revisionPtr revIDLastSave="0" documentId="10_ncr:8100000_{215F267E-AE1C-C34E-A265-FE3340ABF275}" xr6:coauthVersionLast="33" xr6:coauthVersionMax="33" xr10:uidLastSave="{00000000-0000-0000-0000-000000000000}"/>
  <bookViews>
    <workbookView xWindow="38400" yWindow="460" windowWidth="28800" windowHeight="17540" xr2:uid="{ED40A6B3-B3F1-F54E-80AB-E1E53D4AE53B}"/>
  </bookViews>
  <sheets>
    <sheet name="Sheet2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4" i="3" l="1"/>
  <c r="G144" i="3"/>
  <c r="G143" i="3"/>
  <c r="G142" i="3"/>
  <c r="G141" i="3"/>
  <c r="G140" i="3"/>
  <c r="G125" i="3" l="1"/>
  <c r="G124" i="3"/>
  <c r="G164" i="3"/>
  <c r="G165" i="3"/>
  <c r="K124" i="3"/>
  <c r="J124" i="3"/>
  <c r="O117" i="3"/>
  <c r="G50" i="3"/>
  <c r="G51" i="3"/>
  <c r="G73" i="3"/>
  <c r="G74" i="3"/>
  <c r="K171" i="3"/>
  <c r="K166" i="3"/>
  <c r="K164" i="3"/>
  <c r="K162" i="3"/>
  <c r="K157" i="3"/>
  <c r="K152" i="3"/>
  <c r="K150" i="3"/>
  <c r="K145" i="3"/>
  <c r="K140" i="3"/>
  <c r="K132" i="3"/>
  <c r="K130" i="3"/>
  <c r="K126" i="3"/>
  <c r="K122" i="3"/>
  <c r="K117" i="3"/>
  <c r="K96" i="3"/>
  <c r="J96" i="3"/>
  <c r="O96" i="3" s="1"/>
  <c r="K91" i="3"/>
  <c r="K75" i="3"/>
  <c r="K73" i="3"/>
  <c r="K72" i="3"/>
  <c r="J72" i="3"/>
  <c r="N72" i="3" s="1"/>
  <c r="O72" i="3" s="1"/>
  <c r="K67" i="3"/>
  <c r="K62" i="3"/>
  <c r="K57" i="3"/>
  <c r="K52" i="3"/>
  <c r="K50" i="3"/>
  <c r="K45" i="3"/>
  <c r="K40" i="3"/>
  <c r="K30" i="3"/>
  <c r="K22" i="3"/>
  <c r="K20" i="3"/>
  <c r="K12" i="3"/>
  <c r="K2" i="3"/>
  <c r="G20" i="3"/>
  <c r="G21" i="3"/>
  <c r="J20" i="3" s="1"/>
  <c r="O20" i="3" s="1"/>
  <c r="G25" i="3"/>
  <c r="G134" i="3"/>
  <c r="G11" i="3"/>
  <c r="G151" i="3"/>
  <c r="G9" i="3"/>
  <c r="G3" i="3"/>
  <c r="G163" i="3"/>
  <c r="G129" i="3"/>
  <c r="G17" i="3"/>
  <c r="G85" i="3"/>
  <c r="G7" i="3"/>
  <c r="G123" i="3"/>
  <c r="G131" i="3"/>
  <c r="G128" i="3"/>
  <c r="G76" i="3"/>
  <c r="G23" i="3"/>
  <c r="G13" i="3"/>
  <c r="G83" i="3"/>
  <c r="G133" i="3"/>
  <c r="G172" i="3"/>
  <c r="G156" i="3"/>
  <c r="G44" i="3"/>
  <c r="G31" i="3"/>
  <c r="G90" i="3"/>
  <c r="G46" i="3"/>
  <c r="G118" i="3"/>
  <c r="G136" i="3"/>
  <c r="G81" i="3"/>
  <c r="G71" i="3"/>
  <c r="G170" i="3"/>
  <c r="G95" i="3"/>
  <c r="G56" i="3"/>
  <c r="G61" i="3"/>
  <c r="G66" i="3"/>
  <c r="G149" i="3"/>
  <c r="G161" i="3"/>
  <c r="G36" i="3"/>
  <c r="G24" i="3"/>
  <c r="G10" i="3"/>
  <c r="G150" i="3"/>
  <c r="G8" i="3"/>
  <c r="G2" i="3"/>
  <c r="G162" i="3"/>
  <c r="J73" i="3"/>
  <c r="O73" i="3" s="1"/>
  <c r="G127" i="3"/>
  <c r="G16" i="3"/>
  <c r="G84" i="3"/>
  <c r="G6" i="3"/>
  <c r="G122" i="3"/>
  <c r="G130" i="3"/>
  <c r="G126" i="3"/>
  <c r="G75" i="3"/>
  <c r="G22" i="3"/>
  <c r="G12" i="3"/>
  <c r="G82" i="3"/>
  <c r="G132" i="3"/>
  <c r="G171" i="3"/>
  <c r="G155" i="3"/>
  <c r="G43" i="3"/>
  <c r="G30" i="3"/>
  <c r="G89" i="3"/>
  <c r="G45" i="3"/>
  <c r="G117" i="3"/>
  <c r="G135" i="3"/>
  <c r="G80" i="3"/>
  <c r="G70" i="3"/>
  <c r="G169" i="3"/>
  <c r="G94" i="3"/>
  <c r="G55" i="3"/>
  <c r="G60" i="3"/>
  <c r="G65" i="3"/>
  <c r="G148" i="3"/>
  <c r="G160" i="3"/>
  <c r="G35" i="3"/>
  <c r="G154" i="3"/>
  <c r="G42" i="3"/>
  <c r="G32" i="3"/>
  <c r="G88" i="3"/>
  <c r="G49" i="3"/>
  <c r="G121" i="3"/>
  <c r="G139" i="3"/>
  <c r="G79" i="3"/>
  <c r="G69" i="3"/>
  <c r="G168" i="3"/>
  <c r="G93" i="3"/>
  <c r="G54" i="3"/>
  <c r="G59" i="3"/>
  <c r="G64" i="3"/>
  <c r="G147" i="3"/>
  <c r="G159" i="3"/>
  <c r="G39" i="3"/>
  <c r="G153" i="3"/>
  <c r="G41" i="3"/>
  <c r="G34" i="3"/>
  <c r="G87" i="3"/>
  <c r="G48" i="3"/>
  <c r="G120" i="3"/>
  <c r="G138" i="3"/>
  <c r="G78" i="3"/>
  <c r="G68" i="3"/>
  <c r="G167" i="3"/>
  <c r="G92" i="3"/>
  <c r="G53" i="3"/>
  <c r="G58" i="3"/>
  <c r="G63" i="3"/>
  <c r="G146" i="3"/>
  <c r="G158" i="3"/>
  <c r="G38" i="3"/>
  <c r="G152" i="3"/>
  <c r="G40" i="3"/>
  <c r="G33" i="3"/>
  <c r="G86" i="3"/>
  <c r="G47" i="3"/>
  <c r="G119" i="3"/>
  <c r="G137" i="3"/>
  <c r="G77" i="3"/>
  <c r="G67" i="3"/>
  <c r="G166" i="3"/>
  <c r="G91" i="3"/>
  <c r="G52" i="3"/>
  <c r="G57" i="3"/>
  <c r="G62" i="3"/>
  <c r="G145" i="3"/>
  <c r="G157" i="3"/>
  <c r="G37" i="3"/>
  <c r="F149" i="1"/>
  <c r="F90" i="1"/>
  <c r="F177" i="1"/>
  <c r="F183" i="1"/>
  <c r="F184" i="1" s="1"/>
  <c r="F181" i="1"/>
  <c r="F175" i="1"/>
  <c r="F174" i="1"/>
  <c r="F166" i="1"/>
  <c r="F162" i="1"/>
  <c r="F154" i="1"/>
  <c r="F153" i="1"/>
  <c r="F124" i="1"/>
  <c r="F125" i="1" s="1"/>
  <c r="F122" i="1"/>
  <c r="F118" i="1"/>
  <c r="F116" i="1"/>
  <c r="F115" i="1"/>
  <c r="F107" i="1"/>
  <c r="F171" i="1"/>
  <c r="F170" i="1"/>
  <c r="F112" i="1"/>
  <c r="F111" i="1"/>
  <c r="F103" i="1"/>
  <c r="F95" i="1"/>
  <c r="F94" i="1"/>
  <c r="F142" i="1"/>
  <c r="F141" i="1"/>
  <c r="F140" i="1"/>
  <c r="F83" i="1"/>
  <c r="F82" i="1"/>
  <c r="F81" i="1"/>
  <c r="F61" i="1"/>
  <c r="F60" i="1"/>
  <c r="F59" i="1"/>
  <c r="F39" i="1"/>
  <c r="F38" i="1"/>
  <c r="F37" i="1"/>
  <c r="F129" i="1"/>
  <c r="F70" i="1"/>
  <c r="F48" i="1"/>
  <c r="F26" i="1"/>
  <c r="F4" i="1"/>
  <c r="F16" i="1"/>
  <c r="F17" i="1"/>
  <c r="F15" i="1"/>
  <c r="F2" i="1"/>
  <c r="F148" i="1"/>
  <c r="F89" i="1"/>
  <c r="F67" i="1"/>
  <c r="F45" i="1"/>
  <c r="F23" i="1"/>
  <c r="F128" i="1"/>
  <c r="F69" i="1"/>
  <c r="F47" i="1"/>
  <c r="F25" i="1"/>
  <c r="F3" i="1"/>
  <c r="F147" i="1"/>
  <c r="F88" i="1"/>
  <c r="F66" i="1"/>
  <c r="F44" i="1"/>
  <c r="F22" i="1"/>
  <c r="J50" i="3" l="1"/>
  <c r="O50" i="3" s="1"/>
  <c r="J145" i="3"/>
  <c r="J130" i="3"/>
  <c r="O130" i="3" s="1"/>
  <c r="J2" i="3"/>
  <c r="O2" i="3" s="1"/>
  <c r="J166" i="3"/>
  <c r="J171" i="3"/>
  <c r="O171" i="3" s="1"/>
  <c r="J22" i="3"/>
  <c r="O22" i="3" s="1"/>
  <c r="J122" i="3"/>
  <c r="O122" i="3" s="1"/>
  <c r="J117" i="3"/>
  <c r="J40" i="3"/>
  <c r="O40" i="3" s="1"/>
  <c r="J157" i="3"/>
  <c r="O157" i="3" s="1"/>
  <c r="J57" i="3"/>
  <c r="J67" i="3"/>
  <c r="J152" i="3"/>
  <c r="O152" i="3" s="1"/>
  <c r="J150" i="3"/>
  <c r="O150" i="3" s="1"/>
  <c r="J91" i="3"/>
  <c r="J30" i="3"/>
  <c r="O30" i="3" s="1"/>
  <c r="J132" i="3"/>
  <c r="O132" i="3" s="1"/>
  <c r="J75" i="3"/>
  <c r="O75" i="3" s="1"/>
  <c r="J140" i="3"/>
  <c r="O140" i="3" s="1"/>
  <c r="J52" i="3"/>
  <c r="J62" i="3"/>
  <c r="J126" i="3"/>
  <c r="O126" i="3" s="1"/>
  <c r="J162" i="3"/>
  <c r="O162" i="3" s="1"/>
  <c r="J45" i="3"/>
  <c r="O45" i="3" s="1"/>
  <c r="J12" i="3"/>
  <c r="O12" i="3" s="1"/>
  <c r="J164" i="3"/>
  <c r="O164" i="3" s="1"/>
  <c r="F146" i="1"/>
  <c r="F127" i="1"/>
  <c r="F87" i="1"/>
  <c r="F68" i="1"/>
  <c r="F65" i="1"/>
  <c r="F46" i="1"/>
  <c r="F43" i="1"/>
  <c r="F24" i="1"/>
  <c r="F21" i="1"/>
  <c r="O173" i="3" l="1"/>
  <c r="A2" i="3"/>
  <c r="F93" i="1"/>
  <c r="F98" i="1"/>
  <c r="F99" i="1"/>
  <c r="F100" i="1"/>
  <c r="F106" i="1"/>
  <c r="F110" i="1"/>
  <c r="F113" i="1"/>
  <c r="F114" i="1"/>
  <c r="F152" i="1"/>
  <c r="F157" i="1"/>
  <c r="F158" i="1"/>
  <c r="F159" i="1"/>
  <c r="F165" i="1"/>
  <c r="F169" i="1"/>
  <c r="F172" i="1"/>
  <c r="F173" i="1"/>
  <c r="F185" i="1"/>
  <c r="F150" i="1"/>
  <c r="F91" i="1"/>
  <c r="F92" i="1"/>
  <c r="F151" i="1"/>
  <c r="F164" i="1"/>
  <c r="F156" i="1"/>
  <c r="F144" i="1"/>
  <c r="F139" i="1"/>
  <c r="F136" i="1"/>
  <c r="F135" i="1"/>
  <c r="F134" i="1"/>
  <c r="F133" i="1"/>
  <c r="F132" i="1"/>
  <c r="F131" i="1"/>
  <c r="F130" i="1"/>
  <c r="F105" i="1" l="1"/>
  <c r="F97" i="1"/>
  <c r="F85" i="1"/>
  <c r="F63" i="1"/>
  <c r="F41" i="1"/>
  <c r="F80" i="1"/>
  <c r="F58" i="1"/>
  <c r="F36" i="1"/>
  <c r="F19" i="1"/>
  <c r="F14" i="1"/>
  <c r="F77" i="1"/>
  <c r="F76" i="1"/>
  <c r="F75" i="1"/>
  <c r="F74" i="1"/>
  <c r="F73" i="1"/>
  <c r="F72" i="1"/>
  <c r="F71" i="1"/>
  <c r="F55" i="1"/>
  <c r="F54" i="1"/>
  <c r="F53" i="1"/>
  <c r="F52" i="1"/>
  <c r="F51" i="1"/>
  <c r="F50" i="1"/>
  <c r="F49" i="1"/>
  <c r="F33" i="1"/>
  <c r="F32" i="1"/>
  <c r="F31" i="1"/>
  <c r="F30" i="1"/>
  <c r="F29" i="1"/>
  <c r="F28" i="1"/>
  <c r="F27" i="1"/>
  <c r="F7" i="1"/>
  <c r="F11" i="1"/>
  <c r="F10" i="1"/>
  <c r="F9" i="1"/>
  <c r="F8" i="1"/>
  <c r="F6" i="1"/>
  <c r="F5" i="1"/>
</calcChain>
</file>

<file path=xl/sharedStrings.xml><?xml version="1.0" encoding="utf-8"?>
<sst xmlns="http://schemas.openxmlformats.org/spreadsheetml/2006/main" count="1669" uniqueCount="155">
  <si>
    <t>Exp.Type</t>
  </si>
  <si>
    <t>Exp.N</t>
  </si>
  <si>
    <t>Supplies</t>
  </si>
  <si>
    <t>Petri dishes</t>
  </si>
  <si>
    <t>QC</t>
  </si>
  <si>
    <t>LB powder</t>
  </si>
  <si>
    <t>Agar</t>
  </si>
  <si>
    <t>Step/Method</t>
  </si>
  <si>
    <t>GF derivation</t>
  </si>
  <si>
    <t>GF pipeline</t>
  </si>
  <si>
    <t>PVP-I</t>
  </si>
  <si>
    <t>Bleach</t>
  </si>
  <si>
    <t>Ampicillin</t>
  </si>
  <si>
    <t>Amphotercin</t>
  </si>
  <si>
    <t>Gentamycin</t>
  </si>
  <si>
    <t>Tetracycline</t>
  </si>
  <si>
    <t>Chloramphenicol</t>
  </si>
  <si>
    <t>N.Samples</t>
  </si>
  <si>
    <t>Housing</t>
  </si>
  <si>
    <t>EM Salts</t>
  </si>
  <si>
    <t>Behavorial Assess.</t>
  </si>
  <si>
    <t>Amt.Unit</t>
  </si>
  <si>
    <t>g</t>
  </si>
  <si>
    <t>Amt.per.N.Samples</t>
  </si>
  <si>
    <t>mL</t>
  </si>
  <si>
    <t>dish</t>
  </si>
  <si>
    <t>Description</t>
  </si>
  <si>
    <t>amt per 250 mL 0.1% PVP-I solution</t>
  </si>
  <si>
    <t>amt per 250 mL 0.003% bleach solution</t>
  </si>
  <si>
    <t>amt per 500 mL Abx EM</t>
  </si>
  <si>
    <t>1 dish for each housing unit</t>
  </si>
  <si>
    <t>GF vs CV Behavior</t>
  </si>
  <si>
    <t>Pre-GF Housing</t>
  </si>
  <si>
    <t>amt per vol needed to house all fish</t>
  </si>
  <si>
    <t>Tox vs Ctrl / GF vs CV</t>
  </si>
  <si>
    <t>DNA Extraction</t>
  </si>
  <si>
    <t>kit</t>
  </si>
  <si>
    <t>MBIO or QIAGEN Soil kit</t>
  </si>
  <si>
    <t>1 kit prepares 100 samples</t>
  </si>
  <si>
    <t>non-PCR 96-well plate</t>
  </si>
  <si>
    <t>plate</t>
  </si>
  <si>
    <t>everything will actually be done as 48 sample per treatment, but we're using 50 for the rest of the calculations</t>
  </si>
  <si>
    <t>PCR-grade 96-well plate</t>
  </si>
  <si>
    <t>triplicate PCR</t>
  </si>
  <si>
    <t>PCR cleanup</t>
  </si>
  <si>
    <t>DNA Storage</t>
  </si>
  <si>
    <t>MBIO or QIAGEN PCR kit</t>
  </si>
  <si>
    <t>PCR</t>
  </si>
  <si>
    <t>Primers</t>
  </si>
  <si>
    <t>split across two lanes? use Caporaso primers?</t>
  </si>
  <si>
    <t>primer stocks</t>
  </si>
  <si>
    <t>Agarose</t>
  </si>
  <si>
    <t>TBE</t>
  </si>
  <si>
    <t>DNA ladder</t>
  </si>
  <si>
    <t>SYBR Green</t>
  </si>
  <si>
    <t>Quantification</t>
  </si>
  <si>
    <t>kits we currently have clean 50 samples, need to compare prices with 250-sample kits if they have them. Also consider bead-based plate kits (need to get magnetic plate)</t>
  </si>
  <si>
    <t>see above</t>
  </si>
  <si>
    <t>Qubit kit</t>
  </si>
  <si>
    <t>tips</t>
  </si>
  <si>
    <t>200 µL tips</t>
  </si>
  <si>
    <t>1000 µL tips</t>
  </si>
  <si>
    <t>20 µL tips</t>
  </si>
  <si>
    <t>Master Mix</t>
  </si>
  <si>
    <t>Normalization</t>
  </si>
  <si>
    <t>Gloves</t>
  </si>
  <si>
    <t>glove</t>
  </si>
  <si>
    <t>should only be one set for this process</t>
  </si>
  <si>
    <t>Ethanol</t>
  </si>
  <si>
    <t>I'm estimating that I'll use 5 mL of 70% EtOH to clean things</t>
  </si>
  <si>
    <t>PCR QC</t>
  </si>
  <si>
    <t>Gut Dissection</t>
  </si>
  <si>
    <t>Assuming I change the plate out every 5 dissections</t>
  </si>
  <si>
    <t>Dissecting tools</t>
  </si>
  <si>
    <t>set</t>
  </si>
  <si>
    <t>Tricaine</t>
  </si>
  <si>
    <t>This is a ONE TIME purchase, I put two because I will need at least on other person helping me.</t>
  </si>
  <si>
    <t>I'm just gonna estimate two sets for each process, though I should only use 1 if everything goes well.</t>
  </si>
  <si>
    <t>Practice</t>
  </si>
  <si>
    <t>NA</t>
  </si>
  <si>
    <t>kits we currently have kits that clean 50 samples, need to compare prices with 250-sample kits if they have them. Also consider bead-based plate kits (need to get magnetic plate)</t>
  </si>
  <si>
    <t>6-welled plate, 10 fish per well</t>
  </si>
  <si>
    <t>6-well plates</t>
  </si>
  <si>
    <t>96-well plate</t>
  </si>
  <si>
    <t>https://us.vwr.com/store/catalog/product.jsp?catalog_number=25382-200</t>
  </si>
  <si>
    <t>Dechorionation</t>
  </si>
  <si>
    <t>https://www.shoprainin.com/Products/Pipettes-and-Tips/Pipette-Tips/High-throughput-Tips/High-throughput-Pipette-racked-tips/Tip-LTS-200UL-Pstr-LQR-200SLR/p/17014401</t>
  </si>
  <si>
    <t>Pronase</t>
  </si>
  <si>
    <t>Rainin tips 1000 µL</t>
  </si>
  <si>
    <t>https://www.shoprainin.com/Products/Pipettes-and-Tips/Pipette-Tips/High-throughput-Tips/High-throughput-Pipette-racked-tips/Tips-LTS-1ML-960-10-LQR-1000/p/30281704</t>
  </si>
  <si>
    <t>https://www.sigmaaldrich.com/catalog/product/roche/pronro?lang=en&amp;region=US</t>
  </si>
  <si>
    <t>URL</t>
  </si>
  <si>
    <t>use ~2mg per plate, also it has a limited shelf-life, so buy in 1G amounts</t>
  </si>
  <si>
    <t>Rainin tip 200 µL</t>
  </si>
  <si>
    <t>Assuming 500 mL LB agar makes ~40 plates</t>
  </si>
  <si>
    <t>2 µL tips</t>
  </si>
  <si>
    <t>assuming 150 mL gels</t>
  </si>
  <si>
    <t>10 µL tips</t>
  </si>
  <si>
    <t>Qubit kits come in either 100 or 500 assays</t>
  </si>
  <si>
    <t>Total.Amt</t>
  </si>
  <si>
    <t>Total.Amt.Unit</t>
  </si>
  <si>
    <t>Min.Purchaseable.Amt</t>
  </si>
  <si>
    <t>Price.Per.Min.Purch.Amt</t>
  </si>
  <si>
    <t>Total.Price</t>
  </si>
  <si>
    <t>Assuming 500 mL LB agar makes ~40 plates. Use 7.5 g agar to make 500 mL medium</t>
  </si>
  <si>
    <t>https://us.vwr.com/store/catalog/product.jsp?product_id=4679696</t>
  </si>
  <si>
    <t>for use with p10</t>
  </si>
  <si>
    <t>for use with p2</t>
  </si>
  <si>
    <t>768/3072</t>
  </si>
  <si>
    <t>pack</t>
  </si>
  <si>
    <t>pack/case</t>
  </si>
  <si>
    <t>38.95/155.80</t>
  </si>
  <si>
    <t>case</t>
  </si>
  <si>
    <t>ALREADY PURCHASED IN REQUIRED AMOUNT</t>
  </si>
  <si>
    <t>WILL PURCHASE AT A GROCERY STORE FOR A NEGLIBLE AMOUNT</t>
  </si>
  <si>
    <t>http://shopping.roboz.com/Micro-Dissecting-Needles</t>
  </si>
  <si>
    <t>assuming 200 mL gels</t>
  </si>
  <si>
    <t>https://www.thermofisher.com/order/catalog/product/15628019?SID=srch-srp-15628019</t>
  </si>
  <si>
    <t>https://us.vwr.com/store/product/7437398/agar</t>
  </si>
  <si>
    <t>https://us.vwr.com/store/catalog/product.jsp?product_id=12610309</t>
  </si>
  <si>
    <t>osu chemstores</t>
  </si>
  <si>
    <t>https://us.vwr.com/store/product/4547294/vwr-powder-free-nitrile-examination-gloves</t>
  </si>
  <si>
    <t>5x1</t>
  </si>
  <si>
    <t>L</t>
  </si>
  <si>
    <t>https://us.vwr.com/store/catalog/product.jsp?product_id=13047870#</t>
  </si>
  <si>
    <t>https://us.vwr.com/store/catalog/product.jsp?product_id=7437412</t>
  </si>
  <si>
    <t>Min.Purch.Amt.Unit</t>
  </si>
  <si>
    <t>Amt.Per.N.Samples</t>
  </si>
  <si>
    <t>TOTAL COST:</t>
  </si>
  <si>
    <t>TOTAL.COST</t>
  </si>
  <si>
    <t>This is a ONE TIME purchase, I put 2 bc I will need ≥1 other person helping me</t>
  </si>
  <si>
    <t>https://us.vwr.com/store/catalog/product.jsp?catalog_number=62406-183</t>
  </si>
  <si>
    <t>384-samples kits for plates</t>
  </si>
  <si>
    <t>50smpl/384smpl</t>
  </si>
  <si>
    <t>https://us.vwr.com/store/catalog/product.jsp?catalog_number=82006-664</t>
  </si>
  <si>
    <t>https://us.vwr.com/store/catalog/product.jsp?catalog_number=82006-704</t>
  </si>
  <si>
    <t>https://www.thermofisher.com/order/catalog/product/Q32854</t>
  </si>
  <si>
    <t>https://us.vwr.com/store/product/4677330/vwr-disposable-petri-dishes</t>
  </si>
  <si>
    <t>assuming 200 mL gels, comes in 500 mL 10X solution</t>
  </si>
  <si>
    <t>https://us.vwr.com/store/product/7437485/tbe-10x-liquid-concentrate-ultra-pure-grade</t>
  </si>
  <si>
    <t>https://www.thermofisher.com/order/catalog/product/4385612</t>
  </si>
  <si>
    <t>https://us.vwr.com/store/product/18599018/tricaine-methanesulphonate-98</t>
  </si>
  <si>
    <t>DNeasy PowerSoil HTP 96 Kit</t>
  </si>
  <si>
    <t>293.00/2093.00</t>
  </si>
  <si>
    <t>basic multi-channel pipettes</t>
  </si>
  <si>
    <t>https://gilson.secure.force.com/Products?store=Default&amp;cartID=&amp;g=&amp;categoryID=a0l70000008QWriAAG</t>
  </si>
  <si>
    <t>https://gilson.secure.force.com/Products?store=Default&amp;cartID=&amp;g=&amp;categoryID=a0l70000008QWrjAAG</t>
  </si>
  <si>
    <t>electronic single channel</t>
  </si>
  <si>
    <t>https://gilson.secure.force.com/Products?store=Default&amp;cartID=&amp;g=&amp;categoryID=a0l70000008QWrkAAG</t>
  </si>
  <si>
    <t>https://gilson.secure.force.com/Products?store=Default&amp;cartID=&amp;g=&amp;categoryID=a0l70000008QWrlAAG</t>
  </si>
  <si>
    <t>electronic multi-channel*</t>
  </si>
  <si>
    <t>*only one that goes above ~300 µL for multis</t>
  </si>
  <si>
    <t>Ordered?</t>
  </si>
  <si>
    <t>Y</t>
  </si>
  <si>
    <t>https://www.qiagen.com/us/shop/dneasy-powersoil-htp-96-kit/#orderinginformation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</si>
</sst>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0" xfId="0" applyFont="1" applyBorder="1"/>
    <xf numFmtId="0" fontId="3" fillId="0" borderId="4" xfId="0" applyFont="1" applyBorder="1" applyAlignment="1">
      <alignment horizontal="left" vertical="center" wrapText="1"/>
    </xf>
    <xf numFmtId="1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1" applyNumberFormat="1" applyFont="1" applyBorder="1" applyAlignment="1">
      <alignment horizontal="right" vertical="center"/>
    </xf>
    <xf numFmtId="44" fontId="0" fillId="0" borderId="4" xfId="1" applyFont="1" applyBorder="1" applyAlignment="1">
      <alignment horizontal="left" vertical="center"/>
    </xf>
    <xf numFmtId="0" fontId="4" fillId="0" borderId="4" xfId="2" applyBorder="1" applyAlignment="1">
      <alignment horizontal="left" vertical="center"/>
    </xf>
    <xf numFmtId="0" fontId="0" fillId="0" borderId="5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68" fontId="0" fillId="0" borderId="0" xfId="0" applyNumberFormat="1" applyBorder="1"/>
    <xf numFmtId="168" fontId="0" fillId="0" borderId="2" xfId="0" applyNumberFormat="1" applyBorder="1"/>
    <xf numFmtId="167" fontId="0" fillId="0" borderId="0" xfId="0" applyNumberFormat="1" applyBorder="1"/>
    <xf numFmtId="167" fontId="0" fillId="0" borderId="2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168" fontId="0" fillId="0" borderId="5" xfId="0" applyNumberFormat="1" applyBorder="1"/>
    <xf numFmtId="167" fontId="0" fillId="0" borderId="5" xfId="0" applyNumberFormat="1" applyBorder="1"/>
    <xf numFmtId="165" fontId="0" fillId="0" borderId="5" xfId="0" applyNumberFormat="1" applyBorder="1"/>
    <xf numFmtId="1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1" fillId="0" borderId="8" xfId="0" applyFont="1" applyBorder="1" applyAlignment="1">
      <alignment horizontal="center"/>
    </xf>
    <xf numFmtId="0" fontId="5" fillId="0" borderId="9" xfId="0" applyFont="1" applyBorder="1" applyAlignment="1">
      <alignment horizontal="right"/>
    </xf>
    <xf numFmtId="44" fontId="5" fillId="0" borderId="10" xfId="0" applyNumberFormat="1" applyFont="1" applyBorder="1" applyAlignment="1">
      <alignment horizontal="left"/>
    </xf>
    <xf numFmtId="0" fontId="0" fillId="2" borderId="5" xfId="0" applyFill="1" applyBorder="1"/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2" applyBorder="1" applyAlignment="1">
      <alignment horizontal="left" vertical="center"/>
    </xf>
    <xf numFmtId="0" fontId="4" fillId="0" borderId="0" xfId="2" applyBorder="1" applyAlignment="1">
      <alignment horizontal="left" vertical="center"/>
    </xf>
    <xf numFmtId="0" fontId="4" fillId="0" borderId="2" xfId="2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5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" fontId="0" fillId="0" borderId="5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167" fontId="0" fillId="0" borderId="5" xfId="0" applyNumberFormat="1" applyBorder="1" applyAlignment="1">
      <alignment horizontal="right" vertical="center"/>
    </xf>
    <xf numFmtId="167" fontId="0" fillId="0" borderId="0" xfId="0" applyNumberFormat="1" applyBorder="1" applyAlignment="1">
      <alignment horizontal="right" vertical="center"/>
    </xf>
    <xf numFmtId="167" fontId="0" fillId="0" borderId="2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1" applyNumberFormat="1" applyFont="1" applyBorder="1" applyAlignment="1">
      <alignment horizontal="right" vertical="center"/>
    </xf>
    <xf numFmtId="0" fontId="0" fillId="0" borderId="2" xfId="1" applyNumberFormat="1" applyFont="1" applyBorder="1" applyAlignment="1">
      <alignment horizontal="right" vertical="center"/>
    </xf>
    <xf numFmtId="0" fontId="0" fillId="0" borderId="0" xfId="1" applyNumberFormat="1" applyFon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5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 vertical="center"/>
    </xf>
    <xf numFmtId="166" fontId="0" fillId="0" borderId="0" xfId="0" applyNumberForma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168" fontId="0" fillId="0" borderId="5" xfId="0" applyNumberFormat="1" applyBorder="1" applyAlignment="1">
      <alignment horizontal="right" vertical="center"/>
    </xf>
    <xf numFmtId="168" fontId="0" fillId="0" borderId="0" xfId="0" applyNumberFormat="1" applyBorder="1" applyAlignment="1">
      <alignment horizontal="right" vertical="center"/>
    </xf>
    <xf numFmtId="168" fontId="0" fillId="0" borderId="2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4" fillId="0" borderId="5" xfId="2" applyBorder="1" applyAlignment="1">
      <alignment vertical="center"/>
    </xf>
    <xf numFmtId="44" fontId="0" fillId="0" borderId="5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1" applyNumberFormat="1" applyFont="1" applyBorder="1" applyAlignment="1">
      <alignment horizontal="right" vertical="center"/>
    </xf>
    <xf numFmtId="167" fontId="0" fillId="0" borderId="5" xfId="0" applyNumberFormat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44" fontId="0" fillId="2" borderId="5" xfId="1" applyFont="1" applyFill="1" applyBorder="1" applyAlignment="1">
      <alignment vertical="center"/>
    </xf>
    <xf numFmtId="44" fontId="0" fillId="2" borderId="2" xfId="1" applyFont="1" applyFill="1" applyBorder="1" applyAlignment="1">
      <alignment vertical="center"/>
    </xf>
    <xf numFmtId="0" fontId="0" fillId="0" borderId="3" xfId="1" applyNumberFormat="1" applyFont="1" applyBorder="1" applyAlignment="1">
      <alignment horizontal="right" vertical="center"/>
    </xf>
    <xf numFmtId="44" fontId="0" fillId="0" borderId="3" xfId="0" applyNumberFormat="1" applyBorder="1" applyAlignment="1">
      <alignment horizontal="center" vertical="center"/>
    </xf>
    <xf numFmtId="44" fontId="0" fillId="0" borderId="0" xfId="0" applyNumberFormat="1" applyBorder="1" applyAlignment="1">
      <alignment horizontal="center" vertical="center"/>
    </xf>
    <xf numFmtId="44" fontId="0" fillId="0" borderId="2" xfId="0" applyNumberFormat="1" applyBorder="1" applyAlignment="1">
      <alignment horizontal="center" vertical="center"/>
    </xf>
    <xf numFmtId="44" fontId="0" fillId="0" borderId="5" xfId="1" applyFont="1" applyFill="1" applyBorder="1" applyAlignment="1">
      <alignment horizontal="center" vertical="center"/>
    </xf>
    <xf numFmtId="44" fontId="0" fillId="0" borderId="2" xfId="1" applyFont="1" applyFill="1" applyBorder="1" applyAlignment="1">
      <alignment horizontal="center" vertical="center"/>
    </xf>
    <xf numFmtId="44" fontId="5" fillId="0" borderId="6" xfId="0" applyNumberFormat="1" applyFont="1" applyBorder="1" applyAlignment="1">
      <alignment horizontal="center" vertical="center"/>
    </xf>
    <xf numFmtId="44" fontId="5" fillId="0" borderId="7" xfId="0" applyNumberFormat="1" applyFont="1" applyBorder="1" applyAlignment="1">
      <alignment horizontal="center" vertical="center"/>
    </xf>
    <xf numFmtId="169" fontId="0" fillId="0" borderId="5" xfId="0" applyNumberFormat="1" applyBorder="1" applyAlignment="1">
      <alignment horizontal="right" vertical="center"/>
    </xf>
    <xf numFmtId="169" fontId="0" fillId="0" borderId="0" xfId="0" applyNumberFormat="1" applyBorder="1" applyAlignment="1">
      <alignment horizontal="right" vertical="center"/>
    </xf>
    <xf numFmtId="169" fontId="0" fillId="0" borderId="2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vwr.com/store/catalog/product.jsp?product_id=12610309" TargetMode="External"/><Relationship Id="rId13" Type="http://schemas.openxmlformats.org/officeDocument/2006/relationships/hyperlink" Target="https://www.shoprainin.com/Products/Pipettes-and-Tips/Pipette-Tips/High-throughput-Tips/High-throughput-Pipette-racked-tips/Tips-LTS-1ML-960-10-LQR-1000/p/30281704" TargetMode="External"/><Relationship Id="rId18" Type="http://schemas.openxmlformats.org/officeDocument/2006/relationships/hyperlink" Target="https://us.vwr.com/store/catalog/product.jsp?catalog_number=82006-664" TargetMode="External"/><Relationship Id="rId3" Type="http://schemas.openxmlformats.org/officeDocument/2006/relationships/hyperlink" Target="https://us.vwr.com/store/catalog/product.jsp?catalog_number=25382-200" TargetMode="External"/><Relationship Id="rId21" Type="http://schemas.openxmlformats.org/officeDocument/2006/relationships/hyperlink" Target="https://us.vwr.com/store/product/7437485/tbe-10x-liquid-concentrate-ultra-pure-grade" TargetMode="External"/><Relationship Id="rId7" Type="http://schemas.openxmlformats.org/officeDocument/2006/relationships/hyperlink" Target="https://us.vwr.com/store/catalog/product.jsp?product_id=4679696" TargetMode="External"/><Relationship Id="rId12" Type="http://schemas.openxmlformats.org/officeDocument/2006/relationships/hyperlink" Target="https://www.shoprainin.com/Products/Pipettes-and-Tips/Pipette-Tips/High-throughput-Tips/High-throughput-Pipette-racked-tips/Tip-LTS-200UL-Pstr-LQR-200SLR/p/17014401" TargetMode="External"/><Relationship Id="rId17" Type="http://schemas.openxmlformats.org/officeDocument/2006/relationships/hyperlink" Target="https://us.vwr.com/store/catalog/product.jsp?catalog_number=82006-704" TargetMode="External"/><Relationship Id="rId2" Type="http://schemas.openxmlformats.org/officeDocument/2006/relationships/hyperlink" Target="https://us.vwr.com/store/catalog/product.jsp?product_id=4679696" TargetMode="External"/><Relationship Id="rId16" Type="http://schemas.openxmlformats.org/officeDocument/2006/relationships/hyperlink" Target="https://us.vwr.com/store/catalog/product.jsp?catalog_number=62406-183" TargetMode="External"/><Relationship Id="rId20" Type="http://schemas.openxmlformats.org/officeDocument/2006/relationships/hyperlink" Target="https://us.vwr.com/store/product/4677330/vwr-disposable-petri-dishes" TargetMode="External"/><Relationship Id="rId1" Type="http://schemas.openxmlformats.org/officeDocument/2006/relationships/hyperlink" Target="https://us.vwr.com/store/catalog/product.jsp?product_id=4679696" TargetMode="External"/><Relationship Id="rId6" Type="http://schemas.openxmlformats.org/officeDocument/2006/relationships/hyperlink" Target="https://us.vwr.com/store/catalog/product.jsp?product_id=4679696" TargetMode="External"/><Relationship Id="rId11" Type="http://schemas.openxmlformats.org/officeDocument/2006/relationships/hyperlink" Target="https://us.vwr.com/store/catalog/product.jsp?product_id=7437412" TargetMode="External"/><Relationship Id="rId24" Type="http://schemas.openxmlformats.org/officeDocument/2006/relationships/hyperlink" Target="https://www.qiagen.com/us/shop/dneasy-powersoil-htp-96-kit/" TargetMode="External"/><Relationship Id="rId5" Type="http://schemas.openxmlformats.org/officeDocument/2006/relationships/hyperlink" Target="https://us.vwr.com/store/product/7437398/agar" TargetMode="External"/><Relationship Id="rId15" Type="http://schemas.openxmlformats.org/officeDocument/2006/relationships/hyperlink" Target="http://shopping.roboz.com/Micro-Dissecting-Needles" TargetMode="External"/><Relationship Id="rId23" Type="http://schemas.openxmlformats.org/officeDocument/2006/relationships/hyperlink" Target="https://us.vwr.com/store/product/18599018/tricaine-methanesulphonate-98" TargetMode="External"/><Relationship Id="rId10" Type="http://schemas.openxmlformats.org/officeDocument/2006/relationships/hyperlink" Target="https://us.vwr.com/store/catalog/product.jsp?product_id=13047870" TargetMode="External"/><Relationship Id="rId19" Type="http://schemas.openxmlformats.org/officeDocument/2006/relationships/hyperlink" Target="https://www.thermofisher.com/order/catalog/product/Q32854" TargetMode="External"/><Relationship Id="rId4" Type="http://schemas.openxmlformats.org/officeDocument/2006/relationships/hyperlink" Target="https://www.thermofisher.com/order/catalog/product/15628019?SID=srch-srp-15628019" TargetMode="External"/><Relationship Id="rId9" Type="http://schemas.openxmlformats.org/officeDocument/2006/relationships/hyperlink" Target="https://us.vwr.com/store/product/4547294/vwr-powder-free-nitrile-examination-gloves" TargetMode="External"/><Relationship Id="rId14" Type="http://schemas.openxmlformats.org/officeDocument/2006/relationships/hyperlink" Target="https://www.sigmaaldrich.com/catalog/product/roche/pronro?lang=en&amp;region=US" TargetMode="External"/><Relationship Id="rId22" Type="http://schemas.openxmlformats.org/officeDocument/2006/relationships/hyperlink" Target="https://www.thermofisher.com/order/catalog/product/4385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E6B1-D6F5-214A-9CF2-57A209EAA504}">
  <dimension ref="A1:Q182"/>
  <sheetViews>
    <sheetView tabSelected="1" topLeftCell="G1" zoomScale="97" workbookViewId="0">
      <pane ySplit="1" topLeftCell="A2" activePane="bottomLeft" state="frozen"/>
      <selection activeCell="D1" sqref="D1"/>
      <selection pane="bottomLeft" activeCell="Q140" sqref="Q140:Q144"/>
    </sheetView>
  </sheetViews>
  <sheetFormatPr baseColWidth="10" defaultRowHeight="16" x14ac:dyDescent="0.2"/>
  <cols>
    <col min="1" max="1" width="13.83203125" style="3" bestFit="1" customWidth="1"/>
    <col min="2" max="2" width="18.6640625" bestFit="1" customWidth="1"/>
    <col min="3" max="3" width="6" bestFit="1" customWidth="1"/>
    <col min="4" max="4" width="16.5" bestFit="1" customWidth="1"/>
    <col min="5" max="5" width="23.6640625" bestFit="1" customWidth="1"/>
    <col min="6" max="6" width="10" bestFit="1" customWidth="1"/>
    <col min="7" max="7" width="17.33203125" bestFit="1" customWidth="1"/>
    <col min="8" max="8" width="9" bestFit="1" customWidth="1"/>
    <col min="9" max="9" width="28.83203125" style="5" customWidth="1"/>
    <col min="10" max="10" width="10.6640625" style="9" bestFit="1" customWidth="1"/>
    <col min="11" max="11" width="13.33203125" style="4" bestFit="1" customWidth="1"/>
    <col min="12" max="12" width="19.83203125" style="8" bestFit="1" customWidth="1"/>
    <col min="13" max="13" width="18" style="4" bestFit="1" customWidth="1"/>
    <col min="14" max="14" width="21.1640625" style="8" bestFit="1" customWidth="1"/>
    <col min="15" max="15" width="15.6640625" style="6" bestFit="1" customWidth="1"/>
    <col min="16" max="16" width="50.83203125" style="7" customWidth="1"/>
    <col min="17" max="17" width="10.83203125" style="49"/>
  </cols>
  <sheetData>
    <row r="1" spans="1:17" s="38" customFormat="1" ht="17" thickBot="1" x14ac:dyDescent="0.25">
      <c r="A1" s="42" t="s">
        <v>129</v>
      </c>
      <c r="B1" s="11" t="s">
        <v>0</v>
      </c>
      <c r="C1" s="11" t="s">
        <v>1</v>
      </c>
      <c r="D1" s="11" t="s">
        <v>7</v>
      </c>
      <c r="E1" s="11" t="s">
        <v>2</v>
      </c>
      <c r="F1" s="11" t="s">
        <v>17</v>
      </c>
      <c r="G1" s="11" t="s">
        <v>127</v>
      </c>
      <c r="H1" s="11" t="s">
        <v>21</v>
      </c>
      <c r="I1" s="10" t="s">
        <v>26</v>
      </c>
      <c r="J1" s="37" t="s">
        <v>99</v>
      </c>
      <c r="K1" s="12" t="s">
        <v>100</v>
      </c>
      <c r="L1" s="11" t="s">
        <v>101</v>
      </c>
      <c r="M1" s="12" t="s">
        <v>126</v>
      </c>
      <c r="N1" s="11" t="s">
        <v>102</v>
      </c>
      <c r="O1" s="11" t="s">
        <v>103</v>
      </c>
      <c r="P1" s="12" t="s">
        <v>91</v>
      </c>
      <c r="Q1" s="11" t="s">
        <v>152</v>
      </c>
    </row>
    <row r="2" spans="1:17" ht="17" customHeight="1" thickTop="1" x14ac:dyDescent="0.2">
      <c r="A2" s="121">
        <f>SUM(O2:O172)</f>
        <v>4503.3599999999997</v>
      </c>
      <c r="B2" s="3" t="s">
        <v>34</v>
      </c>
      <c r="C2" s="3">
        <v>4</v>
      </c>
      <c r="D2" s="3" t="s">
        <v>70</v>
      </c>
      <c r="E2" s="3" t="s">
        <v>97</v>
      </c>
      <c r="F2" s="3">
        <v>200</v>
      </c>
      <c r="G2" s="3">
        <f>F2*2+16</f>
        <v>416</v>
      </c>
      <c r="H2" s="3" t="s">
        <v>59</v>
      </c>
      <c r="I2" s="58" t="s">
        <v>106</v>
      </c>
      <c r="J2" s="126">
        <f>SUM(G2:G11)</f>
        <v>2436</v>
      </c>
      <c r="K2" s="111" t="str">
        <f>H2</f>
        <v>tips</v>
      </c>
      <c r="L2" s="112">
        <v>960</v>
      </c>
      <c r="M2" s="111" t="s">
        <v>109</v>
      </c>
      <c r="N2" s="115">
        <v>37.93</v>
      </c>
      <c r="O2" s="116">
        <f>CEILING(J2/L2, 1)*N2</f>
        <v>113.78999999999999</v>
      </c>
      <c r="P2" s="59" t="s">
        <v>105</v>
      </c>
      <c r="Q2" s="54" t="s">
        <v>153</v>
      </c>
    </row>
    <row r="3" spans="1:17" x14ac:dyDescent="0.2">
      <c r="A3" s="122"/>
      <c r="B3" s="3" t="s">
        <v>34</v>
      </c>
      <c r="C3" s="3">
        <v>5</v>
      </c>
      <c r="D3" s="3" t="s">
        <v>70</v>
      </c>
      <c r="E3" s="3" t="s">
        <v>97</v>
      </c>
      <c r="F3" s="3">
        <v>200</v>
      </c>
      <c r="G3" s="3">
        <f>F3*2+16</f>
        <v>416</v>
      </c>
      <c r="H3" s="3" t="s">
        <v>59</v>
      </c>
      <c r="I3" s="56"/>
      <c r="J3" s="71"/>
      <c r="K3" s="86"/>
      <c r="L3" s="79"/>
      <c r="M3" s="86"/>
      <c r="N3" s="83"/>
      <c r="O3" s="117"/>
      <c r="P3" s="60"/>
      <c r="Q3" s="52"/>
    </row>
    <row r="4" spans="1:17" x14ac:dyDescent="0.2">
      <c r="A4" s="39"/>
      <c r="B4" s="3" t="s">
        <v>34</v>
      </c>
      <c r="C4" s="3">
        <v>4</v>
      </c>
      <c r="D4" s="3" t="s">
        <v>55</v>
      </c>
      <c r="E4" s="3" t="s">
        <v>97</v>
      </c>
      <c r="F4" s="3">
        <v>200</v>
      </c>
      <c r="G4" s="3">
        <v>2</v>
      </c>
      <c r="H4" s="3" t="s">
        <v>59</v>
      </c>
      <c r="I4" s="56"/>
      <c r="J4" s="71"/>
      <c r="K4" s="86"/>
      <c r="L4" s="79"/>
      <c r="M4" s="86"/>
      <c r="N4" s="83"/>
      <c r="O4" s="117"/>
      <c r="P4" s="60"/>
      <c r="Q4" s="52"/>
    </row>
    <row r="5" spans="1:17" x14ac:dyDescent="0.2">
      <c r="A5" s="39"/>
      <c r="B5" s="3" t="s">
        <v>34</v>
      </c>
      <c r="C5" s="3">
        <v>5</v>
      </c>
      <c r="D5" s="3" t="s">
        <v>55</v>
      </c>
      <c r="E5" s="3" t="s">
        <v>97</v>
      </c>
      <c r="F5" s="3">
        <v>200</v>
      </c>
      <c r="G5" s="3">
        <v>2</v>
      </c>
      <c r="H5" s="3" t="s">
        <v>59</v>
      </c>
      <c r="I5" s="56"/>
      <c r="J5" s="71"/>
      <c r="K5" s="86"/>
      <c r="L5" s="79"/>
      <c r="M5" s="86"/>
      <c r="N5" s="83"/>
      <c r="O5" s="117"/>
      <c r="P5" s="60"/>
      <c r="Q5" s="52"/>
    </row>
    <row r="6" spans="1:17" x14ac:dyDescent="0.2">
      <c r="A6" s="39"/>
      <c r="B6" s="3" t="s">
        <v>34</v>
      </c>
      <c r="C6" s="3">
        <v>4</v>
      </c>
      <c r="D6" s="3" t="s">
        <v>47</v>
      </c>
      <c r="E6" s="3" t="s">
        <v>97</v>
      </c>
      <c r="F6" s="3">
        <v>200</v>
      </c>
      <c r="G6" s="3">
        <f>F6*2</f>
        <v>400</v>
      </c>
      <c r="H6" s="3" t="s">
        <v>59</v>
      </c>
      <c r="I6" s="56" t="s">
        <v>107</v>
      </c>
      <c r="J6" s="71"/>
      <c r="K6" s="86"/>
      <c r="L6" s="79"/>
      <c r="M6" s="86"/>
      <c r="N6" s="83"/>
      <c r="O6" s="117"/>
      <c r="P6" s="60"/>
      <c r="Q6" s="52"/>
    </row>
    <row r="7" spans="1:17" x14ac:dyDescent="0.2">
      <c r="A7" s="39"/>
      <c r="B7" s="3" t="s">
        <v>34</v>
      </c>
      <c r="C7" s="3">
        <v>5</v>
      </c>
      <c r="D7" s="3" t="s">
        <v>47</v>
      </c>
      <c r="E7" s="3" t="s">
        <v>97</v>
      </c>
      <c r="F7" s="3">
        <v>200</v>
      </c>
      <c r="G7" s="3">
        <f>F7*2</f>
        <v>400</v>
      </c>
      <c r="H7" s="3" t="s">
        <v>59</v>
      </c>
      <c r="I7" s="56"/>
      <c r="J7" s="71"/>
      <c r="K7" s="86"/>
      <c r="L7" s="79"/>
      <c r="M7" s="86"/>
      <c r="N7" s="83"/>
      <c r="O7" s="117"/>
      <c r="P7" s="60"/>
      <c r="Q7" s="52"/>
    </row>
    <row r="8" spans="1:17" x14ac:dyDescent="0.2">
      <c r="A8" s="39"/>
      <c r="B8" s="3" t="s">
        <v>34</v>
      </c>
      <c r="C8" s="3">
        <v>4</v>
      </c>
      <c r="D8" s="3" t="s">
        <v>70</v>
      </c>
      <c r="E8" s="3" t="s">
        <v>97</v>
      </c>
      <c r="F8" s="3">
        <v>200</v>
      </c>
      <c r="G8" s="3">
        <f>F8*1</f>
        <v>200</v>
      </c>
      <c r="H8" s="3" t="s">
        <v>59</v>
      </c>
      <c r="I8" s="56"/>
      <c r="J8" s="71"/>
      <c r="K8" s="86"/>
      <c r="L8" s="79"/>
      <c r="M8" s="86"/>
      <c r="N8" s="83"/>
      <c r="O8" s="117"/>
      <c r="P8" s="60"/>
      <c r="Q8" s="52"/>
    </row>
    <row r="9" spans="1:17" x14ac:dyDescent="0.2">
      <c r="A9" s="39"/>
      <c r="B9" s="3" t="s">
        <v>34</v>
      </c>
      <c r="C9" s="3">
        <v>5</v>
      </c>
      <c r="D9" s="3" t="s">
        <v>70</v>
      </c>
      <c r="E9" s="3" t="s">
        <v>97</v>
      </c>
      <c r="F9" s="3">
        <v>200</v>
      </c>
      <c r="G9" s="3">
        <f>F9*1</f>
        <v>200</v>
      </c>
      <c r="H9" s="3" t="s">
        <v>59</v>
      </c>
      <c r="I9" s="56"/>
      <c r="J9" s="71"/>
      <c r="K9" s="86"/>
      <c r="L9" s="79"/>
      <c r="M9" s="86"/>
      <c r="N9" s="83"/>
      <c r="O9" s="117"/>
      <c r="P9" s="60"/>
      <c r="Q9" s="52"/>
    </row>
    <row r="10" spans="1:17" x14ac:dyDescent="0.2">
      <c r="A10" s="39"/>
      <c r="B10" s="3" t="s">
        <v>34</v>
      </c>
      <c r="C10" s="3">
        <v>4</v>
      </c>
      <c r="D10" s="3" t="s">
        <v>55</v>
      </c>
      <c r="E10" s="3" t="s">
        <v>97</v>
      </c>
      <c r="F10" s="3">
        <v>200</v>
      </c>
      <c r="G10" s="3">
        <f>F10</f>
        <v>200</v>
      </c>
      <c r="H10" s="3" t="s">
        <v>59</v>
      </c>
      <c r="I10" s="56"/>
      <c r="J10" s="71"/>
      <c r="K10" s="86"/>
      <c r="L10" s="79"/>
      <c r="M10" s="86"/>
      <c r="N10" s="83"/>
      <c r="O10" s="117"/>
      <c r="P10" s="60"/>
      <c r="Q10" s="52"/>
    </row>
    <row r="11" spans="1:17" s="16" customFormat="1" x14ac:dyDescent="0.2">
      <c r="A11" s="40"/>
      <c r="B11" s="14" t="s">
        <v>34</v>
      </c>
      <c r="C11" s="14">
        <v>5</v>
      </c>
      <c r="D11" s="14" t="s">
        <v>55</v>
      </c>
      <c r="E11" s="14" t="s">
        <v>97</v>
      </c>
      <c r="F11" s="14">
        <v>200</v>
      </c>
      <c r="G11" s="14">
        <f>F11</f>
        <v>200</v>
      </c>
      <c r="H11" s="14" t="s">
        <v>59</v>
      </c>
      <c r="I11" s="57"/>
      <c r="J11" s="70"/>
      <c r="K11" s="87"/>
      <c r="L11" s="80"/>
      <c r="M11" s="87"/>
      <c r="N11" s="82"/>
      <c r="O11" s="118"/>
      <c r="P11" s="61"/>
      <c r="Q11" s="51"/>
    </row>
    <row r="12" spans="1:17" x14ac:dyDescent="0.2">
      <c r="A12" s="39"/>
      <c r="B12" s="3" t="s">
        <v>34</v>
      </c>
      <c r="C12" s="3">
        <v>4</v>
      </c>
      <c r="D12" s="3" t="s">
        <v>35</v>
      </c>
      <c r="E12" s="3" t="s">
        <v>61</v>
      </c>
      <c r="F12" s="3">
        <v>200</v>
      </c>
      <c r="G12" s="3">
        <f>F12*10</f>
        <v>2000</v>
      </c>
      <c r="H12" s="3" t="s">
        <v>59</v>
      </c>
      <c r="I12" s="55"/>
      <c r="J12" s="69">
        <f>SUM(G12:G19)</f>
        <v>4810</v>
      </c>
      <c r="K12" s="85" t="str">
        <f>H12</f>
        <v>tips</v>
      </c>
      <c r="L12" s="78" t="s">
        <v>108</v>
      </c>
      <c r="M12" s="85" t="s">
        <v>110</v>
      </c>
      <c r="N12" s="81" t="s">
        <v>111</v>
      </c>
      <c r="O12" s="102">
        <f>FLOOR(J12/3072, 1)*155.8+CEILING(MOD(J12, 3072)/768, 1)*38.95</f>
        <v>272.65000000000003</v>
      </c>
      <c r="P12" s="65" t="s">
        <v>105</v>
      </c>
      <c r="Q12" s="50" t="s">
        <v>153</v>
      </c>
    </row>
    <row r="13" spans="1:17" x14ac:dyDescent="0.2">
      <c r="A13" s="39"/>
      <c r="B13" s="3" t="s">
        <v>34</v>
      </c>
      <c r="C13" s="3">
        <v>5</v>
      </c>
      <c r="D13" s="3" t="s">
        <v>35</v>
      </c>
      <c r="E13" s="3" t="s">
        <v>61</v>
      </c>
      <c r="F13" s="3">
        <v>200</v>
      </c>
      <c r="G13" s="3">
        <f>F13*10</f>
        <v>2000</v>
      </c>
      <c r="H13" s="3" t="s">
        <v>59</v>
      </c>
      <c r="I13" s="56"/>
      <c r="J13" s="71"/>
      <c r="K13" s="86"/>
      <c r="L13" s="79"/>
      <c r="M13" s="86"/>
      <c r="N13" s="83"/>
      <c r="O13" s="103"/>
      <c r="P13" s="68"/>
      <c r="Q13" s="52"/>
    </row>
    <row r="14" spans="1:17" x14ac:dyDescent="0.2">
      <c r="A14" s="39"/>
      <c r="B14" s="3" t="s">
        <v>34</v>
      </c>
      <c r="C14" s="3">
        <v>4</v>
      </c>
      <c r="D14" s="3" t="s">
        <v>47</v>
      </c>
      <c r="E14" s="3" t="s">
        <v>61</v>
      </c>
      <c r="F14" s="3">
        <v>200</v>
      </c>
      <c r="G14" s="3">
        <v>3</v>
      </c>
      <c r="H14" s="3" t="s">
        <v>59</v>
      </c>
      <c r="I14" s="56"/>
      <c r="J14" s="71"/>
      <c r="K14" s="86"/>
      <c r="L14" s="79"/>
      <c r="M14" s="86"/>
      <c r="N14" s="83"/>
      <c r="O14" s="103"/>
      <c r="P14" s="68"/>
      <c r="Q14" s="52"/>
    </row>
    <row r="15" spans="1:17" x14ac:dyDescent="0.2">
      <c r="A15" s="39"/>
      <c r="B15" s="3" t="s">
        <v>34</v>
      </c>
      <c r="C15" s="3">
        <v>5</v>
      </c>
      <c r="D15" s="3" t="s">
        <v>47</v>
      </c>
      <c r="E15" s="3" t="s">
        <v>61</v>
      </c>
      <c r="F15" s="3">
        <v>200</v>
      </c>
      <c r="G15" s="3">
        <v>3</v>
      </c>
      <c r="H15" s="3" t="s">
        <v>59</v>
      </c>
      <c r="I15" s="56"/>
      <c r="J15" s="71"/>
      <c r="K15" s="86"/>
      <c r="L15" s="79"/>
      <c r="M15" s="86"/>
      <c r="N15" s="83"/>
      <c r="O15" s="103"/>
      <c r="P15" s="68"/>
      <c r="Q15" s="52"/>
    </row>
    <row r="16" spans="1:17" x14ac:dyDescent="0.2">
      <c r="A16" s="39"/>
      <c r="B16" s="3" t="s">
        <v>34</v>
      </c>
      <c r="C16" s="3">
        <v>4</v>
      </c>
      <c r="D16" s="3" t="s">
        <v>44</v>
      </c>
      <c r="E16" s="3" t="s">
        <v>61</v>
      </c>
      <c r="F16" s="3">
        <v>200</v>
      </c>
      <c r="G16" s="3">
        <f>F16*2</f>
        <v>400</v>
      </c>
      <c r="H16" s="3" t="s">
        <v>59</v>
      </c>
      <c r="I16" s="56"/>
      <c r="J16" s="71"/>
      <c r="K16" s="86"/>
      <c r="L16" s="79"/>
      <c r="M16" s="86"/>
      <c r="N16" s="83"/>
      <c r="O16" s="103"/>
      <c r="P16" s="68"/>
      <c r="Q16" s="52"/>
    </row>
    <row r="17" spans="1:17" x14ac:dyDescent="0.2">
      <c r="A17" s="39"/>
      <c r="B17" s="3" t="s">
        <v>34</v>
      </c>
      <c r="C17" s="3">
        <v>5</v>
      </c>
      <c r="D17" s="3" t="s">
        <v>44</v>
      </c>
      <c r="E17" s="3" t="s">
        <v>61</v>
      </c>
      <c r="F17" s="3">
        <v>200</v>
      </c>
      <c r="G17" s="3">
        <f>F17*2</f>
        <v>400</v>
      </c>
      <c r="H17" s="3" t="s">
        <v>59</v>
      </c>
      <c r="I17" s="56"/>
      <c r="J17" s="71"/>
      <c r="K17" s="86"/>
      <c r="L17" s="79"/>
      <c r="M17" s="86"/>
      <c r="N17" s="83"/>
      <c r="O17" s="103"/>
      <c r="P17" s="68"/>
      <c r="Q17" s="52"/>
    </row>
    <row r="18" spans="1:17" x14ac:dyDescent="0.2">
      <c r="A18" s="39"/>
      <c r="B18" s="3" t="s">
        <v>34</v>
      </c>
      <c r="C18" s="3">
        <v>4</v>
      </c>
      <c r="D18" s="3" t="s">
        <v>55</v>
      </c>
      <c r="E18" s="3" t="s">
        <v>61</v>
      </c>
      <c r="F18" s="3">
        <v>200</v>
      </c>
      <c r="G18" s="3">
        <v>2</v>
      </c>
      <c r="H18" s="3" t="s">
        <v>59</v>
      </c>
      <c r="I18" s="56"/>
      <c r="J18" s="71"/>
      <c r="K18" s="86"/>
      <c r="L18" s="79"/>
      <c r="M18" s="86"/>
      <c r="N18" s="83"/>
      <c r="O18" s="103"/>
      <c r="P18" s="68"/>
      <c r="Q18" s="52"/>
    </row>
    <row r="19" spans="1:17" s="16" customFormat="1" x14ac:dyDescent="0.2">
      <c r="A19" s="40"/>
      <c r="B19" s="14" t="s">
        <v>34</v>
      </c>
      <c r="C19" s="14">
        <v>5</v>
      </c>
      <c r="D19" s="14" t="s">
        <v>55</v>
      </c>
      <c r="E19" s="14" t="s">
        <v>61</v>
      </c>
      <c r="F19" s="14">
        <v>200</v>
      </c>
      <c r="G19" s="14">
        <v>2</v>
      </c>
      <c r="H19" s="14" t="s">
        <v>59</v>
      </c>
      <c r="I19" s="57"/>
      <c r="J19" s="70"/>
      <c r="K19" s="87"/>
      <c r="L19" s="80"/>
      <c r="M19" s="87"/>
      <c r="N19" s="82"/>
      <c r="O19" s="104"/>
      <c r="P19" s="66"/>
      <c r="Q19" s="51"/>
    </row>
    <row r="20" spans="1:17" x14ac:dyDescent="0.2">
      <c r="A20" s="39"/>
      <c r="B20" s="16" t="s">
        <v>34</v>
      </c>
      <c r="C20" s="16">
        <v>4</v>
      </c>
      <c r="D20" s="16" t="s">
        <v>64</v>
      </c>
      <c r="E20" s="16" t="s">
        <v>62</v>
      </c>
      <c r="F20" s="16">
        <v>200</v>
      </c>
      <c r="G20" s="16">
        <f>F20-(CEILING(F11*(1-0.9259), 1))</f>
        <v>185</v>
      </c>
      <c r="H20" s="16" t="s">
        <v>59</v>
      </c>
      <c r="I20" s="55"/>
      <c r="J20" s="69">
        <f>SUM(G20:G21)</f>
        <v>370</v>
      </c>
      <c r="K20" s="85" t="str">
        <f>H20</f>
        <v>tips</v>
      </c>
      <c r="L20" s="78">
        <v>960</v>
      </c>
      <c r="M20" s="85" t="s">
        <v>109</v>
      </c>
      <c r="N20" s="81">
        <v>37.93</v>
      </c>
      <c r="O20" s="102">
        <f>CEILING(J20/L20, 1)*N20</f>
        <v>37.93</v>
      </c>
      <c r="P20" s="65" t="s">
        <v>105</v>
      </c>
      <c r="Q20" s="50" t="s">
        <v>153</v>
      </c>
    </row>
    <row r="21" spans="1:17" x14ac:dyDescent="0.2">
      <c r="A21" s="39"/>
      <c r="B21" s="14" t="s">
        <v>34</v>
      </c>
      <c r="C21" s="14">
        <v>5</v>
      </c>
      <c r="D21" s="14" t="s">
        <v>64</v>
      </c>
      <c r="E21" s="14" t="s">
        <v>62</v>
      </c>
      <c r="F21" s="14">
        <v>200</v>
      </c>
      <c r="G21" s="14">
        <f>F21-(CEILING(F20*(1-0.9259), 1))</f>
        <v>185</v>
      </c>
      <c r="H21" s="14" t="s">
        <v>59</v>
      </c>
      <c r="I21" s="57"/>
      <c r="J21" s="70"/>
      <c r="K21" s="87"/>
      <c r="L21" s="80"/>
      <c r="M21" s="87"/>
      <c r="N21" s="82"/>
      <c r="O21" s="104"/>
      <c r="P21" s="66"/>
      <c r="Q21" s="51"/>
    </row>
    <row r="22" spans="1:17" x14ac:dyDescent="0.2">
      <c r="A22" s="39"/>
      <c r="B22" s="15" t="s">
        <v>34</v>
      </c>
      <c r="C22" s="15">
        <v>4</v>
      </c>
      <c r="D22" s="15" t="s">
        <v>35</v>
      </c>
      <c r="E22" s="15" t="s">
        <v>60</v>
      </c>
      <c r="F22" s="15">
        <v>200</v>
      </c>
      <c r="G22" s="15">
        <f>F22*1</f>
        <v>200</v>
      </c>
      <c r="H22" s="15" t="s">
        <v>59</v>
      </c>
      <c r="I22" s="55"/>
      <c r="J22" s="69">
        <f>SUM(G22:G29)</f>
        <v>446</v>
      </c>
      <c r="K22" s="85" t="str">
        <f>H22</f>
        <v>tips</v>
      </c>
      <c r="L22" s="78">
        <v>960</v>
      </c>
      <c r="M22" s="85" t="s">
        <v>109</v>
      </c>
      <c r="N22" s="81">
        <v>37.93</v>
      </c>
      <c r="O22" s="102">
        <f>CEILING(J22/L22, 1)*N22</f>
        <v>37.93</v>
      </c>
      <c r="P22" s="65" t="s">
        <v>105</v>
      </c>
      <c r="Q22" s="50" t="s">
        <v>153</v>
      </c>
    </row>
    <row r="23" spans="1:17" x14ac:dyDescent="0.2">
      <c r="A23" s="39"/>
      <c r="B23" s="16" t="s">
        <v>34</v>
      </c>
      <c r="C23" s="16">
        <v>5</v>
      </c>
      <c r="D23" s="16" t="s">
        <v>35</v>
      </c>
      <c r="E23" s="16" t="s">
        <v>60</v>
      </c>
      <c r="F23" s="16">
        <v>200</v>
      </c>
      <c r="G23" s="16">
        <f>F23*1</f>
        <v>200</v>
      </c>
      <c r="H23" s="16" t="s">
        <v>59</v>
      </c>
      <c r="I23" s="56"/>
      <c r="J23" s="71"/>
      <c r="K23" s="86"/>
      <c r="L23" s="79"/>
      <c r="M23" s="86"/>
      <c r="N23" s="83"/>
      <c r="O23" s="103"/>
      <c r="P23" s="68"/>
      <c r="Q23" s="52"/>
    </row>
    <row r="24" spans="1:17" x14ac:dyDescent="0.2">
      <c r="A24" s="39"/>
      <c r="B24" s="16" t="s">
        <v>34</v>
      </c>
      <c r="C24" s="16">
        <v>4</v>
      </c>
      <c r="D24" s="16" t="s">
        <v>64</v>
      </c>
      <c r="E24" s="16" t="s">
        <v>60</v>
      </c>
      <c r="F24" s="16">
        <v>200</v>
      </c>
      <c r="G24" s="16">
        <f>CEILING(F24*(1-0.9259), 1)</f>
        <v>15</v>
      </c>
      <c r="H24" s="16" t="s">
        <v>59</v>
      </c>
      <c r="I24" s="56"/>
      <c r="J24" s="71"/>
      <c r="K24" s="86"/>
      <c r="L24" s="79"/>
      <c r="M24" s="86"/>
      <c r="N24" s="83"/>
      <c r="O24" s="103"/>
      <c r="P24" s="68"/>
      <c r="Q24" s="52"/>
    </row>
    <row r="25" spans="1:17" x14ac:dyDescent="0.2">
      <c r="A25" s="39"/>
      <c r="B25" s="16" t="s">
        <v>34</v>
      </c>
      <c r="C25" s="16">
        <v>5</v>
      </c>
      <c r="D25" s="16" t="s">
        <v>64</v>
      </c>
      <c r="E25" s="16" t="s">
        <v>60</v>
      </c>
      <c r="F25" s="16">
        <v>200</v>
      </c>
      <c r="G25" s="16">
        <f>CEILING(F25*(1-0.9259), 1)</f>
        <v>15</v>
      </c>
      <c r="H25" s="16" t="s">
        <v>59</v>
      </c>
      <c r="I25" s="56"/>
      <c r="J25" s="71"/>
      <c r="K25" s="86"/>
      <c r="L25" s="79"/>
      <c r="M25" s="86"/>
      <c r="N25" s="83"/>
      <c r="O25" s="103"/>
      <c r="P25" s="68"/>
      <c r="Q25" s="52"/>
    </row>
    <row r="26" spans="1:17" x14ac:dyDescent="0.2">
      <c r="A26" s="39"/>
      <c r="B26" s="16" t="s">
        <v>34</v>
      </c>
      <c r="C26" s="16">
        <v>4</v>
      </c>
      <c r="D26" s="16" t="s">
        <v>44</v>
      </c>
      <c r="E26" s="16" t="s">
        <v>60</v>
      </c>
      <c r="F26" s="16">
        <v>200</v>
      </c>
      <c r="G26" s="16">
        <v>4</v>
      </c>
      <c r="H26" s="16" t="s">
        <v>59</v>
      </c>
      <c r="I26" s="56"/>
      <c r="J26" s="71"/>
      <c r="K26" s="86"/>
      <c r="L26" s="79"/>
      <c r="M26" s="86"/>
      <c r="N26" s="83"/>
      <c r="O26" s="103"/>
      <c r="P26" s="68"/>
      <c r="Q26" s="52"/>
    </row>
    <row r="27" spans="1:17" x14ac:dyDescent="0.2">
      <c r="A27" s="39"/>
      <c r="B27" s="16" t="s">
        <v>34</v>
      </c>
      <c r="C27" s="16">
        <v>5</v>
      </c>
      <c r="D27" s="16" t="s">
        <v>44</v>
      </c>
      <c r="E27" s="16" t="s">
        <v>60</v>
      </c>
      <c r="F27" s="16">
        <v>200</v>
      </c>
      <c r="G27" s="16">
        <v>4</v>
      </c>
      <c r="H27" s="16" t="s">
        <v>59</v>
      </c>
      <c r="I27" s="56"/>
      <c r="J27" s="71"/>
      <c r="K27" s="86"/>
      <c r="L27" s="79"/>
      <c r="M27" s="86"/>
      <c r="N27" s="83"/>
      <c r="O27" s="103"/>
      <c r="P27" s="68"/>
      <c r="Q27" s="52"/>
    </row>
    <row r="28" spans="1:17" x14ac:dyDescent="0.2">
      <c r="A28" s="39"/>
      <c r="B28" s="16" t="s">
        <v>34</v>
      </c>
      <c r="C28" s="16">
        <v>4</v>
      </c>
      <c r="D28" s="16" t="s">
        <v>55</v>
      </c>
      <c r="E28" s="16" t="s">
        <v>60</v>
      </c>
      <c r="F28" s="16">
        <v>200</v>
      </c>
      <c r="G28" s="16">
        <v>4</v>
      </c>
      <c r="H28" s="16" t="s">
        <v>59</v>
      </c>
      <c r="I28" s="56"/>
      <c r="J28" s="71"/>
      <c r="K28" s="86"/>
      <c r="L28" s="79"/>
      <c r="M28" s="86"/>
      <c r="N28" s="83"/>
      <c r="O28" s="103"/>
      <c r="P28" s="68"/>
      <c r="Q28" s="52"/>
    </row>
    <row r="29" spans="1:17" x14ac:dyDescent="0.2">
      <c r="A29" s="39"/>
      <c r="B29" s="14" t="s">
        <v>34</v>
      </c>
      <c r="C29" s="14">
        <v>5</v>
      </c>
      <c r="D29" s="14" t="s">
        <v>55</v>
      </c>
      <c r="E29" s="14" t="s">
        <v>60</v>
      </c>
      <c r="F29" s="14">
        <v>200</v>
      </c>
      <c r="G29" s="14">
        <v>4</v>
      </c>
      <c r="H29" s="14" t="s">
        <v>59</v>
      </c>
      <c r="I29" s="57"/>
      <c r="J29" s="70"/>
      <c r="K29" s="87"/>
      <c r="L29" s="80"/>
      <c r="M29" s="87"/>
      <c r="N29" s="82"/>
      <c r="O29" s="104"/>
      <c r="P29" s="66"/>
      <c r="Q29" s="51"/>
    </row>
    <row r="30" spans="1:17" x14ac:dyDescent="0.2">
      <c r="A30" s="39"/>
      <c r="B30" s="15" t="s">
        <v>34</v>
      </c>
      <c r="C30" s="15">
        <v>4</v>
      </c>
      <c r="D30" s="15" t="s">
        <v>18</v>
      </c>
      <c r="E30" s="15" t="s">
        <v>82</v>
      </c>
      <c r="F30" s="15">
        <v>300</v>
      </c>
      <c r="G30" s="15">
        <f t="shared" ref="G30:G39" si="0">F30/60</f>
        <v>5</v>
      </c>
      <c r="H30" s="15" t="s">
        <v>40</v>
      </c>
      <c r="I30" s="55" t="s">
        <v>81</v>
      </c>
      <c r="J30" s="72">
        <f>SUM(G30:G39)</f>
        <v>27.5</v>
      </c>
      <c r="K30" s="85" t="str">
        <f>H30</f>
        <v>plate</v>
      </c>
      <c r="L30" s="78">
        <v>50</v>
      </c>
      <c r="M30" s="85" t="s">
        <v>112</v>
      </c>
      <c r="N30" s="81">
        <v>78.05</v>
      </c>
      <c r="O30" s="102">
        <f>CEILING(J30/L30, 1)*N30</f>
        <v>78.05</v>
      </c>
      <c r="P30" s="65" t="s">
        <v>131</v>
      </c>
      <c r="Q30" s="50" t="s">
        <v>153</v>
      </c>
    </row>
    <row r="31" spans="1:17" x14ac:dyDescent="0.2">
      <c r="A31" s="39"/>
      <c r="B31" s="16" t="s">
        <v>34</v>
      </c>
      <c r="C31" s="16">
        <v>5</v>
      </c>
      <c r="D31" s="16" t="s">
        <v>18</v>
      </c>
      <c r="E31" s="16" t="s">
        <v>82</v>
      </c>
      <c r="F31" s="16">
        <v>300</v>
      </c>
      <c r="G31" s="16">
        <f t="shared" si="0"/>
        <v>5</v>
      </c>
      <c r="H31" s="16" t="s">
        <v>40</v>
      </c>
      <c r="I31" s="56"/>
      <c r="J31" s="73"/>
      <c r="K31" s="86"/>
      <c r="L31" s="79"/>
      <c r="M31" s="86"/>
      <c r="N31" s="83"/>
      <c r="O31" s="103"/>
      <c r="P31" s="68"/>
      <c r="Q31" s="52"/>
    </row>
    <row r="32" spans="1:17" x14ac:dyDescent="0.2">
      <c r="A32" s="39"/>
      <c r="B32" s="16" t="s">
        <v>31</v>
      </c>
      <c r="C32" s="16">
        <v>3</v>
      </c>
      <c r="D32" s="16" t="s">
        <v>18</v>
      </c>
      <c r="E32" s="16" t="s">
        <v>82</v>
      </c>
      <c r="F32" s="16">
        <v>150</v>
      </c>
      <c r="G32" s="16">
        <f t="shared" si="0"/>
        <v>2.5</v>
      </c>
      <c r="H32" s="16" t="s">
        <v>40</v>
      </c>
      <c r="I32" s="56"/>
      <c r="J32" s="73"/>
      <c r="K32" s="86"/>
      <c r="L32" s="79"/>
      <c r="M32" s="86"/>
      <c r="N32" s="83"/>
      <c r="O32" s="103"/>
      <c r="P32" s="68"/>
      <c r="Q32" s="52"/>
    </row>
    <row r="33" spans="1:17" x14ac:dyDescent="0.2">
      <c r="A33" s="39"/>
      <c r="B33" s="16" t="s">
        <v>9</v>
      </c>
      <c r="C33" s="16">
        <v>1</v>
      </c>
      <c r="D33" s="16" t="s">
        <v>18</v>
      </c>
      <c r="E33" s="16" t="s">
        <v>82</v>
      </c>
      <c r="F33" s="16">
        <v>100</v>
      </c>
      <c r="G33" s="32">
        <f t="shared" si="0"/>
        <v>1.6666666666666667</v>
      </c>
      <c r="H33" s="16" t="s">
        <v>40</v>
      </c>
      <c r="I33" s="56"/>
      <c r="J33" s="73"/>
      <c r="K33" s="86"/>
      <c r="L33" s="79"/>
      <c r="M33" s="86"/>
      <c r="N33" s="83"/>
      <c r="O33" s="103"/>
      <c r="P33" s="68"/>
      <c r="Q33" s="52"/>
    </row>
    <row r="34" spans="1:17" x14ac:dyDescent="0.2">
      <c r="A34" s="39"/>
      <c r="B34" s="16" t="s">
        <v>9</v>
      </c>
      <c r="C34" s="16">
        <v>2</v>
      </c>
      <c r="D34" s="16" t="s">
        <v>18</v>
      </c>
      <c r="E34" s="16" t="s">
        <v>82</v>
      </c>
      <c r="F34" s="16">
        <v>100</v>
      </c>
      <c r="G34" s="32">
        <f t="shared" si="0"/>
        <v>1.6666666666666667</v>
      </c>
      <c r="H34" s="16" t="s">
        <v>40</v>
      </c>
      <c r="I34" s="56"/>
      <c r="J34" s="73"/>
      <c r="K34" s="86"/>
      <c r="L34" s="79"/>
      <c r="M34" s="86"/>
      <c r="N34" s="83"/>
      <c r="O34" s="103"/>
      <c r="P34" s="68"/>
      <c r="Q34" s="52"/>
    </row>
    <row r="35" spans="1:17" x14ac:dyDescent="0.2">
      <c r="A35" s="39"/>
      <c r="B35" s="16" t="s">
        <v>34</v>
      </c>
      <c r="C35" s="16">
        <v>4</v>
      </c>
      <c r="D35" s="16" t="s">
        <v>32</v>
      </c>
      <c r="E35" s="16" t="s">
        <v>82</v>
      </c>
      <c r="F35" s="16">
        <v>200</v>
      </c>
      <c r="G35" s="32">
        <f t="shared" si="0"/>
        <v>3.3333333333333335</v>
      </c>
      <c r="H35" s="16" t="s">
        <v>40</v>
      </c>
      <c r="I35" s="56"/>
      <c r="J35" s="73"/>
      <c r="K35" s="86"/>
      <c r="L35" s="79"/>
      <c r="M35" s="86"/>
      <c r="N35" s="83"/>
      <c r="O35" s="103"/>
      <c r="P35" s="68"/>
      <c r="Q35" s="52"/>
    </row>
    <row r="36" spans="1:17" x14ac:dyDescent="0.2">
      <c r="A36" s="39"/>
      <c r="B36" s="16" t="s">
        <v>34</v>
      </c>
      <c r="C36" s="16">
        <v>5</v>
      </c>
      <c r="D36" s="16" t="s">
        <v>32</v>
      </c>
      <c r="E36" s="16" t="s">
        <v>82</v>
      </c>
      <c r="F36" s="16">
        <v>200</v>
      </c>
      <c r="G36" s="32">
        <f t="shared" si="0"/>
        <v>3.3333333333333335</v>
      </c>
      <c r="H36" s="16" t="s">
        <v>40</v>
      </c>
      <c r="I36" s="56"/>
      <c r="J36" s="73"/>
      <c r="K36" s="86"/>
      <c r="L36" s="79"/>
      <c r="M36" s="86"/>
      <c r="N36" s="83"/>
      <c r="O36" s="103"/>
      <c r="P36" s="68"/>
      <c r="Q36" s="52"/>
    </row>
    <row r="37" spans="1:17" x14ac:dyDescent="0.2">
      <c r="A37" s="39"/>
      <c r="B37" s="16" t="s">
        <v>9</v>
      </c>
      <c r="C37" s="17">
        <v>1</v>
      </c>
      <c r="D37" s="16" t="s">
        <v>32</v>
      </c>
      <c r="E37" s="16" t="s">
        <v>82</v>
      </c>
      <c r="F37" s="16">
        <v>100</v>
      </c>
      <c r="G37" s="32">
        <f t="shared" si="0"/>
        <v>1.6666666666666667</v>
      </c>
      <c r="H37" s="16" t="s">
        <v>40</v>
      </c>
      <c r="I37" s="56"/>
      <c r="J37" s="73"/>
      <c r="K37" s="86"/>
      <c r="L37" s="79"/>
      <c r="M37" s="86"/>
      <c r="N37" s="83"/>
      <c r="O37" s="103"/>
      <c r="P37" s="68"/>
      <c r="Q37" s="52"/>
    </row>
    <row r="38" spans="1:17" x14ac:dyDescent="0.2">
      <c r="A38" s="39"/>
      <c r="B38" s="16" t="s">
        <v>9</v>
      </c>
      <c r="C38" s="16">
        <v>2</v>
      </c>
      <c r="D38" s="16" t="s">
        <v>32</v>
      </c>
      <c r="E38" s="16" t="s">
        <v>82</v>
      </c>
      <c r="F38" s="16">
        <v>100</v>
      </c>
      <c r="G38" s="32">
        <f t="shared" si="0"/>
        <v>1.6666666666666667</v>
      </c>
      <c r="H38" s="16" t="s">
        <v>40</v>
      </c>
      <c r="I38" s="56"/>
      <c r="J38" s="73"/>
      <c r="K38" s="86"/>
      <c r="L38" s="79"/>
      <c r="M38" s="86"/>
      <c r="N38" s="83"/>
      <c r="O38" s="103"/>
      <c r="P38" s="68"/>
      <c r="Q38" s="52"/>
    </row>
    <row r="39" spans="1:17" x14ac:dyDescent="0.2">
      <c r="A39" s="39"/>
      <c r="B39" s="14" t="s">
        <v>31</v>
      </c>
      <c r="C39" s="14">
        <v>3</v>
      </c>
      <c r="D39" s="14" t="s">
        <v>32</v>
      </c>
      <c r="E39" s="14" t="s">
        <v>82</v>
      </c>
      <c r="F39" s="14">
        <v>100</v>
      </c>
      <c r="G39" s="33">
        <f t="shared" si="0"/>
        <v>1.6666666666666667</v>
      </c>
      <c r="H39" s="14" t="s">
        <v>40</v>
      </c>
      <c r="I39" s="57"/>
      <c r="J39" s="74"/>
      <c r="K39" s="87"/>
      <c r="L39" s="80"/>
      <c r="M39" s="87"/>
      <c r="N39" s="82"/>
      <c r="O39" s="104"/>
      <c r="P39" s="66"/>
      <c r="Q39" s="51"/>
    </row>
    <row r="40" spans="1:17" x14ac:dyDescent="0.2">
      <c r="A40" s="39"/>
      <c r="B40" s="15" t="s">
        <v>9</v>
      </c>
      <c r="C40" s="15">
        <v>1</v>
      </c>
      <c r="D40" s="15" t="s">
        <v>20</v>
      </c>
      <c r="E40" s="15" t="s">
        <v>83</v>
      </c>
      <c r="F40" s="15">
        <v>100</v>
      </c>
      <c r="G40" s="15">
        <f>F40/100</f>
        <v>1</v>
      </c>
      <c r="H40" s="15" t="s">
        <v>40</v>
      </c>
      <c r="I40" s="55"/>
      <c r="J40" s="69">
        <f>SUM(G40:G44)</f>
        <v>5</v>
      </c>
      <c r="K40" s="85" t="str">
        <f>H40</f>
        <v>plate</v>
      </c>
      <c r="L40" s="78">
        <v>50</v>
      </c>
      <c r="M40" s="85" t="s">
        <v>112</v>
      </c>
      <c r="N40" s="81">
        <v>87.55</v>
      </c>
      <c r="O40" s="102">
        <f>CEILING(J40/L40, 1)*N40</f>
        <v>87.55</v>
      </c>
      <c r="P40" s="65" t="s">
        <v>84</v>
      </c>
      <c r="Q40" s="50" t="s">
        <v>153</v>
      </c>
    </row>
    <row r="41" spans="1:17" x14ac:dyDescent="0.2">
      <c r="A41" s="39"/>
      <c r="B41" s="16" t="s">
        <v>9</v>
      </c>
      <c r="C41" s="16">
        <v>2</v>
      </c>
      <c r="D41" s="16" t="s">
        <v>20</v>
      </c>
      <c r="E41" s="16" t="s">
        <v>83</v>
      </c>
      <c r="F41" s="16">
        <v>100</v>
      </c>
      <c r="G41" s="16">
        <f>F41/100</f>
        <v>1</v>
      </c>
      <c r="H41" s="16" t="s">
        <v>40</v>
      </c>
      <c r="I41" s="56"/>
      <c r="J41" s="71"/>
      <c r="K41" s="86"/>
      <c r="L41" s="79"/>
      <c r="M41" s="86"/>
      <c r="N41" s="83"/>
      <c r="O41" s="103"/>
      <c r="P41" s="68"/>
      <c r="Q41" s="52"/>
    </row>
    <row r="42" spans="1:17" x14ac:dyDescent="0.2">
      <c r="A42" s="39"/>
      <c r="B42" s="16" t="s">
        <v>31</v>
      </c>
      <c r="C42" s="16">
        <v>3</v>
      </c>
      <c r="D42" s="16" t="s">
        <v>20</v>
      </c>
      <c r="E42" s="16" t="s">
        <v>83</v>
      </c>
      <c r="F42" s="16">
        <v>100</v>
      </c>
      <c r="G42" s="16">
        <f>F42/100</f>
        <v>1</v>
      </c>
      <c r="H42" s="16" t="s">
        <v>40</v>
      </c>
      <c r="I42" s="56"/>
      <c r="J42" s="71"/>
      <c r="K42" s="86"/>
      <c r="L42" s="79"/>
      <c r="M42" s="86"/>
      <c r="N42" s="83"/>
      <c r="O42" s="103"/>
      <c r="P42" s="68"/>
      <c r="Q42" s="52"/>
    </row>
    <row r="43" spans="1:17" x14ac:dyDescent="0.2">
      <c r="A43" s="39"/>
      <c r="B43" s="16" t="s">
        <v>34</v>
      </c>
      <c r="C43" s="16">
        <v>4</v>
      </c>
      <c r="D43" s="16" t="s">
        <v>20</v>
      </c>
      <c r="E43" s="16" t="s">
        <v>83</v>
      </c>
      <c r="F43" s="16">
        <v>100</v>
      </c>
      <c r="G43" s="16">
        <f>F43/100</f>
        <v>1</v>
      </c>
      <c r="H43" s="16" t="s">
        <v>40</v>
      </c>
      <c r="I43" s="56"/>
      <c r="J43" s="71"/>
      <c r="K43" s="86"/>
      <c r="L43" s="79"/>
      <c r="M43" s="86"/>
      <c r="N43" s="83"/>
      <c r="O43" s="103"/>
      <c r="P43" s="68"/>
      <c r="Q43" s="52"/>
    </row>
    <row r="44" spans="1:17" x14ac:dyDescent="0.2">
      <c r="A44" s="39"/>
      <c r="B44" s="14" t="s">
        <v>34</v>
      </c>
      <c r="C44" s="14">
        <v>5</v>
      </c>
      <c r="D44" s="14" t="s">
        <v>20</v>
      </c>
      <c r="E44" s="14" t="s">
        <v>83</v>
      </c>
      <c r="F44" s="14">
        <v>100</v>
      </c>
      <c r="G44" s="14">
        <f>F44/100</f>
        <v>1</v>
      </c>
      <c r="H44" s="14" t="s">
        <v>40</v>
      </c>
      <c r="I44" s="57"/>
      <c r="J44" s="70"/>
      <c r="K44" s="87"/>
      <c r="L44" s="80"/>
      <c r="M44" s="87"/>
      <c r="N44" s="82"/>
      <c r="O44" s="104"/>
      <c r="P44" s="66"/>
      <c r="Q44" s="51"/>
    </row>
    <row r="45" spans="1:17" x14ac:dyDescent="0.2">
      <c r="A45" s="39"/>
      <c r="B45" s="15" t="s">
        <v>34</v>
      </c>
      <c r="C45" s="15">
        <v>4</v>
      </c>
      <c r="D45" s="15" t="s">
        <v>4</v>
      </c>
      <c r="E45" s="15" t="s">
        <v>6</v>
      </c>
      <c r="F45" s="15">
        <v>200</v>
      </c>
      <c r="G45" s="15">
        <f>((F45/60)/40)*7.5</f>
        <v>0.62500000000000011</v>
      </c>
      <c r="H45" s="15" t="s">
        <v>22</v>
      </c>
      <c r="I45" s="55" t="s">
        <v>104</v>
      </c>
      <c r="J45" s="75">
        <f>SUM(G45:G49)</f>
        <v>2.1875000000000004</v>
      </c>
      <c r="K45" s="85" t="str">
        <f>H45</f>
        <v>g</v>
      </c>
      <c r="L45" s="78">
        <v>500</v>
      </c>
      <c r="M45" s="85" t="s">
        <v>22</v>
      </c>
      <c r="N45" s="81">
        <v>115.08</v>
      </c>
      <c r="O45" s="102">
        <f>CEILING(J45/L45, 1)*N45</f>
        <v>115.08</v>
      </c>
      <c r="P45" s="65" t="s">
        <v>118</v>
      </c>
      <c r="Q45" s="50" t="s">
        <v>153</v>
      </c>
    </row>
    <row r="46" spans="1:17" x14ac:dyDescent="0.2">
      <c r="A46" s="39"/>
      <c r="B46" s="16" t="s">
        <v>34</v>
      </c>
      <c r="C46" s="16">
        <v>5</v>
      </c>
      <c r="D46" s="16" t="s">
        <v>4</v>
      </c>
      <c r="E46" s="16" t="s">
        <v>6</v>
      </c>
      <c r="F46" s="16">
        <v>200</v>
      </c>
      <c r="G46" s="16">
        <f>((F46/60)/40)*7.5</f>
        <v>0.62500000000000011</v>
      </c>
      <c r="H46" s="16" t="s">
        <v>22</v>
      </c>
      <c r="I46" s="56"/>
      <c r="J46" s="76"/>
      <c r="K46" s="86"/>
      <c r="L46" s="79"/>
      <c r="M46" s="86"/>
      <c r="N46" s="83"/>
      <c r="O46" s="103"/>
      <c r="P46" s="68"/>
      <c r="Q46" s="52"/>
    </row>
    <row r="47" spans="1:17" x14ac:dyDescent="0.2">
      <c r="A47" s="39"/>
      <c r="B47" s="16" t="s">
        <v>9</v>
      </c>
      <c r="C47" s="16">
        <v>1</v>
      </c>
      <c r="D47" s="16" t="s">
        <v>4</v>
      </c>
      <c r="E47" s="16" t="s">
        <v>6</v>
      </c>
      <c r="F47" s="16">
        <v>100</v>
      </c>
      <c r="G47" s="16">
        <f>((F47/60)/40)*7.5</f>
        <v>0.31250000000000006</v>
      </c>
      <c r="H47" s="16" t="s">
        <v>22</v>
      </c>
      <c r="I47" s="56"/>
      <c r="J47" s="76"/>
      <c r="K47" s="86"/>
      <c r="L47" s="79"/>
      <c r="M47" s="86"/>
      <c r="N47" s="83"/>
      <c r="O47" s="103"/>
      <c r="P47" s="68"/>
      <c r="Q47" s="52"/>
    </row>
    <row r="48" spans="1:17" x14ac:dyDescent="0.2">
      <c r="A48" s="39"/>
      <c r="B48" s="16" t="s">
        <v>9</v>
      </c>
      <c r="C48" s="16">
        <v>2</v>
      </c>
      <c r="D48" s="16" t="s">
        <v>4</v>
      </c>
      <c r="E48" s="16" t="s">
        <v>6</v>
      </c>
      <c r="F48" s="16">
        <v>100</v>
      </c>
      <c r="G48" s="16">
        <f>((F48/60)/40)*7.5</f>
        <v>0.31250000000000006</v>
      </c>
      <c r="H48" s="16" t="s">
        <v>22</v>
      </c>
      <c r="I48" s="56"/>
      <c r="J48" s="76"/>
      <c r="K48" s="86"/>
      <c r="L48" s="79"/>
      <c r="M48" s="86"/>
      <c r="N48" s="83"/>
      <c r="O48" s="103"/>
      <c r="P48" s="68"/>
      <c r="Q48" s="52"/>
    </row>
    <row r="49" spans="1:17" x14ac:dyDescent="0.2">
      <c r="A49" s="39"/>
      <c r="B49" s="14" t="s">
        <v>31</v>
      </c>
      <c r="C49" s="14">
        <v>3</v>
      </c>
      <c r="D49" s="14" t="s">
        <v>4</v>
      </c>
      <c r="E49" s="14" t="s">
        <v>6</v>
      </c>
      <c r="F49" s="14">
        <v>100</v>
      </c>
      <c r="G49" s="14">
        <f>((F49/60)/40)*7.5</f>
        <v>0.31250000000000006</v>
      </c>
      <c r="H49" s="14" t="s">
        <v>22</v>
      </c>
      <c r="I49" s="57"/>
      <c r="J49" s="77"/>
      <c r="K49" s="87"/>
      <c r="L49" s="80"/>
      <c r="M49" s="87"/>
      <c r="N49" s="82"/>
      <c r="O49" s="104"/>
      <c r="P49" s="66"/>
      <c r="Q49" s="51"/>
    </row>
    <row r="50" spans="1:17" x14ac:dyDescent="0.2">
      <c r="A50" s="39"/>
      <c r="B50" s="15" t="s">
        <v>34</v>
      </c>
      <c r="C50" s="15">
        <v>4</v>
      </c>
      <c r="D50" s="15" t="s">
        <v>70</v>
      </c>
      <c r="E50" s="15" t="s">
        <v>51</v>
      </c>
      <c r="F50" s="15">
        <v>200</v>
      </c>
      <c r="G50" s="15">
        <f>CEILING(F50/(28*2), 1)*2</f>
        <v>8</v>
      </c>
      <c r="H50" s="15" t="s">
        <v>22</v>
      </c>
      <c r="I50" s="55" t="s">
        <v>116</v>
      </c>
      <c r="J50" s="69">
        <f>SUM(G50:G51)</f>
        <v>16</v>
      </c>
      <c r="K50" s="85" t="str">
        <f>H50</f>
        <v>g</v>
      </c>
      <c r="L50" s="78">
        <v>25</v>
      </c>
      <c r="M50" s="85" t="s">
        <v>22</v>
      </c>
      <c r="N50" s="81">
        <v>99.87</v>
      </c>
      <c r="O50" s="119">
        <f>CEILING(J50/L50, 1)*N50</f>
        <v>99.87</v>
      </c>
      <c r="P50" s="65" t="s">
        <v>119</v>
      </c>
      <c r="Q50" s="50" t="s">
        <v>153</v>
      </c>
    </row>
    <row r="51" spans="1:17" x14ac:dyDescent="0.2">
      <c r="A51" s="39"/>
      <c r="B51" s="14" t="s">
        <v>34</v>
      </c>
      <c r="C51" s="14">
        <v>5</v>
      </c>
      <c r="D51" s="14" t="s">
        <v>70</v>
      </c>
      <c r="E51" s="14" t="s">
        <v>51</v>
      </c>
      <c r="F51" s="14">
        <v>200</v>
      </c>
      <c r="G51" s="14">
        <f>CEILING(F51/(28*2), 1)*2</f>
        <v>8</v>
      </c>
      <c r="H51" s="14" t="s">
        <v>22</v>
      </c>
      <c r="I51" s="57"/>
      <c r="J51" s="70"/>
      <c r="K51" s="87"/>
      <c r="L51" s="80"/>
      <c r="M51" s="87"/>
      <c r="N51" s="82"/>
      <c r="O51" s="120"/>
      <c r="P51" s="66"/>
      <c r="Q51" s="51"/>
    </row>
    <row r="52" spans="1:17" x14ac:dyDescent="0.2">
      <c r="A52" s="39"/>
      <c r="B52" s="15" t="s">
        <v>9</v>
      </c>
      <c r="C52" s="15">
        <v>1</v>
      </c>
      <c r="D52" s="15" t="s">
        <v>8</v>
      </c>
      <c r="E52" s="15" t="s">
        <v>13</v>
      </c>
      <c r="F52" s="15">
        <v>100</v>
      </c>
      <c r="G52" s="15">
        <f>((15.6/1000)*8)/1000</f>
        <v>1.248E-4</v>
      </c>
      <c r="H52" s="15" t="s">
        <v>22</v>
      </c>
      <c r="I52" s="55" t="s">
        <v>29</v>
      </c>
      <c r="J52" s="123">
        <f>SUM(G52:G56)</f>
        <v>6.2399999999999999E-4</v>
      </c>
      <c r="K52" s="85" t="str">
        <f>H52</f>
        <v>g</v>
      </c>
      <c r="L52" s="50" t="s">
        <v>113</v>
      </c>
      <c r="M52" s="50"/>
      <c r="N52" s="50"/>
      <c r="O52" s="50"/>
      <c r="P52" s="50"/>
      <c r="Q52" s="50" t="s">
        <v>79</v>
      </c>
    </row>
    <row r="53" spans="1:17" x14ac:dyDescent="0.2">
      <c r="A53" s="39"/>
      <c r="B53" s="16" t="s">
        <v>9</v>
      </c>
      <c r="C53" s="16">
        <v>2</v>
      </c>
      <c r="D53" s="16" t="s">
        <v>8</v>
      </c>
      <c r="E53" s="16" t="s">
        <v>13</v>
      </c>
      <c r="F53" s="16">
        <v>100</v>
      </c>
      <c r="G53" s="16">
        <f>((15.6/1000)*8)/1000</f>
        <v>1.248E-4</v>
      </c>
      <c r="H53" s="16" t="s">
        <v>22</v>
      </c>
      <c r="I53" s="56"/>
      <c r="J53" s="124"/>
      <c r="K53" s="86"/>
      <c r="L53" s="52"/>
      <c r="M53" s="52"/>
      <c r="N53" s="52"/>
      <c r="O53" s="52"/>
      <c r="P53" s="52"/>
      <c r="Q53" s="52"/>
    </row>
    <row r="54" spans="1:17" x14ac:dyDescent="0.2">
      <c r="A54" s="39"/>
      <c r="B54" s="16" t="s">
        <v>31</v>
      </c>
      <c r="C54" s="16">
        <v>3</v>
      </c>
      <c r="D54" s="16" t="s">
        <v>8</v>
      </c>
      <c r="E54" s="16" t="s">
        <v>13</v>
      </c>
      <c r="F54" s="16">
        <v>100</v>
      </c>
      <c r="G54" s="16">
        <f>((15.6/1000)*8)/1000</f>
        <v>1.248E-4</v>
      </c>
      <c r="H54" s="16" t="s">
        <v>22</v>
      </c>
      <c r="I54" s="56"/>
      <c r="J54" s="124"/>
      <c r="K54" s="86"/>
      <c r="L54" s="52"/>
      <c r="M54" s="52"/>
      <c r="N54" s="52"/>
      <c r="O54" s="52"/>
      <c r="P54" s="52"/>
      <c r="Q54" s="52"/>
    </row>
    <row r="55" spans="1:17" x14ac:dyDescent="0.2">
      <c r="A55" s="39"/>
      <c r="B55" s="16" t="s">
        <v>34</v>
      </c>
      <c r="C55" s="16">
        <v>4</v>
      </c>
      <c r="D55" s="16" t="s">
        <v>8</v>
      </c>
      <c r="E55" s="16" t="s">
        <v>13</v>
      </c>
      <c r="F55" s="16">
        <v>200</v>
      </c>
      <c r="G55" s="16">
        <f>((15.6/1000)*8)/1000</f>
        <v>1.248E-4</v>
      </c>
      <c r="H55" s="16" t="s">
        <v>22</v>
      </c>
      <c r="I55" s="56"/>
      <c r="J55" s="124"/>
      <c r="K55" s="86"/>
      <c r="L55" s="52"/>
      <c r="M55" s="52"/>
      <c r="N55" s="52"/>
      <c r="O55" s="52"/>
      <c r="P55" s="52"/>
      <c r="Q55" s="52"/>
    </row>
    <row r="56" spans="1:17" x14ac:dyDescent="0.2">
      <c r="A56" s="39"/>
      <c r="B56" s="14" t="s">
        <v>34</v>
      </c>
      <c r="C56" s="14">
        <v>5</v>
      </c>
      <c r="D56" s="14" t="s">
        <v>8</v>
      </c>
      <c r="E56" s="14" t="s">
        <v>13</v>
      </c>
      <c r="F56" s="14">
        <v>200</v>
      </c>
      <c r="G56" s="14">
        <f>((15.6/1000)*8)/1000</f>
        <v>1.248E-4</v>
      </c>
      <c r="H56" s="14" t="s">
        <v>22</v>
      </c>
      <c r="I56" s="57"/>
      <c r="J56" s="125"/>
      <c r="K56" s="87"/>
      <c r="L56" s="51"/>
      <c r="M56" s="51"/>
      <c r="N56" s="51"/>
      <c r="O56" s="51"/>
      <c r="P56" s="51"/>
      <c r="Q56" s="51"/>
    </row>
    <row r="57" spans="1:17" x14ac:dyDescent="0.2">
      <c r="A57" s="39"/>
      <c r="B57" s="15" t="s">
        <v>9</v>
      </c>
      <c r="C57" s="15">
        <v>1</v>
      </c>
      <c r="D57" s="15" t="s">
        <v>8</v>
      </c>
      <c r="E57" s="15" t="s">
        <v>12</v>
      </c>
      <c r="F57" s="15">
        <v>100</v>
      </c>
      <c r="G57" s="15">
        <f>((500/1000)*100)/1000</f>
        <v>0.05</v>
      </c>
      <c r="H57" s="15" t="s">
        <v>22</v>
      </c>
      <c r="I57" s="55" t="s">
        <v>29</v>
      </c>
      <c r="J57" s="88">
        <f>SUM(G57:G61)</f>
        <v>0.25</v>
      </c>
      <c r="K57" s="85" t="str">
        <f>H57</f>
        <v>g</v>
      </c>
      <c r="L57" s="50" t="s">
        <v>113</v>
      </c>
      <c r="M57" s="50"/>
      <c r="N57" s="50"/>
      <c r="O57" s="50"/>
      <c r="P57" s="50"/>
      <c r="Q57" s="50" t="s">
        <v>79</v>
      </c>
    </row>
    <row r="58" spans="1:17" x14ac:dyDescent="0.2">
      <c r="A58" s="39"/>
      <c r="B58" s="16" t="s">
        <v>9</v>
      </c>
      <c r="C58" s="16">
        <v>2</v>
      </c>
      <c r="D58" s="16" t="s">
        <v>8</v>
      </c>
      <c r="E58" s="16" t="s">
        <v>12</v>
      </c>
      <c r="F58" s="16">
        <v>100</v>
      </c>
      <c r="G58" s="16">
        <f>((500/1000)*100)/1000</f>
        <v>0.05</v>
      </c>
      <c r="H58" s="16" t="s">
        <v>22</v>
      </c>
      <c r="I58" s="56"/>
      <c r="J58" s="89"/>
      <c r="K58" s="86"/>
      <c r="L58" s="52"/>
      <c r="M58" s="52"/>
      <c r="N58" s="52"/>
      <c r="O58" s="52"/>
      <c r="P58" s="52"/>
      <c r="Q58" s="52"/>
    </row>
    <row r="59" spans="1:17" x14ac:dyDescent="0.2">
      <c r="A59" s="39"/>
      <c r="B59" s="16" t="s">
        <v>31</v>
      </c>
      <c r="C59" s="16">
        <v>3</v>
      </c>
      <c r="D59" s="16" t="s">
        <v>8</v>
      </c>
      <c r="E59" s="16" t="s">
        <v>12</v>
      </c>
      <c r="F59" s="16">
        <v>100</v>
      </c>
      <c r="G59" s="16">
        <f>((500/1000)*100)/1000</f>
        <v>0.05</v>
      </c>
      <c r="H59" s="16" t="s">
        <v>22</v>
      </c>
      <c r="I59" s="56"/>
      <c r="J59" s="89"/>
      <c r="K59" s="86"/>
      <c r="L59" s="52"/>
      <c r="M59" s="52"/>
      <c r="N59" s="52"/>
      <c r="O59" s="52"/>
      <c r="P59" s="52"/>
      <c r="Q59" s="52"/>
    </row>
    <row r="60" spans="1:17" x14ac:dyDescent="0.2">
      <c r="A60" s="39"/>
      <c r="B60" s="16" t="s">
        <v>34</v>
      </c>
      <c r="C60" s="16">
        <v>4</v>
      </c>
      <c r="D60" s="16" t="s">
        <v>8</v>
      </c>
      <c r="E60" s="16" t="s">
        <v>12</v>
      </c>
      <c r="F60" s="16">
        <v>200</v>
      </c>
      <c r="G60" s="16">
        <f>((500/1000)*100)/1000</f>
        <v>0.05</v>
      </c>
      <c r="H60" s="16" t="s">
        <v>22</v>
      </c>
      <c r="I60" s="56"/>
      <c r="J60" s="89"/>
      <c r="K60" s="86"/>
      <c r="L60" s="52"/>
      <c r="M60" s="52"/>
      <c r="N60" s="52"/>
      <c r="O60" s="52"/>
      <c r="P60" s="52"/>
      <c r="Q60" s="52"/>
    </row>
    <row r="61" spans="1:17" x14ac:dyDescent="0.2">
      <c r="A61" s="39"/>
      <c r="B61" s="14" t="s">
        <v>34</v>
      </c>
      <c r="C61" s="14">
        <v>5</v>
      </c>
      <c r="D61" s="14" t="s">
        <v>8</v>
      </c>
      <c r="E61" s="14" t="s">
        <v>12</v>
      </c>
      <c r="F61" s="14">
        <v>200</v>
      </c>
      <c r="G61" s="14">
        <f>((500/1000)*100)/1000</f>
        <v>0.05</v>
      </c>
      <c r="H61" s="14" t="s">
        <v>22</v>
      </c>
      <c r="I61" s="57"/>
      <c r="J61" s="90"/>
      <c r="K61" s="87"/>
      <c r="L61" s="51"/>
      <c r="M61" s="51"/>
      <c r="N61" s="51"/>
      <c r="O61" s="51"/>
      <c r="P61" s="51"/>
      <c r="Q61" s="51"/>
    </row>
    <row r="62" spans="1:17" x14ac:dyDescent="0.2">
      <c r="A62" s="39"/>
      <c r="B62" s="15" t="s">
        <v>9</v>
      </c>
      <c r="C62" s="15">
        <v>1</v>
      </c>
      <c r="D62" s="15" t="s">
        <v>8</v>
      </c>
      <c r="E62" s="15" t="s">
        <v>11</v>
      </c>
      <c r="F62" s="15">
        <v>100</v>
      </c>
      <c r="G62" s="15">
        <f>125/1000</f>
        <v>0.125</v>
      </c>
      <c r="H62" s="15" t="s">
        <v>24</v>
      </c>
      <c r="I62" s="55" t="s">
        <v>28</v>
      </c>
      <c r="J62" s="94">
        <f>SUM(G62:G66)</f>
        <v>0.625</v>
      </c>
      <c r="K62" s="85" t="str">
        <f>H62</f>
        <v>mL</v>
      </c>
      <c r="L62" s="50" t="s">
        <v>114</v>
      </c>
      <c r="M62" s="50"/>
      <c r="N62" s="50"/>
      <c r="O62" s="50"/>
      <c r="P62" s="50"/>
      <c r="Q62" s="50" t="s">
        <v>79</v>
      </c>
    </row>
    <row r="63" spans="1:17" x14ac:dyDescent="0.2">
      <c r="A63" s="39"/>
      <c r="B63" s="16" t="s">
        <v>9</v>
      </c>
      <c r="C63" s="16">
        <v>2</v>
      </c>
      <c r="D63" s="16" t="s">
        <v>8</v>
      </c>
      <c r="E63" s="16" t="s">
        <v>11</v>
      </c>
      <c r="F63" s="16">
        <v>100</v>
      </c>
      <c r="G63" s="16">
        <f>125/1000</f>
        <v>0.125</v>
      </c>
      <c r="H63" s="16" t="s">
        <v>24</v>
      </c>
      <c r="I63" s="56"/>
      <c r="J63" s="95"/>
      <c r="K63" s="86"/>
      <c r="L63" s="52"/>
      <c r="M63" s="52"/>
      <c r="N63" s="52"/>
      <c r="O63" s="52"/>
      <c r="P63" s="52"/>
      <c r="Q63" s="52"/>
    </row>
    <row r="64" spans="1:17" x14ac:dyDescent="0.2">
      <c r="A64" s="39"/>
      <c r="B64" s="16" t="s">
        <v>31</v>
      </c>
      <c r="C64" s="16">
        <v>3</v>
      </c>
      <c r="D64" s="16" t="s">
        <v>8</v>
      </c>
      <c r="E64" s="16" t="s">
        <v>11</v>
      </c>
      <c r="F64" s="16">
        <v>100</v>
      </c>
      <c r="G64" s="16">
        <f>125/1000</f>
        <v>0.125</v>
      </c>
      <c r="H64" s="16" t="s">
        <v>24</v>
      </c>
      <c r="I64" s="56"/>
      <c r="J64" s="95"/>
      <c r="K64" s="86"/>
      <c r="L64" s="52"/>
      <c r="M64" s="52"/>
      <c r="N64" s="52"/>
      <c r="O64" s="52"/>
      <c r="P64" s="52"/>
      <c r="Q64" s="52"/>
    </row>
    <row r="65" spans="1:17" x14ac:dyDescent="0.2">
      <c r="A65" s="39"/>
      <c r="B65" s="16" t="s">
        <v>34</v>
      </c>
      <c r="C65" s="16">
        <v>4</v>
      </c>
      <c r="D65" s="16" t="s">
        <v>8</v>
      </c>
      <c r="E65" s="16" t="s">
        <v>11</v>
      </c>
      <c r="F65" s="16">
        <v>200</v>
      </c>
      <c r="G65" s="16">
        <f>125/1000</f>
        <v>0.125</v>
      </c>
      <c r="H65" s="16" t="s">
        <v>24</v>
      </c>
      <c r="I65" s="56"/>
      <c r="J65" s="95"/>
      <c r="K65" s="86"/>
      <c r="L65" s="52"/>
      <c r="M65" s="52"/>
      <c r="N65" s="52"/>
      <c r="O65" s="52"/>
      <c r="P65" s="52"/>
      <c r="Q65" s="52"/>
    </row>
    <row r="66" spans="1:17" x14ac:dyDescent="0.2">
      <c r="A66" s="39"/>
      <c r="B66" s="14" t="s">
        <v>34</v>
      </c>
      <c r="C66" s="14">
        <v>5</v>
      </c>
      <c r="D66" s="14" t="s">
        <v>8</v>
      </c>
      <c r="E66" s="14" t="s">
        <v>11</v>
      </c>
      <c r="F66" s="14">
        <v>200</v>
      </c>
      <c r="G66" s="14">
        <f>125/1000</f>
        <v>0.125</v>
      </c>
      <c r="H66" s="14" t="s">
        <v>24</v>
      </c>
      <c r="I66" s="57"/>
      <c r="J66" s="96"/>
      <c r="K66" s="87"/>
      <c r="L66" s="51"/>
      <c r="M66" s="51"/>
      <c r="N66" s="51"/>
      <c r="O66" s="51"/>
      <c r="P66" s="51"/>
      <c r="Q66" s="51"/>
    </row>
    <row r="67" spans="1:17" x14ac:dyDescent="0.2">
      <c r="A67" s="39"/>
      <c r="B67" s="15" t="s">
        <v>9</v>
      </c>
      <c r="C67" s="15">
        <v>1</v>
      </c>
      <c r="D67" s="15" t="s">
        <v>8</v>
      </c>
      <c r="E67" s="15" t="s">
        <v>16</v>
      </c>
      <c r="F67" s="15">
        <v>100</v>
      </c>
      <c r="G67" s="15">
        <f>((25/1000)*20)/1000</f>
        <v>5.0000000000000001E-4</v>
      </c>
      <c r="H67" s="15" t="s">
        <v>22</v>
      </c>
      <c r="I67" s="55" t="s">
        <v>29</v>
      </c>
      <c r="J67" s="75">
        <f>SUM(G67:G71)</f>
        <v>2.5000000000000001E-3</v>
      </c>
      <c r="K67" s="85" t="str">
        <f>H67</f>
        <v>g</v>
      </c>
      <c r="L67" s="50" t="s">
        <v>113</v>
      </c>
      <c r="M67" s="50"/>
      <c r="N67" s="50"/>
      <c r="O67" s="50"/>
      <c r="P67" s="50"/>
      <c r="Q67" s="50" t="s">
        <v>79</v>
      </c>
    </row>
    <row r="68" spans="1:17" x14ac:dyDescent="0.2">
      <c r="A68" s="39"/>
      <c r="B68" s="16" t="s">
        <v>9</v>
      </c>
      <c r="C68" s="16">
        <v>2</v>
      </c>
      <c r="D68" s="16" t="s">
        <v>8</v>
      </c>
      <c r="E68" s="16" t="s">
        <v>16</v>
      </c>
      <c r="F68" s="16">
        <v>100</v>
      </c>
      <c r="G68" s="16">
        <f>((25/1000)*20)/1000</f>
        <v>5.0000000000000001E-4</v>
      </c>
      <c r="H68" s="16" t="s">
        <v>22</v>
      </c>
      <c r="I68" s="56"/>
      <c r="J68" s="76"/>
      <c r="K68" s="86"/>
      <c r="L68" s="52"/>
      <c r="M68" s="52"/>
      <c r="N68" s="52"/>
      <c r="O68" s="52"/>
      <c r="P68" s="52"/>
      <c r="Q68" s="52"/>
    </row>
    <row r="69" spans="1:17" x14ac:dyDescent="0.2">
      <c r="A69" s="39"/>
      <c r="B69" s="16" t="s">
        <v>31</v>
      </c>
      <c r="C69" s="16">
        <v>3</v>
      </c>
      <c r="D69" s="16" t="s">
        <v>8</v>
      </c>
      <c r="E69" s="16" t="s">
        <v>16</v>
      </c>
      <c r="F69" s="16">
        <v>100</v>
      </c>
      <c r="G69" s="16">
        <f>((25/1000)*20)/1000</f>
        <v>5.0000000000000001E-4</v>
      </c>
      <c r="H69" s="16" t="s">
        <v>22</v>
      </c>
      <c r="I69" s="56"/>
      <c r="J69" s="76"/>
      <c r="K69" s="86"/>
      <c r="L69" s="52"/>
      <c r="M69" s="52"/>
      <c r="N69" s="52"/>
      <c r="O69" s="52"/>
      <c r="P69" s="52"/>
      <c r="Q69" s="52"/>
    </row>
    <row r="70" spans="1:17" x14ac:dyDescent="0.2">
      <c r="A70" s="39"/>
      <c r="B70" s="16" t="s">
        <v>34</v>
      </c>
      <c r="C70" s="16">
        <v>4</v>
      </c>
      <c r="D70" s="16" t="s">
        <v>8</v>
      </c>
      <c r="E70" s="16" t="s">
        <v>16</v>
      </c>
      <c r="F70" s="16">
        <v>200</v>
      </c>
      <c r="G70" s="16">
        <f>((25/1000)*20)/1000</f>
        <v>5.0000000000000001E-4</v>
      </c>
      <c r="H70" s="16" t="s">
        <v>22</v>
      </c>
      <c r="I70" s="56"/>
      <c r="J70" s="76"/>
      <c r="K70" s="86"/>
      <c r="L70" s="52"/>
      <c r="M70" s="52"/>
      <c r="N70" s="52"/>
      <c r="O70" s="52"/>
      <c r="P70" s="52"/>
      <c r="Q70" s="52"/>
    </row>
    <row r="71" spans="1:17" x14ac:dyDescent="0.2">
      <c r="A71" s="39"/>
      <c r="B71" s="14" t="s">
        <v>34</v>
      </c>
      <c r="C71" s="14">
        <v>5</v>
      </c>
      <c r="D71" s="14" t="s">
        <v>8</v>
      </c>
      <c r="E71" s="14" t="s">
        <v>16</v>
      </c>
      <c r="F71" s="14">
        <v>200</v>
      </c>
      <c r="G71" s="14">
        <f>((25/1000)*20)/1000</f>
        <v>5.0000000000000001E-4</v>
      </c>
      <c r="H71" s="14" t="s">
        <v>22</v>
      </c>
      <c r="I71" s="57"/>
      <c r="J71" s="77"/>
      <c r="K71" s="87"/>
      <c r="L71" s="51"/>
      <c r="M71" s="51"/>
      <c r="N71" s="51"/>
      <c r="O71" s="51"/>
      <c r="P71" s="51"/>
      <c r="Q71" s="51"/>
    </row>
    <row r="72" spans="1:17" ht="30" customHeight="1" x14ac:dyDescent="0.2">
      <c r="A72" s="39"/>
      <c r="B72" s="20" t="s">
        <v>78</v>
      </c>
      <c r="C72" s="21" t="s">
        <v>79</v>
      </c>
      <c r="D72" s="20" t="s">
        <v>71</v>
      </c>
      <c r="E72" s="20" t="s">
        <v>73</v>
      </c>
      <c r="F72" s="20">
        <v>50</v>
      </c>
      <c r="G72" s="20">
        <v>2</v>
      </c>
      <c r="H72" s="20" t="s">
        <v>74</v>
      </c>
      <c r="I72" s="18" t="s">
        <v>130</v>
      </c>
      <c r="J72" s="19">
        <f>G72</f>
        <v>2</v>
      </c>
      <c r="K72" s="20" t="str">
        <f>H72</f>
        <v>set</v>
      </c>
      <c r="L72" s="21">
        <v>1</v>
      </c>
      <c r="M72" s="20" t="s">
        <v>74</v>
      </c>
      <c r="N72" s="22">
        <f>26.3*J72 + 81.3</f>
        <v>133.9</v>
      </c>
      <c r="O72" s="23">
        <f>N72</f>
        <v>133.9</v>
      </c>
      <c r="P72" s="24" t="s">
        <v>115</v>
      </c>
      <c r="Q72" s="48"/>
    </row>
    <row r="73" spans="1:17" x14ac:dyDescent="0.2">
      <c r="A73" s="39"/>
      <c r="B73" s="15" t="s">
        <v>34</v>
      </c>
      <c r="C73" s="15">
        <v>4</v>
      </c>
      <c r="D73" s="15" t="s">
        <v>70</v>
      </c>
      <c r="E73" s="15" t="s">
        <v>53</v>
      </c>
      <c r="F73" s="15">
        <v>200</v>
      </c>
      <c r="G73" s="15">
        <f>(2/1000/5)*16</f>
        <v>6.4000000000000003E-3</v>
      </c>
      <c r="H73" s="15" t="s">
        <v>24</v>
      </c>
      <c r="I73" s="55"/>
      <c r="J73" s="72">
        <f>SUM(G73:G74)</f>
        <v>1.2800000000000001E-2</v>
      </c>
      <c r="K73" s="85" t="str">
        <f>H73</f>
        <v>mL</v>
      </c>
      <c r="L73" s="78">
        <v>0.05</v>
      </c>
      <c r="M73" s="85" t="s">
        <v>24</v>
      </c>
      <c r="N73" s="81">
        <v>106.02</v>
      </c>
      <c r="O73" s="102">
        <f>CEILING(J73/L73, 1)*N73</f>
        <v>106.02</v>
      </c>
      <c r="P73" s="65" t="s">
        <v>117</v>
      </c>
      <c r="Q73" s="50" t="s">
        <v>153</v>
      </c>
    </row>
    <row r="74" spans="1:17" x14ac:dyDescent="0.2">
      <c r="A74" s="39"/>
      <c r="B74" s="14" t="s">
        <v>34</v>
      </c>
      <c r="C74" s="14">
        <v>5</v>
      </c>
      <c r="D74" s="14" t="s">
        <v>70</v>
      </c>
      <c r="E74" s="14" t="s">
        <v>53</v>
      </c>
      <c r="F74" s="14">
        <v>200</v>
      </c>
      <c r="G74" s="14">
        <f>(2/1000/5)*16</f>
        <v>6.4000000000000003E-3</v>
      </c>
      <c r="H74" s="14" t="s">
        <v>24</v>
      </c>
      <c r="I74" s="57"/>
      <c r="J74" s="74"/>
      <c r="K74" s="87"/>
      <c r="L74" s="80"/>
      <c r="M74" s="87"/>
      <c r="N74" s="82"/>
      <c r="O74" s="104"/>
      <c r="P74" s="66"/>
      <c r="Q74" s="51"/>
    </row>
    <row r="75" spans="1:17" x14ac:dyDescent="0.2">
      <c r="A75" s="39"/>
      <c r="B75" s="15" t="s">
        <v>34</v>
      </c>
      <c r="C75" s="15">
        <v>4</v>
      </c>
      <c r="D75" s="15" t="s">
        <v>35</v>
      </c>
      <c r="E75" s="15" t="s">
        <v>68</v>
      </c>
      <c r="F75" s="15">
        <v>200</v>
      </c>
      <c r="G75" s="15">
        <f t="shared" ref="G75:G90" si="1">5*0.7</f>
        <v>3.5</v>
      </c>
      <c r="H75" s="15" t="s">
        <v>24</v>
      </c>
      <c r="I75" s="55" t="s">
        <v>69</v>
      </c>
      <c r="J75" s="91">
        <f>SUM(G75:G90)</f>
        <v>56</v>
      </c>
      <c r="K75" s="85" t="str">
        <f>H75</f>
        <v>mL</v>
      </c>
      <c r="L75" s="78">
        <v>473</v>
      </c>
      <c r="M75" s="85" t="s">
        <v>24</v>
      </c>
      <c r="N75" s="81">
        <v>3</v>
      </c>
      <c r="O75" s="102">
        <f>CEILING(J75/L75, 1)*N75</f>
        <v>3</v>
      </c>
      <c r="P75" s="67" t="s">
        <v>120</v>
      </c>
      <c r="Q75" s="50"/>
    </row>
    <row r="76" spans="1:17" x14ac:dyDescent="0.2">
      <c r="A76" s="39"/>
      <c r="B76" s="16" t="s">
        <v>34</v>
      </c>
      <c r="C76" s="16">
        <v>5</v>
      </c>
      <c r="D76" s="16" t="s">
        <v>35</v>
      </c>
      <c r="E76" s="16" t="s">
        <v>68</v>
      </c>
      <c r="F76" s="16">
        <v>200</v>
      </c>
      <c r="G76" s="16">
        <f t="shared" si="1"/>
        <v>3.5</v>
      </c>
      <c r="H76" s="16" t="s">
        <v>24</v>
      </c>
      <c r="I76" s="56"/>
      <c r="J76" s="92"/>
      <c r="K76" s="86"/>
      <c r="L76" s="79"/>
      <c r="M76" s="86"/>
      <c r="N76" s="83"/>
      <c r="O76" s="103"/>
      <c r="P76" s="68"/>
      <c r="Q76" s="52"/>
    </row>
    <row r="77" spans="1:17" x14ac:dyDescent="0.2">
      <c r="A77" s="39"/>
      <c r="B77" s="16" t="s">
        <v>9</v>
      </c>
      <c r="C77" s="16">
        <v>1</v>
      </c>
      <c r="D77" s="16" t="s">
        <v>8</v>
      </c>
      <c r="E77" s="16" t="s">
        <v>68</v>
      </c>
      <c r="F77" s="16">
        <v>100</v>
      </c>
      <c r="G77" s="16">
        <f t="shared" si="1"/>
        <v>3.5</v>
      </c>
      <c r="H77" s="16" t="s">
        <v>24</v>
      </c>
      <c r="I77" s="56"/>
      <c r="J77" s="92"/>
      <c r="K77" s="86"/>
      <c r="L77" s="79"/>
      <c r="M77" s="86"/>
      <c r="N77" s="83"/>
      <c r="O77" s="103"/>
      <c r="P77" s="68"/>
      <c r="Q77" s="52"/>
    </row>
    <row r="78" spans="1:17" x14ac:dyDescent="0.2">
      <c r="A78" s="39"/>
      <c r="B78" s="16" t="s">
        <v>9</v>
      </c>
      <c r="C78" s="16">
        <v>2</v>
      </c>
      <c r="D78" s="16" t="s">
        <v>8</v>
      </c>
      <c r="E78" s="16" t="s">
        <v>68</v>
      </c>
      <c r="F78" s="16">
        <v>100</v>
      </c>
      <c r="G78" s="16">
        <f t="shared" si="1"/>
        <v>3.5</v>
      </c>
      <c r="H78" s="16" t="s">
        <v>24</v>
      </c>
      <c r="I78" s="56"/>
      <c r="J78" s="92"/>
      <c r="K78" s="86"/>
      <c r="L78" s="79"/>
      <c r="M78" s="86"/>
      <c r="N78" s="83"/>
      <c r="O78" s="103"/>
      <c r="P78" s="68"/>
      <c r="Q78" s="52"/>
    </row>
    <row r="79" spans="1:17" x14ac:dyDescent="0.2">
      <c r="A79" s="39"/>
      <c r="B79" s="16" t="s">
        <v>31</v>
      </c>
      <c r="C79" s="16">
        <v>3</v>
      </c>
      <c r="D79" s="16" t="s">
        <v>8</v>
      </c>
      <c r="E79" s="16" t="s">
        <v>68</v>
      </c>
      <c r="F79" s="16">
        <v>100</v>
      </c>
      <c r="G79" s="16">
        <f t="shared" si="1"/>
        <v>3.5</v>
      </c>
      <c r="H79" s="16" t="s">
        <v>24</v>
      </c>
      <c r="I79" s="56"/>
      <c r="J79" s="92"/>
      <c r="K79" s="86"/>
      <c r="L79" s="79"/>
      <c r="M79" s="86"/>
      <c r="N79" s="83"/>
      <c r="O79" s="103"/>
      <c r="P79" s="68"/>
      <c r="Q79" s="52"/>
    </row>
    <row r="80" spans="1:17" x14ac:dyDescent="0.2">
      <c r="A80" s="39"/>
      <c r="B80" s="16" t="s">
        <v>34</v>
      </c>
      <c r="C80" s="16">
        <v>4</v>
      </c>
      <c r="D80" s="16" t="s">
        <v>8</v>
      </c>
      <c r="E80" s="16" t="s">
        <v>68</v>
      </c>
      <c r="F80" s="16">
        <v>200</v>
      </c>
      <c r="G80" s="16">
        <f t="shared" si="1"/>
        <v>3.5</v>
      </c>
      <c r="H80" s="16" t="s">
        <v>24</v>
      </c>
      <c r="I80" s="56"/>
      <c r="J80" s="92"/>
      <c r="K80" s="86"/>
      <c r="L80" s="79"/>
      <c r="M80" s="86"/>
      <c r="N80" s="83"/>
      <c r="O80" s="103"/>
      <c r="P80" s="68"/>
      <c r="Q80" s="52"/>
    </row>
    <row r="81" spans="1:17" x14ac:dyDescent="0.2">
      <c r="A81" s="39"/>
      <c r="B81" s="16" t="s">
        <v>34</v>
      </c>
      <c r="C81" s="16">
        <v>5</v>
      </c>
      <c r="D81" s="16" t="s">
        <v>8</v>
      </c>
      <c r="E81" s="16" t="s">
        <v>68</v>
      </c>
      <c r="F81" s="16">
        <v>200</v>
      </c>
      <c r="G81" s="16">
        <f t="shared" si="1"/>
        <v>3.5</v>
      </c>
      <c r="H81" s="16" t="s">
        <v>24</v>
      </c>
      <c r="I81" s="56"/>
      <c r="J81" s="92"/>
      <c r="K81" s="86"/>
      <c r="L81" s="79"/>
      <c r="M81" s="86"/>
      <c r="N81" s="83"/>
      <c r="O81" s="103"/>
      <c r="P81" s="68"/>
      <c r="Q81" s="52"/>
    </row>
    <row r="82" spans="1:17" x14ac:dyDescent="0.2">
      <c r="A82" s="39"/>
      <c r="B82" s="16" t="s">
        <v>34</v>
      </c>
      <c r="C82" s="16">
        <v>4</v>
      </c>
      <c r="D82" s="16" t="s">
        <v>71</v>
      </c>
      <c r="E82" s="16" t="s">
        <v>68</v>
      </c>
      <c r="F82" s="16">
        <v>200</v>
      </c>
      <c r="G82" s="16">
        <f t="shared" si="1"/>
        <v>3.5</v>
      </c>
      <c r="H82" s="16" t="s">
        <v>24</v>
      </c>
      <c r="I82" s="56"/>
      <c r="J82" s="92"/>
      <c r="K82" s="86"/>
      <c r="L82" s="79"/>
      <c r="M82" s="86"/>
      <c r="N82" s="83"/>
      <c r="O82" s="103"/>
      <c r="P82" s="68"/>
      <c r="Q82" s="52"/>
    </row>
    <row r="83" spans="1:17" x14ac:dyDescent="0.2">
      <c r="A83" s="39"/>
      <c r="B83" s="16" t="s">
        <v>34</v>
      </c>
      <c r="C83" s="16">
        <v>5</v>
      </c>
      <c r="D83" s="16" t="s">
        <v>71</v>
      </c>
      <c r="E83" s="16" t="s">
        <v>68</v>
      </c>
      <c r="F83" s="16">
        <v>200</v>
      </c>
      <c r="G83" s="16">
        <f t="shared" si="1"/>
        <v>3.5</v>
      </c>
      <c r="H83" s="16" t="s">
        <v>24</v>
      </c>
      <c r="I83" s="56"/>
      <c r="J83" s="92"/>
      <c r="K83" s="86"/>
      <c r="L83" s="79"/>
      <c r="M83" s="86"/>
      <c r="N83" s="83"/>
      <c r="O83" s="103"/>
      <c r="P83" s="68"/>
      <c r="Q83" s="52"/>
    </row>
    <row r="84" spans="1:17" x14ac:dyDescent="0.2">
      <c r="A84" s="39"/>
      <c r="B84" s="16" t="s">
        <v>34</v>
      </c>
      <c r="C84" s="16">
        <v>4</v>
      </c>
      <c r="D84" s="16" t="s">
        <v>47</v>
      </c>
      <c r="E84" s="16" t="s">
        <v>68</v>
      </c>
      <c r="F84" s="16">
        <v>200</v>
      </c>
      <c r="G84" s="16">
        <f t="shared" si="1"/>
        <v>3.5</v>
      </c>
      <c r="H84" s="16" t="s">
        <v>24</v>
      </c>
      <c r="I84" s="56"/>
      <c r="J84" s="92"/>
      <c r="K84" s="86"/>
      <c r="L84" s="79"/>
      <c r="M84" s="86"/>
      <c r="N84" s="83"/>
      <c r="O84" s="103"/>
      <c r="P84" s="68"/>
      <c r="Q84" s="52"/>
    </row>
    <row r="85" spans="1:17" x14ac:dyDescent="0.2">
      <c r="A85" s="39"/>
      <c r="B85" s="16" t="s">
        <v>34</v>
      </c>
      <c r="C85" s="16">
        <v>5</v>
      </c>
      <c r="D85" s="16" t="s">
        <v>47</v>
      </c>
      <c r="E85" s="16" t="s">
        <v>68</v>
      </c>
      <c r="F85" s="16">
        <v>200</v>
      </c>
      <c r="G85" s="16">
        <f t="shared" si="1"/>
        <v>3.5</v>
      </c>
      <c r="H85" s="16" t="s">
        <v>24</v>
      </c>
      <c r="I85" s="56"/>
      <c r="J85" s="92"/>
      <c r="K85" s="86"/>
      <c r="L85" s="79"/>
      <c r="M85" s="86"/>
      <c r="N85" s="83"/>
      <c r="O85" s="103"/>
      <c r="P85" s="68"/>
      <c r="Q85" s="52"/>
    </row>
    <row r="86" spans="1:17" x14ac:dyDescent="0.2">
      <c r="A86" s="39"/>
      <c r="B86" s="16" t="s">
        <v>9</v>
      </c>
      <c r="C86" s="16">
        <v>1</v>
      </c>
      <c r="D86" s="16" t="s">
        <v>4</v>
      </c>
      <c r="E86" s="16" t="s">
        <v>68</v>
      </c>
      <c r="F86" s="16">
        <v>100</v>
      </c>
      <c r="G86" s="16">
        <f t="shared" si="1"/>
        <v>3.5</v>
      </c>
      <c r="H86" s="16" t="s">
        <v>24</v>
      </c>
      <c r="I86" s="56"/>
      <c r="J86" s="92"/>
      <c r="K86" s="86"/>
      <c r="L86" s="79"/>
      <c r="M86" s="86"/>
      <c r="N86" s="83"/>
      <c r="O86" s="103"/>
      <c r="P86" s="68"/>
      <c r="Q86" s="52"/>
    </row>
    <row r="87" spans="1:17" x14ac:dyDescent="0.2">
      <c r="A87" s="39"/>
      <c r="B87" s="16" t="s">
        <v>9</v>
      </c>
      <c r="C87" s="16">
        <v>2</v>
      </c>
      <c r="D87" s="16" t="s">
        <v>4</v>
      </c>
      <c r="E87" s="16" t="s">
        <v>68</v>
      </c>
      <c r="F87" s="16">
        <v>100</v>
      </c>
      <c r="G87" s="16">
        <f t="shared" si="1"/>
        <v>3.5</v>
      </c>
      <c r="H87" s="16" t="s">
        <v>24</v>
      </c>
      <c r="I87" s="56"/>
      <c r="J87" s="92"/>
      <c r="K87" s="86"/>
      <c r="L87" s="79"/>
      <c r="M87" s="86"/>
      <c r="N87" s="83"/>
      <c r="O87" s="103"/>
      <c r="P87" s="68"/>
      <c r="Q87" s="52"/>
    </row>
    <row r="88" spans="1:17" x14ac:dyDescent="0.2">
      <c r="A88" s="39"/>
      <c r="B88" s="16" t="s">
        <v>31</v>
      </c>
      <c r="C88" s="16">
        <v>3</v>
      </c>
      <c r="D88" s="16" t="s">
        <v>4</v>
      </c>
      <c r="E88" s="16" t="s">
        <v>68</v>
      </c>
      <c r="F88" s="16">
        <v>100</v>
      </c>
      <c r="G88" s="16">
        <f t="shared" si="1"/>
        <v>3.5</v>
      </c>
      <c r="H88" s="16" t="s">
        <v>24</v>
      </c>
      <c r="I88" s="56"/>
      <c r="J88" s="92"/>
      <c r="K88" s="86"/>
      <c r="L88" s="79"/>
      <c r="M88" s="86"/>
      <c r="N88" s="83"/>
      <c r="O88" s="103"/>
      <c r="P88" s="68"/>
      <c r="Q88" s="52"/>
    </row>
    <row r="89" spans="1:17" x14ac:dyDescent="0.2">
      <c r="A89" s="39"/>
      <c r="B89" s="16" t="s">
        <v>34</v>
      </c>
      <c r="C89" s="16">
        <v>4</v>
      </c>
      <c r="D89" s="16" t="s">
        <v>4</v>
      </c>
      <c r="E89" s="16" t="s">
        <v>68</v>
      </c>
      <c r="F89" s="16">
        <v>200</v>
      </c>
      <c r="G89" s="16">
        <f t="shared" si="1"/>
        <v>3.5</v>
      </c>
      <c r="H89" s="16" t="s">
        <v>24</v>
      </c>
      <c r="I89" s="56"/>
      <c r="J89" s="92"/>
      <c r="K89" s="86"/>
      <c r="L89" s="79"/>
      <c r="M89" s="86"/>
      <c r="N89" s="83"/>
      <c r="O89" s="103"/>
      <c r="P89" s="68"/>
      <c r="Q89" s="52"/>
    </row>
    <row r="90" spans="1:17" x14ac:dyDescent="0.2">
      <c r="A90" s="39"/>
      <c r="B90" s="14" t="s">
        <v>34</v>
      </c>
      <c r="C90" s="14">
        <v>5</v>
      </c>
      <c r="D90" s="14" t="s">
        <v>4</v>
      </c>
      <c r="E90" s="14" t="s">
        <v>68</v>
      </c>
      <c r="F90" s="14">
        <v>200</v>
      </c>
      <c r="G90" s="14">
        <f t="shared" si="1"/>
        <v>3.5</v>
      </c>
      <c r="H90" s="14" t="s">
        <v>24</v>
      </c>
      <c r="I90" s="57"/>
      <c r="J90" s="93"/>
      <c r="K90" s="87"/>
      <c r="L90" s="80"/>
      <c r="M90" s="87"/>
      <c r="N90" s="82"/>
      <c r="O90" s="104"/>
      <c r="P90" s="66"/>
      <c r="Q90" s="51"/>
    </row>
    <row r="91" spans="1:17" x14ac:dyDescent="0.2">
      <c r="A91" s="39"/>
      <c r="B91" s="15" t="s">
        <v>9</v>
      </c>
      <c r="C91" s="15">
        <v>1</v>
      </c>
      <c r="D91" s="15" t="s">
        <v>8</v>
      </c>
      <c r="E91" s="15" t="s">
        <v>14</v>
      </c>
      <c r="F91" s="15">
        <v>100</v>
      </c>
      <c r="G91" s="15">
        <f>((500/1000)*10)/1000</f>
        <v>5.0000000000000001E-3</v>
      </c>
      <c r="H91" s="15" t="s">
        <v>22</v>
      </c>
      <c r="I91" s="55" t="s">
        <v>29</v>
      </c>
      <c r="J91" s="94">
        <f>SUM(G91:G95)</f>
        <v>2.5000000000000001E-2</v>
      </c>
      <c r="K91" s="85" t="str">
        <f>H91</f>
        <v>g</v>
      </c>
      <c r="L91" s="50" t="s">
        <v>113</v>
      </c>
      <c r="M91" s="50"/>
      <c r="N91" s="50"/>
      <c r="O91" s="50"/>
      <c r="P91" s="50"/>
      <c r="Q91" s="50" t="s">
        <v>79</v>
      </c>
    </row>
    <row r="92" spans="1:17" x14ac:dyDescent="0.2">
      <c r="A92" s="39"/>
      <c r="B92" s="16" t="s">
        <v>9</v>
      </c>
      <c r="C92" s="16">
        <v>2</v>
      </c>
      <c r="D92" s="16" t="s">
        <v>8</v>
      </c>
      <c r="E92" s="16" t="s">
        <v>14</v>
      </c>
      <c r="F92" s="16">
        <v>100</v>
      </c>
      <c r="G92" s="16">
        <f>((500/1000)*10)/1000</f>
        <v>5.0000000000000001E-3</v>
      </c>
      <c r="H92" s="16" t="s">
        <v>22</v>
      </c>
      <c r="I92" s="56"/>
      <c r="J92" s="95"/>
      <c r="K92" s="86"/>
      <c r="L92" s="52"/>
      <c r="M92" s="52"/>
      <c r="N92" s="52"/>
      <c r="O92" s="52"/>
      <c r="P92" s="52"/>
      <c r="Q92" s="52"/>
    </row>
    <row r="93" spans="1:17" x14ac:dyDescent="0.2">
      <c r="A93" s="39"/>
      <c r="B93" s="16" t="s">
        <v>31</v>
      </c>
      <c r="C93" s="16">
        <v>3</v>
      </c>
      <c r="D93" s="16" t="s">
        <v>8</v>
      </c>
      <c r="E93" s="16" t="s">
        <v>14</v>
      </c>
      <c r="F93" s="16">
        <v>100</v>
      </c>
      <c r="G93" s="16">
        <f>((500/1000)*10)/1000</f>
        <v>5.0000000000000001E-3</v>
      </c>
      <c r="H93" s="16" t="s">
        <v>22</v>
      </c>
      <c r="I93" s="56"/>
      <c r="J93" s="95"/>
      <c r="K93" s="86"/>
      <c r="L93" s="52"/>
      <c r="M93" s="52"/>
      <c r="N93" s="52"/>
      <c r="O93" s="52"/>
      <c r="P93" s="52"/>
      <c r="Q93" s="52"/>
    </row>
    <row r="94" spans="1:17" x14ac:dyDescent="0.2">
      <c r="A94" s="39"/>
      <c r="B94" s="16" t="s">
        <v>34</v>
      </c>
      <c r="C94" s="16">
        <v>4</v>
      </c>
      <c r="D94" s="16" t="s">
        <v>8</v>
      </c>
      <c r="E94" s="16" t="s">
        <v>14</v>
      </c>
      <c r="F94" s="16">
        <v>200</v>
      </c>
      <c r="G94" s="16">
        <f>((500/1000)*10)/1000</f>
        <v>5.0000000000000001E-3</v>
      </c>
      <c r="H94" s="16" t="s">
        <v>22</v>
      </c>
      <c r="I94" s="56"/>
      <c r="J94" s="95"/>
      <c r="K94" s="86"/>
      <c r="L94" s="52"/>
      <c r="M94" s="52"/>
      <c r="N94" s="52"/>
      <c r="O94" s="52"/>
      <c r="P94" s="52"/>
      <c r="Q94" s="52"/>
    </row>
    <row r="95" spans="1:17" x14ac:dyDescent="0.2">
      <c r="A95" s="39"/>
      <c r="B95" s="14" t="s">
        <v>34</v>
      </c>
      <c r="C95" s="14">
        <v>5</v>
      </c>
      <c r="D95" s="14" t="s">
        <v>8</v>
      </c>
      <c r="E95" s="14" t="s">
        <v>14</v>
      </c>
      <c r="F95" s="14">
        <v>200</v>
      </c>
      <c r="G95" s="14">
        <f>((500/1000)*10)/1000</f>
        <v>5.0000000000000001E-3</v>
      </c>
      <c r="H95" s="14" t="s">
        <v>22</v>
      </c>
      <c r="I95" s="57"/>
      <c r="J95" s="96"/>
      <c r="K95" s="87"/>
      <c r="L95" s="51"/>
      <c r="M95" s="51"/>
      <c r="N95" s="51"/>
      <c r="O95" s="51"/>
      <c r="P95" s="51"/>
      <c r="Q95" s="51"/>
    </row>
    <row r="96" spans="1:17" x14ac:dyDescent="0.2">
      <c r="A96" s="39"/>
      <c r="B96" s="15" t="s">
        <v>34</v>
      </c>
      <c r="C96" s="15">
        <v>4</v>
      </c>
      <c r="D96" s="15" t="s">
        <v>35</v>
      </c>
      <c r="E96" s="15" t="s">
        <v>65</v>
      </c>
      <c r="F96" s="15">
        <v>200</v>
      </c>
      <c r="G96" s="15">
        <v>4</v>
      </c>
      <c r="H96" s="15" t="s">
        <v>66</v>
      </c>
      <c r="I96" s="55" t="s">
        <v>77</v>
      </c>
      <c r="J96" s="69">
        <f>SUM(G96:G116)</f>
        <v>82</v>
      </c>
      <c r="K96" s="85" t="str">
        <f>H96</f>
        <v>glove</v>
      </c>
      <c r="L96" s="78">
        <v>100</v>
      </c>
      <c r="M96" s="85" t="s">
        <v>109</v>
      </c>
      <c r="N96" s="81">
        <v>6.26</v>
      </c>
      <c r="O96" s="102">
        <f>CEILING(J96/L96, 1)*N96</f>
        <v>6.26</v>
      </c>
      <c r="P96" s="65" t="s">
        <v>121</v>
      </c>
      <c r="Q96" s="50" t="s">
        <v>153</v>
      </c>
    </row>
    <row r="97" spans="1:17" x14ac:dyDescent="0.2">
      <c r="A97" s="39"/>
      <c r="B97" s="16" t="s">
        <v>34</v>
      </c>
      <c r="C97" s="16">
        <v>5</v>
      </c>
      <c r="D97" s="16" t="s">
        <v>35</v>
      </c>
      <c r="E97" s="16" t="s">
        <v>65</v>
      </c>
      <c r="F97" s="16">
        <v>200</v>
      </c>
      <c r="G97" s="16">
        <v>4</v>
      </c>
      <c r="H97" s="16" t="s">
        <v>66</v>
      </c>
      <c r="I97" s="56"/>
      <c r="J97" s="71"/>
      <c r="K97" s="86"/>
      <c r="L97" s="79"/>
      <c r="M97" s="86"/>
      <c r="N97" s="83"/>
      <c r="O97" s="103"/>
      <c r="P97" s="68"/>
      <c r="Q97" s="52"/>
    </row>
    <row r="98" spans="1:17" x14ac:dyDescent="0.2">
      <c r="A98" s="39"/>
      <c r="B98" s="16" t="s">
        <v>9</v>
      </c>
      <c r="C98" s="16">
        <v>1</v>
      </c>
      <c r="D98" s="16" t="s">
        <v>8</v>
      </c>
      <c r="E98" s="16" t="s">
        <v>65</v>
      </c>
      <c r="F98" s="16">
        <v>100</v>
      </c>
      <c r="G98" s="16">
        <v>4</v>
      </c>
      <c r="H98" s="16" t="s">
        <v>66</v>
      </c>
      <c r="I98" s="56"/>
      <c r="J98" s="71"/>
      <c r="K98" s="86"/>
      <c r="L98" s="79"/>
      <c r="M98" s="86"/>
      <c r="N98" s="83"/>
      <c r="O98" s="103"/>
      <c r="P98" s="68"/>
      <c r="Q98" s="52"/>
    </row>
    <row r="99" spans="1:17" x14ac:dyDescent="0.2">
      <c r="A99" s="39"/>
      <c r="B99" s="16" t="s">
        <v>9</v>
      </c>
      <c r="C99" s="16">
        <v>2</v>
      </c>
      <c r="D99" s="16" t="s">
        <v>8</v>
      </c>
      <c r="E99" s="16" t="s">
        <v>65</v>
      </c>
      <c r="F99" s="16">
        <v>100</v>
      </c>
      <c r="G99" s="16">
        <v>4</v>
      </c>
      <c r="H99" s="16" t="s">
        <v>66</v>
      </c>
      <c r="I99" s="56"/>
      <c r="J99" s="71"/>
      <c r="K99" s="86"/>
      <c r="L99" s="79"/>
      <c r="M99" s="86"/>
      <c r="N99" s="83"/>
      <c r="O99" s="103"/>
      <c r="P99" s="68"/>
      <c r="Q99" s="52"/>
    </row>
    <row r="100" spans="1:17" x14ac:dyDescent="0.2">
      <c r="A100" s="39"/>
      <c r="B100" s="16" t="s">
        <v>31</v>
      </c>
      <c r="C100" s="16">
        <v>3</v>
      </c>
      <c r="D100" s="16" t="s">
        <v>8</v>
      </c>
      <c r="E100" s="16" t="s">
        <v>65</v>
      </c>
      <c r="F100" s="16">
        <v>100</v>
      </c>
      <c r="G100" s="16">
        <v>4</v>
      </c>
      <c r="H100" s="16" t="s">
        <v>66</v>
      </c>
      <c r="I100" s="56"/>
      <c r="J100" s="71"/>
      <c r="K100" s="86"/>
      <c r="L100" s="79"/>
      <c r="M100" s="86"/>
      <c r="N100" s="83"/>
      <c r="O100" s="103"/>
      <c r="P100" s="68"/>
      <c r="Q100" s="52"/>
    </row>
    <row r="101" spans="1:17" x14ac:dyDescent="0.2">
      <c r="A101" s="39"/>
      <c r="B101" s="16" t="s">
        <v>34</v>
      </c>
      <c r="C101" s="16">
        <v>4</v>
      </c>
      <c r="D101" s="16" t="s">
        <v>8</v>
      </c>
      <c r="E101" s="16" t="s">
        <v>65</v>
      </c>
      <c r="F101" s="16">
        <v>200</v>
      </c>
      <c r="G101" s="16">
        <v>4</v>
      </c>
      <c r="H101" s="16" t="s">
        <v>66</v>
      </c>
      <c r="I101" s="56"/>
      <c r="J101" s="71"/>
      <c r="K101" s="86"/>
      <c r="L101" s="79"/>
      <c r="M101" s="86"/>
      <c r="N101" s="83"/>
      <c r="O101" s="103"/>
      <c r="P101" s="68"/>
      <c r="Q101" s="52"/>
    </row>
    <row r="102" spans="1:17" x14ac:dyDescent="0.2">
      <c r="A102" s="39"/>
      <c r="B102" s="16" t="s">
        <v>34</v>
      </c>
      <c r="C102" s="16">
        <v>5</v>
      </c>
      <c r="D102" s="16" t="s">
        <v>8</v>
      </c>
      <c r="E102" s="16" t="s">
        <v>65</v>
      </c>
      <c r="F102" s="16">
        <v>200</v>
      </c>
      <c r="G102" s="16">
        <v>4</v>
      </c>
      <c r="H102" s="16" t="s">
        <v>66</v>
      </c>
      <c r="I102" s="56"/>
      <c r="J102" s="71"/>
      <c r="K102" s="86"/>
      <c r="L102" s="79"/>
      <c r="M102" s="86"/>
      <c r="N102" s="83"/>
      <c r="O102" s="103"/>
      <c r="P102" s="68"/>
      <c r="Q102" s="52"/>
    </row>
    <row r="103" spans="1:17" x14ac:dyDescent="0.2">
      <c r="A103" s="39"/>
      <c r="B103" s="16" t="s">
        <v>34</v>
      </c>
      <c r="C103" s="16">
        <v>4</v>
      </c>
      <c r="D103" s="16" t="s">
        <v>64</v>
      </c>
      <c r="E103" s="16" t="s">
        <v>65</v>
      </c>
      <c r="F103" s="16">
        <v>200</v>
      </c>
      <c r="G103" s="16">
        <v>4</v>
      </c>
      <c r="H103" s="16" t="s">
        <v>66</v>
      </c>
      <c r="I103" s="56"/>
      <c r="J103" s="71"/>
      <c r="K103" s="86"/>
      <c r="L103" s="79"/>
      <c r="M103" s="86"/>
      <c r="N103" s="83"/>
      <c r="O103" s="103"/>
      <c r="P103" s="68"/>
      <c r="Q103" s="52"/>
    </row>
    <row r="104" spans="1:17" x14ac:dyDescent="0.2">
      <c r="A104" s="39"/>
      <c r="B104" s="16" t="s">
        <v>34</v>
      </c>
      <c r="C104" s="16">
        <v>4</v>
      </c>
      <c r="D104" s="16" t="s">
        <v>47</v>
      </c>
      <c r="E104" s="16" t="s">
        <v>65</v>
      </c>
      <c r="F104" s="16">
        <v>200</v>
      </c>
      <c r="G104" s="16">
        <v>4</v>
      </c>
      <c r="H104" s="16" t="s">
        <v>66</v>
      </c>
      <c r="I104" s="56"/>
      <c r="J104" s="71"/>
      <c r="K104" s="86"/>
      <c r="L104" s="79"/>
      <c r="M104" s="86"/>
      <c r="N104" s="83"/>
      <c r="O104" s="103"/>
      <c r="P104" s="68"/>
      <c r="Q104" s="52"/>
    </row>
    <row r="105" spans="1:17" x14ac:dyDescent="0.2">
      <c r="A105" s="39"/>
      <c r="B105" s="16" t="s">
        <v>34</v>
      </c>
      <c r="C105" s="16">
        <v>5</v>
      </c>
      <c r="D105" s="16" t="s">
        <v>47</v>
      </c>
      <c r="E105" s="16" t="s">
        <v>65</v>
      </c>
      <c r="F105" s="16">
        <v>200</v>
      </c>
      <c r="G105" s="16">
        <v>4</v>
      </c>
      <c r="H105" s="16" t="s">
        <v>66</v>
      </c>
      <c r="I105" s="56"/>
      <c r="J105" s="71"/>
      <c r="K105" s="86"/>
      <c r="L105" s="79"/>
      <c r="M105" s="86"/>
      <c r="N105" s="83"/>
      <c r="O105" s="103"/>
      <c r="P105" s="68"/>
      <c r="Q105" s="52"/>
    </row>
    <row r="106" spans="1:17" x14ac:dyDescent="0.2">
      <c r="A106" s="39"/>
      <c r="B106" s="16" t="s">
        <v>34</v>
      </c>
      <c r="C106" s="16">
        <v>4</v>
      </c>
      <c r="D106" s="16" t="s">
        <v>44</v>
      </c>
      <c r="E106" s="16" t="s">
        <v>65</v>
      </c>
      <c r="F106" s="16">
        <v>200</v>
      </c>
      <c r="G106" s="16">
        <v>4</v>
      </c>
      <c r="H106" s="16" t="s">
        <v>66</v>
      </c>
      <c r="I106" s="56"/>
      <c r="J106" s="71"/>
      <c r="K106" s="86"/>
      <c r="L106" s="79"/>
      <c r="M106" s="86"/>
      <c r="N106" s="83"/>
      <c r="O106" s="103"/>
      <c r="P106" s="68"/>
      <c r="Q106" s="52"/>
    </row>
    <row r="107" spans="1:17" x14ac:dyDescent="0.2">
      <c r="A107" s="39"/>
      <c r="B107" s="16" t="s">
        <v>34</v>
      </c>
      <c r="C107" s="16">
        <v>5</v>
      </c>
      <c r="D107" s="16" t="s">
        <v>44</v>
      </c>
      <c r="E107" s="16" t="s">
        <v>65</v>
      </c>
      <c r="F107" s="16">
        <v>200</v>
      </c>
      <c r="G107" s="16">
        <v>4</v>
      </c>
      <c r="H107" s="16" t="s">
        <v>66</v>
      </c>
      <c r="I107" s="56"/>
      <c r="J107" s="71"/>
      <c r="K107" s="86"/>
      <c r="L107" s="79"/>
      <c r="M107" s="86"/>
      <c r="N107" s="83"/>
      <c r="O107" s="103"/>
      <c r="P107" s="68"/>
      <c r="Q107" s="52"/>
    </row>
    <row r="108" spans="1:17" x14ac:dyDescent="0.2">
      <c r="A108" s="39"/>
      <c r="B108" s="16" t="s">
        <v>34</v>
      </c>
      <c r="C108" s="16">
        <v>4</v>
      </c>
      <c r="D108" s="16" t="s">
        <v>70</v>
      </c>
      <c r="E108" s="16" t="s">
        <v>65</v>
      </c>
      <c r="F108" s="16">
        <v>200</v>
      </c>
      <c r="G108" s="16">
        <v>4</v>
      </c>
      <c r="H108" s="16" t="s">
        <v>66</v>
      </c>
      <c r="I108" s="56"/>
      <c r="J108" s="71"/>
      <c r="K108" s="86"/>
      <c r="L108" s="79"/>
      <c r="M108" s="86"/>
      <c r="N108" s="83"/>
      <c r="O108" s="103"/>
      <c r="P108" s="68"/>
      <c r="Q108" s="52"/>
    </row>
    <row r="109" spans="1:17" x14ac:dyDescent="0.2">
      <c r="A109" s="39"/>
      <c r="B109" s="16" t="s">
        <v>34</v>
      </c>
      <c r="C109" s="16">
        <v>5</v>
      </c>
      <c r="D109" s="16" t="s">
        <v>70</v>
      </c>
      <c r="E109" s="16" t="s">
        <v>65</v>
      </c>
      <c r="F109" s="16">
        <v>200</v>
      </c>
      <c r="G109" s="16">
        <v>4</v>
      </c>
      <c r="H109" s="16" t="s">
        <v>66</v>
      </c>
      <c r="I109" s="56"/>
      <c r="J109" s="71"/>
      <c r="K109" s="86"/>
      <c r="L109" s="79"/>
      <c r="M109" s="86"/>
      <c r="N109" s="83"/>
      <c r="O109" s="103"/>
      <c r="P109" s="68"/>
      <c r="Q109" s="52"/>
    </row>
    <row r="110" spans="1:17" x14ac:dyDescent="0.2">
      <c r="A110" s="39"/>
      <c r="B110" s="16" t="s">
        <v>9</v>
      </c>
      <c r="C110" s="16">
        <v>1</v>
      </c>
      <c r="D110" s="16" t="s">
        <v>4</v>
      </c>
      <c r="E110" s="16" t="s">
        <v>65</v>
      </c>
      <c r="F110" s="16">
        <v>100</v>
      </c>
      <c r="G110" s="16">
        <v>4</v>
      </c>
      <c r="H110" s="16" t="s">
        <v>66</v>
      </c>
      <c r="I110" s="56"/>
      <c r="J110" s="71"/>
      <c r="K110" s="86"/>
      <c r="L110" s="79"/>
      <c r="M110" s="86"/>
      <c r="N110" s="83"/>
      <c r="O110" s="103"/>
      <c r="P110" s="68"/>
      <c r="Q110" s="52"/>
    </row>
    <row r="111" spans="1:17" x14ac:dyDescent="0.2">
      <c r="A111" s="39"/>
      <c r="B111" s="16" t="s">
        <v>9</v>
      </c>
      <c r="C111" s="16">
        <v>2</v>
      </c>
      <c r="D111" s="16" t="s">
        <v>4</v>
      </c>
      <c r="E111" s="16" t="s">
        <v>65</v>
      </c>
      <c r="F111" s="16">
        <v>100</v>
      </c>
      <c r="G111" s="16">
        <v>4</v>
      </c>
      <c r="H111" s="16" t="s">
        <v>66</v>
      </c>
      <c r="I111" s="56"/>
      <c r="J111" s="71"/>
      <c r="K111" s="86"/>
      <c r="L111" s="79"/>
      <c r="M111" s="86"/>
      <c r="N111" s="83"/>
      <c r="O111" s="103"/>
      <c r="P111" s="68"/>
      <c r="Q111" s="52"/>
    </row>
    <row r="112" spans="1:17" x14ac:dyDescent="0.2">
      <c r="A112" s="39"/>
      <c r="B112" s="16" t="s">
        <v>34</v>
      </c>
      <c r="C112" s="16">
        <v>4</v>
      </c>
      <c r="D112" s="16" t="s">
        <v>4</v>
      </c>
      <c r="E112" s="16" t="s">
        <v>65</v>
      </c>
      <c r="F112" s="16">
        <v>200</v>
      </c>
      <c r="G112" s="16">
        <v>4</v>
      </c>
      <c r="H112" s="16" t="s">
        <v>66</v>
      </c>
      <c r="I112" s="56"/>
      <c r="J112" s="71"/>
      <c r="K112" s="86"/>
      <c r="L112" s="79"/>
      <c r="M112" s="86"/>
      <c r="N112" s="83"/>
      <c r="O112" s="103"/>
      <c r="P112" s="68"/>
      <c r="Q112" s="52"/>
    </row>
    <row r="113" spans="1:17" x14ac:dyDescent="0.2">
      <c r="A113" s="39"/>
      <c r="B113" s="16" t="s">
        <v>34</v>
      </c>
      <c r="C113" s="16">
        <v>5</v>
      </c>
      <c r="D113" s="16" t="s">
        <v>4</v>
      </c>
      <c r="E113" s="16" t="s">
        <v>65</v>
      </c>
      <c r="F113" s="16">
        <v>200</v>
      </c>
      <c r="G113" s="16">
        <v>4</v>
      </c>
      <c r="H113" s="16" t="s">
        <v>66</v>
      </c>
      <c r="I113" s="56"/>
      <c r="J113" s="71"/>
      <c r="K113" s="86"/>
      <c r="L113" s="79"/>
      <c r="M113" s="86"/>
      <c r="N113" s="83"/>
      <c r="O113" s="103"/>
      <c r="P113" s="68"/>
      <c r="Q113" s="52"/>
    </row>
    <row r="114" spans="1:17" x14ac:dyDescent="0.2">
      <c r="A114" s="39"/>
      <c r="B114" s="16" t="s">
        <v>31</v>
      </c>
      <c r="C114" s="16">
        <v>3</v>
      </c>
      <c r="D114" s="16" t="s">
        <v>4</v>
      </c>
      <c r="E114" s="16" t="s">
        <v>65</v>
      </c>
      <c r="F114" s="16">
        <v>100</v>
      </c>
      <c r="G114" s="16">
        <v>2</v>
      </c>
      <c r="H114" s="16" t="s">
        <v>66</v>
      </c>
      <c r="I114" s="56"/>
      <c r="J114" s="71"/>
      <c r="K114" s="86"/>
      <c r="L114" s="79"/>
      <c r="M114" s="86"/>
      <c r="N114" s="83"/>
      <c r="O114" s="103"/>
      <c r="P114" s="68"/>
      <c r="Q114" s="52"/>
    </row>
    <row r="115" spans="1:17" x14ac:dyDescent="0.2">
      <c r="A115" s="39"/>
      <c r="B115" s="16" t="s">
        <v>34</v>
      </c>
      <c r="C115" s="16">
        <v>4</v>
      </c>
      <c r="D115" s="16" t="s">
        <v>55</v>
      </c>
      <c r="E115" s="16" t="s">
        <v>65</v>
      </c>
      <c r="F115" s="16">
        <v>200</v>
      </c>
      <c r="G115" s="16">
        <v>4</v>
      </c>
      <c r="H115" s="16" t="s">
        <v>66</v>
      </c>
      <c r="I115" s="56"/>
      <c r="J115" s="71"/>
      <c r="K115" s="86"/>
      <c r="L115" s="79"/>
      <c r="M115" s="86"/>
      <c r="N115" s="83"/>
      <c r="O115" s="103"/>
      <c r="P115" s="68"/>
      <c r="Q115" s="52"/>
    </row>
    <row r="116" spans="1:17" x14ac:dyDescent="0.2">
      <c r="A116" s="39"/>
      <c r="B116" s="14" t="s">
        <v>34</v>
      </c>
      <c r="C116" s="14">
        <v>5</v>
      </c>
      <c r="D116" s="14" t="s">
        <v>55</v>
      </c>
      <c r="E116" s="14" t="s">
        <v>65</v>
      </c>
      <c r="F116" s="14">
        <v>200</v>
      </c>
      <c r="G116" s="14">
        <v>4</v>
      </c>
      <c r="H116" s="14" t="s">
        <v>66</v>
      </c>
      <c r="I116" s="57"/>
      <c r="J116" s="70"/>
      <c r="K116" s="87"/>
      <c r="L116" s="80"/>
      <c r="M116" s="87"/>
      <c r="N116" s="82"/>
      <c r="O116" s="104"/>
      <c r="P116" s="66"/>
      <c r="Q116" s="51"/>
    </row>
    <row r="117" spans="1:17" x14ac:dyDescent="0.2">
      <c r="A117" s="39"/>
      <c r="B117" s="15" t="s">
        <v>34</v>
      </c>
      <c r="C117" s="15">
        <v>4</v>
      </c>
      <c r="D117" s="15" t="s">
        <v>4</v>
      </c>
      <c r="E117" s="15" t="s">
        <v>5</v>
      </c>
      <c r="F117" s="15">
        <v>200</v>
      </c>
      <c r="G117" s="34">
        <f>((F117/60)/40)*12.5</f>
        <v>1.0416666666666667</v>
      </c>
      <c r="H117" s="15" t="s">
        <v>22</v>
      </c>
      <c r="I117" s="55" t="s">
        <v>94</v>
      </c>
      <c r="J117" s="97">
        <f>SUM(G117:G121)</f>
        <v>3.6458333333333339</v>
      </c>
      <c r="K117" s="85" t="str">
        <f>H117</f>
        <v>g</v>
      </c>
      <c r="L117" s="78" t="s">
        <v>122</v>
      </c>
      <c r="M117" s="85" t="s">
        <v>123</v>
      </c>
      <c r="N117" s="81">
        <v>45.37</v>
      </c>
      <c r="O117" s="102">
        <f>N117</f>
        <v>45.37</v>
      </c>
      <c r="P117" s="65" t="s">
        <v>125</v>
      </c>
      <c r="Q117" s="50" t="s">
        <v>153</v>
      </c>
    </row>
    <row r="118" spans="1:17" x14ac:dyDescent="0.2">
      <c r="A118" s="39"/>
      <c r="B118" s="16" t="s">
        <v>34</v>
      </c>
      <c r="C118" s="16">
        <v>5</v>
      </c>
      <c r="D118" s="16" t="s">
        <v>4</v>
      </c>
      <c r="E118" s="16" t="s">
        <v>5</v>
      </c>
      <c r="F118" s="16">
        <v>200</v>
      </c>
      <c r="G118" s="28">
        <f>((F118/60)/40)*12.5</f>
        <v>1.0416666666666667</v>
      </c>
      <c r="H118" s="16" t="s">
        <v>22</v>
      </c>
      <c r="I118" s="56"/>
      <c r="J118" s="98"/>
      <c r="K118" s="86"/>
      <c r="L118" s="79"/>
      <c r="M118" s="86"/>
      <c r="N118" s="83"/>
      <c r="O118" s="103"/>
      <c r="P118" s="68"/>
      <c r="Q118" s="52"/>
    </row>
    <row r="119" spans="1:17" x14ac:dyDescent="0.2">
      <c r="A119" s="39"/>
      <c r="B119" s="16" t="s">
        <v>9</v>
      </c>
      <c r="C119" s="16">
        <v>1</v>
      </c>
      <c r="D119" s="16" t="s">
        <v>4</v>
      </c>
      <c r="E119" s="16" t="s">
        <v>5</v>
      </c>
      <c r="F119" s="16">
        <v>100</v>
      </c>
      <c r="G119" s="28">
        <f>((F119/60)/40)*12.5</f>
        <v>0.52083333333333337</v>
      </c>
      <c r="H119" s="16" t="s">
        <v>22</v>
      </c>
      <c r="I119" s="56"/>
      <c r="J119" s="98"/>
      <c r="K119" s="86"/>
      <c r="L119" s="79"/>
      <c r="M119" s="86"/>
      <c r="N119" s="83"/>
      <c r="O119" s="103"/>
      <c r="P119" s="68"/>
      <c r="Q119" s="52"/>
    </row>
    <row r="120" spans="1:17" x14ac:dyDescent="0.2">
      <c r="A120" s="39"/>
      <c r="B120" s="16" t="s">
        <v>9</v>
      </c>
      <c r="C120" s="16">
        <v>2</v>
      </c>
      <c r="D120" s="16" t="s">
        <v>4</v>
      </c>
      <c r="E120" s="16" t="s">
        <v>5</v>
      </c>
      <c r="F120" s="16">
        <v>100</v>
      </c>
      <c r="G120" s="28">
        <f>((F120/60)/40)*12.5</f>
        <v>0.52083333333333337</v>
      </c>
      <c r="H120" s="16" t="s">
        <v>22</v>
      </c>
      <c r="I120" s="56"/>
      <c r="J120" s="98"/>
      <c r="K120" s="86"/>
      <c r="L120" s="79"/>
      <c r="M120" s="86"/>
      <c r="N120" s="83"/>
      <c r="O120" s="103"/>
      <c r="P120" s="68"/>
      <c r="Q120" s="52"/>
    </row>
    <row r="121" spans="1:17" x14ac:dyDescent="0.2">
      <c r="A121" s="39"/>
      <c r="B121" s="14" t="s">
        <v>31</v>
      </c>
      <c r="C121" s="14">
        <v>3</v>
      </c>
      <c r="D121" s="14" t="s">
        <v>4</v>
      </c>
      <c r="E121" s="14" t="s">
        <v>5</v>
      </c>
      <c r="F121" s="14">
        <v>100</v>
      </c>
      <c r="G121" s="29">
        <f>((F121/60)/40)*12.5</f>
        <v>0.52083333333333337</v>
      </c>
      <c r="H121" s="14" t="s">
        <v>22</v>
      </c>
      <c r="I121" s="57"/>
      <c r="J121" s="99"/>
      <c r="K121" s="87"/>
      <c r="L121" s="80"/>
      <c r="M121" s="87"/>
      <c r="N121" s="82"/>
      <c r="O121" s="104"/>
      <c r="P121" s="66"/>
      <c r="Q121" s="51"/>
    </row>
    <row r="122" spans="1:17" x14ac:dyDescent="0.2">
      <c r="A122" s="39"/>
      <c r="B122" s="15" t="s">
        <v>34</v>
      </c>
      <c r="C122" s="15">
        <v>4</v>
      </c>
      <c r="D122" s="15" t="s">
        <v>47</v>
      </c>
      <c r="E122" s="15" t="s">
        <v>63</v>
      </c>
      <c r="F122" s="15">
        <v>200</v>
      </c>
      <c r="G122" s="15">
        <f>(F122 * 3 * 10)/1000</f>
        <v>6</v>
      </c>
      <c r="H122" s="15" t="s">
        <v>24</v>
      </c>
      <c r="I122" s="55" t="s">
        <v>43</v>
      </c>
      <c r="J122" s="69">
        <f>SUM(G122:G123)</f>
        <v>12</v>
      </c>
      <c r="K122" s="85" t="str">
        <f>H122</f>
        <v>mL</v>
      </c>
      <c r="L122" s="78">
        <v>2</v>
      </c>
      <c r="M122" s="85" t="s">
        <v>24</v>
      </c>
      <c r="N122" s="81">
        <v>61.65</v>
      </c>
      <c r="O122" s="102">
        <f>CEILING(J122/L122, 1)*N122</f>
        <v>369.9</v>
      </c>
      <c r="P122" s="65" t="s">
        <v>124</v>
      </c>
      <c r="Q122" s="50" t="s">
        <v>153</v>
      </c>
    </row>
    <row r="123" spans="1:17" x14ac:dyDescent="0.2">
      <c r="A123" s="39"/>
      <c r="B123" s="14" t="s">
        <v>34</v>
      </c>
      <c r="C123" s="14">
        <v>5</v>
      </c>
      <c r="D123" s="14" t="s">
        <v>47</v>
      </c>
      <c r="E123" s="14" t="s">
        <v>63</v>
      </c>
      <c r="F123" s="14">
        <v>200</v>
      </c>
      <c r="G123" s="14">
        <f>(F123 * 3 * 10)/1000</f>
        <v>6</v>
      </c>
      <c r="H123" s="14" t="s">
        <v>24</v>
      </c>
      <c r="I123" s="57"/>
      <c r="J123" s="70"/>
      <c r="K123" s="87"/>
      <c r="L123" s="80"/>
      <c r="M123" s="87"/>
      <c r="N123" s="82"/>
      <c r="O123" s="104"/>
      <c r="P123" s="66"/>
      <c r="Q123" s="51"/>
    </row>
    <row r="124" spans="1:17" ht="16" customHeight="1" x14ac:dyDescent="0.2">
      <c r="A124" s="39"/>
      <c r="B124" s="15" t="s">
        <v>34</v>
      </c>
      <c r="C124" s="15">
        <v>4</v>
      </c>
      <c r="D124" s="15" t="s">
        <v>35</v>
      </c>
      <c r="E124" s="45" t="s">
        <v>142</v>
      </c>
      <c r="F124" s="15">
        <v>200</v>
      </c>
      <c r="G124" s="34">
        <f>F124/384</f>
        <v>0.52083333333333337</v>
      </c>
      <c r="H124" s="15" t="s">
        <v>36</v>
      </c>
      <c r="I124" s="63" t="s">
        <v>132</v>
      </c>
      <c r="J124" s="109">
        <f>SUM(G124:G125)</f>
        <v>1.0416666666666667</v>
      </c>
      <c r="K124" s="85" t="str">
        <f>H124</f>
        <v>kit</v>
      </c>
      <c r="L124" s="85" t="s">
        <v>133</v>
      </c>
      <c r="M124" s="85" t="s">
        <v>36</v>
      </c>
      <c r="N124" s="81" t="s">
        <v>143</v>
      </c>
      <c r="O124" s="113">
        <f>2093</f>
        <v>2093</v>
      </c>
      <c r="P124" s="101" t="s">
        <v>154</v>
      </c>
      <c r="Q124" s="50" t="s">
        <v>153</v>
      </c>
    </row>
    <row r="125" spans="1:17" x14ac:dyDescent="0.2">
      <c r="A125" s="39"/>
      <c r="B125" s="14" t="s">
        <v>34</v>
      </c>
      <c r="C125" s="14">
        <v>5</v>
      </c>
      <c r="D125" s="14" t="s">
        <v>35</v>
      </c>
      <c r="E125" s="46" t="s">
        <v>142</v>
      </c>
      <c r="F125" s="14">
        <v>200</v>
      </c>
      <c r="G125" s="29">
        <f>F125/384</f>
        <v>0.52083333333333337</v>
      </c>
      <c r="H125" s="14" t="s">
        <v>36</v>
      </c>
      <c r="I125" s="64"/>
      <c r="J125" s="110"/>
      <c r="K125" s="87"/>
      <c r="L125" s="87"/>
      <c r="M125" s="87"/>
      <c r="N125" s="82"/>
      <c r="O125" s="114"/>
      <c r="P125" s="87"/>
      <c r="Q125" s="51"/>
    </row>
    <row r="126" spans="1:17" x14ac:dyDescent="0.2">
      <c r="A126" s="39"/>
      <c r="B126" s="15" t="s">
        <v>34</v>
      </c>
      <c r="C126" s="15">
        <v>4</v>
      </c>
      <c r="D126" s="15" t="s">
        <v>45</v>
      </c>
      <c r="E126" s="15" t="s">
        <v>39</v>
      </c>
      <c r="F126" s="15">
        <v>200</v>
      </c>
      <c r="G126" s="15">
        <f>F126/100</f>
        <v>2</v>
      </c>
      <c r="H126" s="15" t="s">
        <v>40</v>
      </c>
      <c r="I126" s="55" t="s">
        <v>41</v>
      </c>
      <c r="J126" s="69">
        <f>SUM(G126:G129)</f>
        <v>8</v>
      </c>
      <c r="K126" s="85" t="str">
        <f>H126</f>
        <v>plate</v>
      </c>
      <c r="L126" s="78">
        <v>10</v>
      </c>
      <c r="M126" s="85" t="s">
        <v>109</v>
      </c>
      <c r="N126" s="81">
        <v>18.149999999999999</v>
      </c>
      <c r="O126" s="102">
        <f>CEILING(J126/L126, 1)*N126</f>
        <v>18.149999999999999</v>
      </c>
      <c r="P126" s="65" t="s">
        <v>135</v>
      </c>
      <c r="Q126" s="50" t="s">
        <v>153</v>
      </c>
    </row>
    <row r="127" spans="1:17" x14ac:dyDescent="0.2">
      <c r="A127" s="39"/>
      <c r="B127" s="16" t="s">
        <v>34</v>
      </c>
      <c r="C127" s="16">
        <v>4</v>
      </c>
      <c r="D127" s="16" t="s">
        <v>45</v>
      </c>
      <c r="E127" s="16" t="s">
        <v>39</v>
      </c>
      <c r="F127" s="16">
        <v>200</v>
      </c>
      <c r="G127" s="16">
        <f>F127/100</f>
        <v>2</v>
      </c>
      <c r="H127" s="16" t="s">
        <v>40</v>
      </c>
      <c r="I127" s="56"/>
      <c r="J127" s="71"/>
      <c r="K127" s="86"/>
      <c r="L127" s="79"/>
      <c r="M127" s="86"/>
      <c r="N127" s="83"/>
      <c r="O127" s="103"/>
      <c r="P127" s="68"/>
      <c r="Q127" s="52"/>
    </row>
    <row r="128" spans="1:17" x14ac:dyDescent="0.2">
      <c r="A128" s="39"/>
      <c r="B128" s="16" t="s">
        <v>34</v>
      </c>
      <c r="C128" s="16">
        <v>5</v>
      </c>
      <c r="D128" s="16" t="s">
        <v>45</v>
      </c>
      <c r="E128" s="16" t="s">
        <v>39</v>
      </c>
      <c r="F128" s="16">
        <v>200</v>
      </c>
      <c r="G128" s="16">
        <f>F128/100</f>
        <v>2</v>
      </c>
      <c r="H128" s="16" t="s">
        <v>40</v>
      </c>
      <c r="I128" s="56"/>
      <c r="J128" s="71"/>
      <c r="K128" s="86"/>
      <c r="L128" s="79"/>
      <c r="M128" s="86"/>
      <c r="N128" s="83"/>
      <c r="O128" s="103"/>
      <c r="P128" s="68"/>
      <c r="Q128" s="52"/>
    </row>
    <row r="129" spans="1:17" x14ac:dyDescent="0.2">
      <c r="A129" s="39"/>
      <c r="B129" s="14" t="s">
        <v>34</v>
      </c>
      <c r="C129" s="14">
        <v>5</v>
      </c>
      <c r="D129" s="14" t="s">
        <v>45</v>
      </c>
      <c r="E129" s="14" t="s">
        <v>39</v>
      </c>
      <c r="F129" s="14">
        <v>200</v>
      </c>
      <c r="G129" s="14">
        <f>F129/100</f>
        <v>2</v>
      </c>
      <c r="H129" s="14" t="s">
        <v>40</v>
      </c>
      <c r="I129" s="57"/>
      <c r="J129" s="70"/>
      <c r="K129" s="87"/>
      <c r="L129" s="80"/>
      <c r="M129" s="87"/>
      <c r="N129" s="82"/>
      <c r="O129" s="104"/>
      <c r="P129" s="66"/>
      <c r="Q129" s="51"/>
    </row>
    <row r="130" spans="1:17" x14ac:dyDescent="0.2">
      <c r="A130" s="39"/>
      <c r="B130" s="15" t="s">
        <v>34</v>
      </c>
      <c r="C130" s="15">
        <v>4</v>
      </c>
      <c r="D130" s="15" t="s">
        <v>47</v>
      </c>
      <c r="E130" s="15" t="s">
        <v>42</v>
      </c>
      <c r="F130" s="15">
        <v>200</v>
      </c>
      <c r="G130" s="15">
        <f>F130/100*3</f>
        <v>6</v>
      </c>
      <c r="H130" s="15" t="s">
        <v>40</v>
      </c>
      <c r="I130" s="55" t="s">
        <v>43</v>
      </c>
      <c r="J130" s="69">
        <f>SUM(G130:G131)</f>
        <v>12</v>
      </c>
      <c r="K130" s="85" t="str">
        <f>H130</f>
        <v>plate</v>
      </c>
      <c r="L130" s="78">
        <v>10</v>
      </c>
      <c r="M130" s="85" t="s">
        <v>109</v>
      </c>
      <c r="N130" s="81">
        <v>19</v>
      </c>
      <c r="O130" s="102">
        <f>CEILING(J130/L130, 1)*N130</f>
        <v>38</v>
      </c>
      <c r="P130" s="65" t="s">
        <v>134</v>
      </c>
      <c r="Q130" s="50" t="s">
        <v>153</v>
      </c>
    </row>
    <row r="131" spans="1:17" x14ac:dyDescent="0.2">
      <c r="A131" s="39"/>
      <c r="B131" s="14" t="s">
        <v>34</v>
      </c>
      <c r="C131" s="14">
        <v>5</v>
      </c>
      <c r="D131" s="14" t="s">
        <v>47</v>
      </c>
      <c r="E131" s="14" t="s">
        <v>42</v>
      </c>
      <c r="F131" s="14">
        <v>200</v>
      </c>
      <c r="G131" s="14">
        <f>F131/100*3</f>
        <v>6</v>
      </c>
      <c r="H131" s="14" t="s">
        <v>40</v>
      </c>
      <c r="I131" s="57"/>
      <c r="J131" s="70"/>
      <c r="K131" s="87"/>
      <c r="L131" s="80"/>
      <c r="M131" s="87"/>
      <c r="N131" s="82"/>
      <c r="O131" s="104"/>
      <c r="P131" s="66"/>
      <c r="Q131" s="51"/>
    </row>
    <row r="132" spans="1:17" x14ac:dyDescent="0.2">
      <c r="A132" s="39"/>
      <c r="B132" s="15" t="s">
        <v>34</v>
      </c>
      <c r="C132" s="15">
        <v>4</v>
      </c>
      <c r="D132" s="15" t="s">
        <v>71</v>
      </c>
      <c r="E132" s="15" t="s">
        <v>3</v>
      </c>
      <c r="F132" s="15">
        <v>200</v>
      </c>
      <c r="G132" s="15">
        <f>F132/5</f>
        <v>40</v>
      </c>
      <c r="H132" s="15" t="s">
        <v>25</v>
      </c>
      <c r="I132" s="55" t="s">
        <v>72</v>
      </c>
      <c r="J132" s="88">
        <f>SUM(G132:G139)</f>
        <v>101.66666666666667</v>
      </c>
      <c r="K132" s="85" t="str">
        <f>H132</f>
        <v>dish</v>
      </c>
      <c r="L132" s="78">
        <v>500</v>
      </c>
      <c r="M132" s="85" t="s">
        <v>112</v>
      </c>
      <c r="N132" s="81">
        <v>96.96</v>
      </c>
      <c r="O132" s="102">
        <f>CEILING(J132/L132, 1)*N132</f>
        <v>96.96</v>
      </c>
      <c r="P132" s="65" t="s">
        <v>137</v>
      </c>
      <c r="Q132" s="50" t="s">
        <v>153</v>
      </c>
    </row>
    <row r="133" spans="1:17" x14ac:dyDescent="0.2">
      <c r="A133" s="39"/>
      <c r="B133" s="16" t="s">
        <v>34</v>
      </c>
      <c r="C133" s="16">
        <v>5</v>
      </c>
      <c r="D133" s="16" t="s">
        <v>71</v>
      </c>
      <c r="E133" s="16" t="s">
        <v>3</v>
      </c>
      <c r="F133" s="16">
        <v>200</v>
      </c>
      <c r="G133" s="16">
        <f>F133/5</f>
        <v>40</v>
      </c>
      <c r="H133" s="16" t="s">
        <v>25</v>
      </c>
      <c r="I133" s="56"/>
      <c r="J133" s="89"/>
      <c r="K133" s="86"/>
      <c r="L133" s="79"/>
      <c r="M133" s="86"/>
      <c r="N133" s="83"/>
      <c r="O133" s="103"/>
      <c r="P133" s="68"/>
      <c r="Q133" s="52"/>
    </row>
    <row r="134" spans="1:17" x14ac:dyDescent="0.2">
      <c r="A134" s="39"/>
      <c r="B134" s="16" t="s">
        <v>78</v>
      </c>
      <c r="C134" s="27" t="s">
        <v>79</v>
      </c>
      <c r="D134" s="16" t="s">
        <v>71</v>
      </c>
      <c r="E134" s="16" t="s">
        <v>3</v>
      </c>
      <c r="F134" s="16">
        <v>50</v>
      </c>
      <c r="G134" s="16">
        <f>F134/5</f>
        <v>10</v>
      </c>
      <c r="H134" s="16" t="s">
        <v>25</v>
      </c>
      <c r="I134" s="56"/>
      <c r="J134" s="89"/>
      <c r="K134" s="86"/>
      <c r="L134" s="79"/>
      <c r="M134" s="86"/>
      <c r="N134" s="83"/>
      <c r="O134" s="103"/>
      <c r="P134" s="68"/>
      <c r="Q134" s="52"/>
    </row>
    <row r="135" spans="1:17" x14ac:dyDescent="0.2">
      <c r="A135" s="39"/>
      <c r="B135" s="16" t="s">
        <v>34</v>
      </c>
      <c r="C135" s="16">
        <v>4</v>
      </c>
      <c r="D135" s="16" t="s">
        <v>4</v>
      </c>
      <c r="E135" s="16" t="s">
        <v>3</v>
      </c>
      <c r="F135" s="16">
        <v>200</v>
      </c>
      <c r="G135" s="32">
        <f>F135/60</f>
        <v>3.3333333333333335</v>
      </c>
      <c r="H135" s="16" t="s">
        <v>25</v>
      </c>
      <c r="I135" s="56" t="s">
        <v>30</v>
      </c>
      <c r="J135" s="89"/>
      <c r="K135" s="86"/>
      <c r="L135" s="79"/>
      <c r="M135" s="86"/>
      <c r="N135" s="83"/>
      <c r="O135" s="103"/>
      <c r="P135" s="68"/>
      <c r="Q135" s="52"/>
    </row>
    <row r="136" spans="1:17" x14ac:dyDescent="0.2">
      <c r="A136" s="39"/>
      <c r="B136" s="16" t="s">
        <v>34</v>
      </c>
      <c r="C136" s="16">
        <v>5</v>
      </c>
      <c r="D136" s="16" t="s">
        <v>4</v>
      </c>
      <c r="E136" s="16" t="s">
        <v>3</v>
      </c>
      <c r="F136" s="16">
        <v>200</v>
      </c>
      <c r="G136" s="32">
        <f>F136/60</f>
        <v>3.3333333333333335</v>
      </c>
      <c r="H136" s="16" t="s">
        <v>25</v>
      </c>
      <c r="I136" s="56"/>
      <c r="J136" s="89"/>
      <c r="K136" s="86"/>
      <c r="L136" s="79"/>
      <c r="M136" s="86"/>
      <c r="N136" s="83"/>
      <c r="O136" s="103"/>
      <c r="P136" s="68"/>
      <c r="Q136" s="52"/>
    </row>
    <row r="137" spans="1:17" x14ac:dyDescent="0.2">
      <c r="A137" s="39"/>
      <c r="B137" s="16" t="s">
        <v>9</v>
      </c>
      <c r="C137" s="16">
        <v>1</v>
      </c>
      <c r="D137" s="16" t="s">
        <v>4</v>
      </c>
      <c r="E137" s="16" t="s">
        <v>3</v>
      </c>
      <c r="F137" s="16">
        <v>100</v>
      </c>
      <c r="G137" s="32">
        <f>F137/60</f>
        <v>1.6666666666666667</v>
      </c>
      <c r="H137" s="16" t="s">
        <v>25</v>
      </c>
      <c r="I137" s="56"/>
      <c r="J137" s="89"/>
      <c r="K137" s="86"/>
      <c r="L137" s="79"/>
      <c r="M137" s="86"/>
      <c r="N137" s="83"/>
      <c r="O137" s="103"/>
      <c r="P137" s="68"/>
      <c r="Q137" s="52"/>
    </row>
    <row r="138" spans="1:17" x14ac:dyDescent="0.2">
      <c r="A138" s="39"/>
      <c r="B138" s="16" t="s">
        <v>9</v>
      </c>
      <c r="C138" s="16">
        <v>2</v>
      </c>
      <c r="D138" s="16" t="s">
        <v>4</v>
      </c>
      <c r="E138" s="16" t="s">
        <v>3</v>
      </c>
      <c r="F138" s="16">
        <v>100</v>
      </c>
      <c r="G138" s="32">
        <f>F138/60</f>
        <v>1.6666666666666667</v>
      </c>
      <c r="H138" s="16" t="s">
        <v>25</v>
      </c>
      <c r="I138" s="56"/>
      <c r="J138" s="89"/>
      <c r="K138" s="86"/>
      <c r="L138" s="79"/>
      <c r="M138" s="86"/>
      <c r="N138" s="83"/>
      <c r="O138" s="103"/>
      <c r="P138" s="68"/>
      <c r="Q138" s="52"/>
    </row>
    <row r="139" spans="1:17" x14ac:dyDescent="0.2">
      <c r="A139" s="39"/>
      <c r="B139" s="14" t="s">
        <v>31</v>
      </c>
      <c r="C139" s="14">
        <v>3</v>
      </c>
      <c r="D139" s="14" t="s">
        <v>4</v>
      </c>
      <c r="E139" s="14" t="s">
        <v>3</v>
      </c>
      <c r="F139" s="14">
        <v>100</v>
      </c>
      <c r="G139" s="33">
        <f>F139/60</f>
        <v>1.6666666666666667</v>
      </c>
      <c r="H139" s="14" t="s">
        <v>25</v>
      </c>
      <c r="I139" s="57"/>
      <c r="J139" s="90"/>
      <c r="K139" s="87"/>
      <c r="L139" s="80"/>
      <c r="M139" s="87"/>
      <c r="N139" s="82"/>
      <c r="O139" s="104"/>
      <c r="P139" s="66"/>
      <c r="Q139" s="51"/>
    </row>
    <row r="140" spans="1:17" x14ac:dyDescent="0.2">
      <c r="A140" s="39"/>
      <c r="B140" s="15" t="s">
        <v>9</v>
      </c>
      <c r="C140" s="25">
        <v>1</v>
      </c>
      <c r="D140" s="15" t="s">
        <v>85</v>
      </c>
      <c r="E140" s="15" t="s">
        <v>87</v>
      </c>
      <c r="F140" s="15">
        <v>100</v>
      </c>
      <c r="G140" s="35">
        <f>(F140/60*2)/1000</f>
        <v>3.3333333333333335E-3</v>
      </c>
      <c r="H140" s="15" t="s">
        <v>22</v>
      </c>
      <c r="I140" s="55" t="s">
        <v>92</v>
      </c>
      <c r="J140" s="88">
        <f>SUM(G140:G144)</f>
        <v>1.6666666666666666E-2</v>
      </c>
      <c r="K140" s="85" t="str">
        <f>H140</f>
        <v>g</v>
      </c>
      <c r="L140" s="78">
        <v>1</v>
      </c>
      <c r="M140" s="85" t="s">
        <v>22</v>
      </c>
      <c r="N140" s="81">
        <v>127</v>
      </c>
      <c r="O140" s="102">
        <f>CEILING(J140/L140, 1)*N140</f>
        <v>127</v>
      </c>
      <c r="P140" s="65" t="s">
        <v>90</v>
      </c>
      <c r="Q140" s="50" t="s">
        <v>153</v>
      </c>
    </row>
    <row r="141" spans="1:17" x14ac:dyDescent="0.2">
      <c r="A141" s="39"/>
      <c r="B141" s="16" t="s">
        <v>9</v>
      </c>
      <c r="C141" s="17">
        <v>2</v>
      </c>
      <c r="D141" s="16" t="s">
        <v>85</v>
      </c>
      <c r="E141" s="16" t="s">
        <v>87</v>
      </c>
      <c r="F141" s="16">
        <v>100</v>
      </c>
      <c r="G141" s="30">
        <f>(F141/60*2)/1000</f>
        <v>3.3333333333333335E-3</v>
      </c>
      <c r="H141" s="16" t="s">
        <v>22</v>
      </c>
      <c r="I141" s="56"/>
      <c r="J141" s="89"/>
      <c r="K141" s="86"/>
      <c r="L141" s="79"/>
      <c r="M141" s="86"/>
      <c r="N141" s="83"/>
      <c r="O141" s="103"/>
      <c r="P141" s="68"/>
      <c r="Q141" s="52"/>
    </row>
    <row r="142" spans="1:17" x14ac:dyDescent="0.2">
      <c r="A142" s="39"/>
      <c r="B142" s="16" t="s">
        <v>31</v>
      </c>
      <c r="C142" s="17">
        <v>3</v>
      </c>
      <c r="D142" s="16" t="s">
        <v>85</v>
      </c>
      <c r="E142" s="16" t="s">
        <v>87</v>
      </c>
      <c r="F142" s="16">
        <v>100</v>
      </c>
      <c r="G142" s="30">
        <f>(F142/60*2)/1000</f>
        <v>3.3333333333333335E-3</v>
      </c>
      <c r="H142" s="16" t="s">
        <v>22</v>
      </c>
      <c r="I142" s="56"/>
      <c r="J142" s="89"/>
      <c r="K142" s="86"/>
      <c r="L142" s="79"/>
      <c r="M142" s="86"/>
      <c r="N142" s="83"/>
      <c r="O142" s="103"/>
      <c r="P142" s="68"/>
      <c r="Q142" s="52"/>
    </row>
    <row r="143" spans="1:17" x14ac:dyDescent="0.2">
      <c r="A143" s="39"/>
      <c r="B143" s="16" t="s">
        <v>34</v>
      </c>
      <c r="C143" s="17">
        <v>4</v>
      </c>
      <c r="D143" s="16" t="s">
        <v>85</v>
      </c>
      <c r="E143" s="16" t="s">
        <v>87</v>
      </c>
      <c r="F143" s="16">
        <v>100</v>
      </c>
      <c r="G143" s="30">
        <f>(F143/60*2)/1000</f>
        <v>3.3333333333333335E-3</v>
      </c>
      <c r="H143" s="16" t="s">
        <v>22</v>
      </c>
      <c r="I143" s="56"/>
      <c r="J143" s="89"/>
      <c r="K143" s="86"/>
      <c r="L143" s="79"/>
      <c r="M143" s="86"/>
      <c r="N143" s="83"/>
      <c r="O143" s="103"/>
      <c r="P143" s="68"/>
      <c r="Q143" s="52"/>
    </row>
    <row r="144" spans="1:17" x14ac:dyDescent="0.2">
      <c r="A144" s="39"/>
      <c r="B144" s="14" t="s">
        <v>34</v>
      </c>
      <c r="C144" s="26">
        <v>5</v>
      </c>
      <c r="D144" s="14" t="s">
        <v>85</v>
      </c>
      <c r="E144" s="14" t="s">
        <v>87</v>
      </c>
      <c r="F144" s="14">
        <v>100</v>
      </c>
      <c r="G144" s="31">
        <f>(F144/60*2)/1000</f>
        <v>3.3333333333333335E-3</v>
      </c>
      <c r="H144" s="14" t="s">
        <v>22</v>
      </c>
      <c r="I144" s="57"/>
      <c r="J144" s="90"/>
      <c r="K144" s="87"/>
      <c r="L144" s="80"/>
      <c r="M144" s="87"/>
      <c r="N144" s="82"/>
      <c r="O144" s="104"/>
      <c r="P144" s="66"/>
      <c r="Q144" s="51"/>
    </row>
    <row r="145" spans="1:17" x14ac:dyDescent="0.2">
      <c r="A145" s="39"/>
      <c r="B145" s="15" t="s">
        <v>9</v>
      </c>
      <c r="C145" s="15">
        <v>1</v>
      </c>
      <c r="D145" s="15" t="s">
        <v>8</v>
      </c>
      <c r="E145" s="15" t="s">
        <v>10</v>
      </c>
      <c r="F145" s="15">
        <v>100</v>
      </c>
      <c r="G145" s="15">
        <f>(2.5/50)*5</f>
        <v>0.25</v>
      </c>
      <c r="H145" s="15" t="s">
        <v>22</v>
      </c>
      <c r="I145" s="55" t="s">
        <v>27</v>
      </c>
      <c r="J145" s="88">
        <f>SUM(G145:G149)</f>
        <v>1.25</v>
      </c>
      <c r="K145" s="85" t="str">
        <f>H145</f>
        <v>g</v>
      </c>
      <c r="L145" s="50" t="s">
        <v>113</v>
      </c>
      <c r="M145" s="50"/>
      <c r="N145" s="50"/>
      <c r="O145" s="50"/>
      <c r="P145" s="50"/>
      <c r="Q145" s="50" t="s">
        <v>79</v>
      </c>
    </row>
    <row r="146" spans="1:17" x14ac:dyDescent="0.2">
      <c r="A146" s="39"/>
      <c r="B146" s="16" t="s">
        <v>9</v>
      </c>
      <c r="C146" s="16">
        <v>2</v>
      </c>
      <c r="D146" s="16" t="s">
        <v>8</v>
      </c>
      <c r="E146" s="16" t="s">
        <v>10</v>
      </c>
      <c r="F146" s="16">
        <v>100</v>
      </c>
      <c r="G146" s="16">
        <f>(2.5/50)*5</f>
        <v>0.25</v>
      </c>
      <c r="H146" s="16" t="s">
        <v>22</v>
      </c>
      <c r="I146" s="56"/>
      <c r="J146" s="89"/>
      <c r="K146" s="86"/>
      <c r="L146" s="52"/>
      <c r="M146" s="52"/>
      <c r="N146" s="52"/>
      <c r="O146" s="52"/>
      <c r="P146" s="52"/>
      <c r="Q146" s="52"/>
    </row>
    <row r="147" spans="1:17" x14ac:dyDescent="0.2">
      <c r="A147" s="39"/>
      <c r="B147" s="16" t="s">
        <v>31</v>
      </c>
      <c r="C147" s="16">
        <v>3</v>
      </c>
      <c r="D147" s="16" t="s">
        <v>8</v>
      </c>
      <c r="E147" s="16" t="s">
        <v>10</v>
      </c>
      <c r="F147" s="16">
        <v>100</v>
      </c>
      <c r="G147" s="16">
        <f>(2.5/50)*5</f>
        <v>0.25</v>
      </c>
      <c r="H147" s="16" t="s">
        <v>22</v>
      </c>
      <c r="I147" s="56"/>
      <c r="J147" s="89"/>
      <c r="K147" s="86"/>
      <c r="L147" s="52"/>
      <c r="M147" s="52"/>
      <c r="N147" s="52"/>
      <c r="O147" s="52"/>
      <c r="P147" s="52"/>
      <c r="Q147" s="52"/>
    </row>
    <row r="148" spans="1:17" x14ac:dyDescent="0.2">
      <c r="A148" s="39"/>
      <c r="B148" s="16" t="s">
        <v>34</v>
      </c>
      <c r="C148" s="16">
        <v>4</v>
      </c>
      <c r="D148" s="16" t="s">
        <v>8</v>
      </c>
      <c r="E148" s="16" t="s">
        <v>10</v>
      </c>
      <c r="F148" s="16">
        <v>200</v>
      </c>
      <c r="G148" s="16">
        <f>(2.5/50)*5</f>
        <v>0.25</v>
      </c>
      <c r="H148" s="16" t="s">
        <v>22</v>
      </c>
      <c r="I148" s="56"/>
      <c r="J148" s="89"/>
      <c r="K148" s="86"/>
      <c r="L148" s="52"/>
      <c r="M148" s="52"/>
      <c r="N148" s="52"/>
      <c r="O148" s="52"/>
      <c r="P148" s="52"/>
      <c r="Q148" s="52"/>
    </row>
    <row r="149" spans="1:17" x14ac:dyDescent="0.2">
      <c r="A149" s="39"/>
      <c r="B149" s="14" t="s">
        <v>34</v>
      </c>
      <c r="C149" s="14">
        <v>5</v>
      </c>
      <c r="D149" s="14" t="s">
        <v>8</v>
      </c>
      <c r="E149" s="14" t="s">
        <v>10</v>
      </c>
      <c r="F149" s="14">
        <v>200</v>
      </c>
      <c r="G149" s="14">
        <f>(2.5/50)*5</f>
        <v>0.25</v>
      </c>
      <c r="H149" s="14" t="s">
        <v>22</v>
      </c>
      <c r="I149" s="57"/>
      <c r="J149" s="90"/>
      <c r="K149" s="87"/>
      <c r="L149" s="51"/>
      <c r="M149" s="51"/>
      <c r="N149" s="51"/>
      <c r="O149" s="51"/>
      <c r="P149" s="51"/>
      <c r="Q149" s="51"/>
    </row>
    <row r="150" spans="1:17" x14ac:dyDescent="0.2">
      <c r="A150" s="39"/>
      <c r="B150" s="15" t="s">
        <v>34</v>
      </c>
      <c r="C150" s="15">
        <v>4</v>
      </c>
      <c r="D150" s="15" t="s">
        <v>55</v>
      </c>
      <c r="E150" s="15" t="s">
        <v>58</v>
      </c>
      <c r="F150" s="15">
        <v>200</v>
      </c>
      <c r="G150" s="15">
        <f>F150/500</f>
        <v>0.4</v>
      </c>
      <c r="H150" s="15" t="s">
        <v>36</v>
      </c>
      <c r="I150" s="55" t="s">
        <v>98</v>
      </c>
      <c r="J150" s="72">
        <f>SUM(G150:G151)</f>
        <v>0.8</v>
      </c>
      <c r="K150" s="85" t="str">
        <f>H150</f>
        <v>kit</v>
      </c>
      <c r="L150" s="78">
        <v>1</v>
      </c>
      <c r="M150" s="85" t="s">
        <v>36</v>
      </c>
      <c r="N150" s="81">
        <v>281</v>
      </c>
      <c r="O150" s="102">
        <f>CEILING(J150/L150, 1)*N150</f>
        <v>281</v>
      </c>
      <c r="P150" s="65" t="s">
        <v>136</v>
      </c>
      <c r="Q150" s="50" t="s">
        <v>153</v>
      </c>
    </row>
    <row r="151" spans="1:17" x14ac:dyDescent="0.2">
      <c r="A151" s="39"/>
      <c r="B151" s="14" t="s">
        <v>34</v>
      </c>
      <c r="C151" s="14">
        <v>5</v>
      </c>
      <c r="D151" s="14" t="s">
        <v>55</v>
      </c>
      <c r="E151" s="14" t="s">
        <v>58</v>
      </c>
      <c r="F151" s="14">
        <v>200</v>
      </c>
      <c r="G151" s="14">
        <f>F151/500</f>
        <v>0.4</v>
      </c>
      <c r="H151" s="14" t="s">
        <v>36</v>
      </c>
      <c r="I151" s="57"/>
      <c r="J151" s="74"/>
      <c r="K151" s="87"/>
      <c r="L151" s="80"/>
      <c r="M151" s="87"/>
      <c r="N151" s="82"/>
      <c r="O151" s="104"/>
      <c r="P151" s="66"/>
      <c r="Q151" s="51"/>
    </row>
    <row r="152" spans="1:17" x14ac:dyDescent="0.2">
      <c r="A152" s="39"/>
      <c r="B152" s="15" t="s">
        <v>9</v>
      </c>
      <c r="C152" s="15">
        <v>1</v>
      </c>
      <c r="D152" s="15" t="s">
        <v>20</v>
      </c>
      <c r="E152" s="15" t="s">
        <v>93</v>
      </c>
      <c r="F152" s="15">
        <v>100</v>
      </c>
      <c r="G152" s="15">
        <f>F152</f>
        <v>100</v>
      </c>
      <c r="H152" s="15" t="s">
        <v>59</v>
      </c>
      <c r="I152" s="55"/>
      <c r="J152" s="69">
        <f>SUM(G152:G156)</f>
        <v>500</v>
      </c>
      <c r="K152" s="85" t="str">
        <f>H152</f>
        <v>tips</v>
      </c>
      <c r="L152" s="78">
        <v>960</v>
      </c>
      <c r="M152" s="85" t="s">
        <v>109</v>
      </c>
      <c r="N152" s="81">
        <v>116.6</v>
      </c>
      <c r="O152" s="102">
        <f>CEILING(J152/L152, 1)*N152</f>
        <v>116.6</v>
      </c>
      <c r="P152" s="65" t="s">
        <v>86</v>
      </c>
      <c r="Q152" s="50" t="s">
        <v>153</v>
      </c>
    </row>
    <row r="153" spans="1:17" x14ac:dyDescent="0.2">
      <c r="A153" s="39"/>
      <c r="B153" s="16" t="s">
        <v>9</v>
      </c>
      <c r="C153" s="16">
        <v>2</v>
      </c>
      <c r="D153" s="16" t="s">
        <v>20</v>
      </c>
      <c r="E153" s="16" t="s">
        <v>93</v>
      </c>
      <c r="F153" s="16">
        <v>100</v>
      </c>
      <c r="G153" s="16">
        <f>F153</f>
        <v>100</v>
      </c>
      <c r="H153" s="16" t="s">
        <v>59</v>
      </c>
      <c r="I153" s="56"/>
      <c r="J153" s="71"/>
      <c r="K153" s="86"/>
      <c r="L153" s="79"/>
      <c r="M153" s="86"/>
      <c r="N153" s="83"/>
      <c r="O153" s="103"/>
      <c r="P153" s="68"/>
      <c r="Q153" s="52"/>
    </row>
    <row r="154" spans="1:17" x14ac:dyDescent="0.2">
      <c r="A154" s="39"/>
      <c r="B154" s="16" t="s">
        <v>31</v>
      </c>
      <c r="C154" s="16">
        <v>3</v>
      </c>
      <c r="D154" s="16" t="s">
        <v>20</v>
      </c>
      <c r="E154" s="16" t="s">
        <v>93</v>
      </c>
      <c r="F154" s="16">
        <v>100</v>
      </c>
      <c r="G154" s="16">
        <f>F154</f>
        <v>100</v>
      </c>
      <c r="H154" s="16" t="s">
        <v>59</v>
      </c>
      <c r="I154" s="56"/>
      <c r="J154" s="71"/>
      <c r="K154" s="86"/>
      <c r="L154" s="79"/>
      <c r="M154" s="86"/>
      <c r="N154" s="83"/>
      <c r="O154" s="103"/>
      <c r="P154" s="68"/>
      <c r="Q154" s="52"/>
    </row>
    <row r="155" spans="1:17" x14ac:dyDescent="0.2">
      <c r="A155" s="39"/>
      <c r="B155" s="16" t="s">
        <v>34</v>
      </c>
      <c r="C155" s="16">
        <v>4</v>
      </c>
      <c r="D155" s="16" t="s">
        <v>20</v>
      </c>
      <c r="E155" s="16" t="s">
        <v>93</v>
      </c>
      <c r="F155" s="16">
        <v>100</v>
      </c>
      <c r="G155" s="16">
        <f>F155</f>
        <v>100</v>
      </c>
      <c r="H155" s="16" t="s">
        <v>59</v>
      </c>
      <c r="I155" s="56"/>
      <c r="J155" s="71"/>
      <c r="K155" s="86"/>
      <c r="L155" s="79"/>
      <c r="M155" s="86"/>
      <c r="N155" s="83"/>
      <c r="O155" s="103"/>
      <c r="P155" s="68"/>
      <c r="Q155" s="52"/>
    </row>
    <row r="156" spans="1:17" x14ac:dyDescent="0.2">
      <c r="A156" s="39"/>
      <c r="B156" s="14" t="s">
        <v>34</v>
      </c>
      <c r="C156" s="14">
        <v>5</v>
      </c>
      <c r="D156" s="14" t="s">
        <v>20</v>
      </c>
      <c r="E156" s="14" t="s">
        <v>93</v>
      </c>
      <c r="F156" s="14">
        <v>100</v>
      </c>
      <c r="G156" s="14">
        <f>F156</f>
        <v>100</v>
      </c>
      <c r="H156" s="14" t="s">
        <v>59</v>
      </c>
      <c r="I156" s="57"/>
      <c r="J156" s="70"/>
      <c r="K156" s="87"/>
      <c r="L156" s="80"/>
      <c r="M156" s="87"/>
      <c r="N156" s="82"/>
      <c r="O156" s="104"/>
      <c r="P156" s="66"/>
      <c r="Q156" s="51"/>
    </row>
    <row r="157" spans="1:17" x14ac:dyDescent="0.2">
      <c r="A157" s="39"/>
      <c r="B157" s="15" t="s">
        <v>9</v>
      </c>
      <c r="C157" s="25">
        <v>1</v>
      </c>
      <c r="D157" s="15" t="s">
        <v>85</v>
      </c>
      <c r="E157" s="15" t="s">
        <v>88</v>
      </c>
      <c r="F157" s="15">
        <v>100</v>
      </c>
      <c r="G157" s="36">
        <f>F157/6</f>
        <v>16.666666666666668</v>
      </c>
      <c r="H157" s="15" t="s">
        <v>59</v>
      </c>
      <c r="I157" s="55"/>
      <c r="J157" s="88">
        <f>SUM(G157:G161)</f>
        <v>83.333333333333343</v>
      </c>
      <c r="K157" s="85" t="str">
        <f>H157</f>
        <v>tips</v>
      </c>
      <c r="L157" s="78">
        <v>960</v>
      </c>
      <c r="M157" s="85" t="s">
        <v>109</v>
      </c>
      <c r="N157" s="81">
        <v>102</v>
      </c>
      <c r="O157" s="102">
        <f>CEILING(J157/L157, 1)*N157</f>
        <v>102</v>
      </c>
      <c r="P157" s="65" t="s">
        <v>89</v>
      </c>
      <c r="Q157" s="50" t="s">
        <v>153</v>
      </c>
    </row>
    <row r="158" spans="1:17" x14ac:dyDescent="0.2">
      <c r="A158" s="39"/>
      <c r="B158" s="16" t="s">
        <v>9</v>
      </c>
      <c r="C158" s="17">
        <v>2</v>
      </c>
      <c r="D158" s="16" t="s">
        <v>85</v>
      </c>
      <c r="E158" s="16" t="s">
        <v>88</v>
      </c>
      <c r="F158" s="16">
        <v>100</v>
      </c>
      <c r="G158" s="32">
        <f>F158/6</f>
        <v>16.666666666666668</v>
      </c>
      <c r="H158" s="16" t="s">
        <v>59</v>
      </c>
      <c r="I158" s="56"/>
      <c r="J158" s="89"/>
      <c r="K158" s="86"/>
      <c r="L158" s="79"/>
      <c r="M158" s="86"/>
      <c r="N158" s="83"/>
      <c r="O158" s="103"/>
      <c r="P158" s="68"/>
      <c r="Q158" s="52"/>
    </row>
    <row r="159" spans="1:17" x14ac:dyDescent="0.2">
      <c r="A159" s="39"/>
      <c r="B159" s="16" t="s">
        <v>31</v>
      </c>
      <c r="C159" s="17">
        <v>3</v>
      </c>
      <c r="D159" s="16" t="s">
        <v>85</v>
      </c>
      <c r="E159" s="16" t="s">
        <v>88</v>
      </c>
      <c r="F159" s="16">
        <v>100</v>
      </c>
      <c r="G159" s="32">
        <f>F159/6</f>
        <v>16.666666666666668</v>
      </c>
      <c r="H159" s="16" t="s">
        <v>59</v>
      </c>
      <c r="I159" s="56"/>
      <c r="J159" s="89"/>
      <c r="K159" s="86"/>
      <c r="L159" s="79"/>
      <c r="M159" s="86"/>
      <c r="N159" s="83"/>
      <c r="O159" s="103"/>
      <c r="P159" s="68"/>
      <c r="Q159" s="52"/>
    </row>
    <row r="160" spans="1:17" x14ac:dyDescent="0.2">
      <c r="A160" s="39"/>
      <c r="B160" s="16" t="s">
        <v>34</v>
      </c>
      <c r="C160" s="17">
        <v>4</v>
      </c>
      <c r="D160" s="16" t="s">
        <v>85</v>
      </c>
      <c r="E160" s="16" t="s">
        <v>88</v>
      </c>
      <c r="F160" s="16">
        <v>100</v>
      </c>
      <c r="G160" s="32">
        <f>F160/6</f>
        <v>16.666666666666668</v>
      </c>
      <c r="H160" s="16" t="s">
        <v>59</v>
      </c>
      <c r="I160" s="56"/>
      <c r="J160" s="89"/>
      <c r="K160" s="86"/>
      <c r="L160" s="79"/>
      <c r="M160" s="86"/>
      <c r="N160" s="83"/>
      <c r="O160" s="103"/>
      <c r="P160" s="68"/>
      <c r="Q160" s="52"/>
    </row>
    <row r="161" spans="1:17" x14ac:dyDescent="0.2">
      <c r="A161" s="39"/>
      <c r="B161" s="14" t="s">
        <v>34</v>
      </c>
      <c r="C161" s="26">
        <v>5</v>
      </c>
      <c r="D161" s="14" t="s">
        <v>85</v>
      </c>
      <c r="E161" s="14" t="s">
        <v>88</v>
      </c>
      <c r="F161" s="14">
        <v>100</v>
      </c>
      <c r="G161" s="33">
        <f>F161/6</f>
        <v>16.666666666666668</v>
      </c>
      <c r="H161" s="14" t="s">
        <v>59</v>
      </c>
      <c r="I161" s="57"/>
      <c r="J161" s="90"/>
      <c r="K161" s="87"/>
      <c r="L161" s="80"/>
      <c r="M161" s="87"/>
      <c r="N161" s="82"/>
      <c r="O161" s="104"/>
      <c r="P161" s="66"/>
      <c r="Q161" s="51"/>
    </row>
    <row r="162" spans="1:17" x14ac:dyDescent="0.2">
      <c r="A162" s="39"/>
      <c r="B162" s="15" t="s">
        <v>34</v>
      </c>
      <c r="C162" s="15">
        <v>4</v>
      </c>
      <c r="D162" s="15" t="s">
        <v>70</v>
      </c>
      <c r="E162" s="15" t="s">
        <v>54</v>
      </c>
      <c r="F162" s="15">
        <v>200</v>
      </c>
      <c r="G162" s="15">
        <f>(1/1000)*F162</f>
        <v>0.2</v>
      </c>
      <c r="H162" s="15" t="s">
        <v>24</v>
      </c>
      <c r="I162" s="55"/>
      <c r="J162" s="91">
        <f>SUM(G162:G163)</f>
        <v>0.4</v>
      </c>
      <c r="K162" s="85" t="str">
        <f>H162</f>
        <v>mL</v>
      </c>
      <c r="L162" s="78">
        <v>1</v>
      </c>
      <c r="M162" s="85" t="s">
        <v>24</v>
      </c>
      <c r="N162" s="81">
        <v>69.36</v>
      </c>
      <c r="O162" s="102">
        <f>CEILING(J162/L162, 1)*N162</f>
        <v>69.36</v>
      </c>
      <c r="P162" s="65" t="s">
        <v>140</v>
      </c>
      <c r="Q162" s="50" t="s">
        <v>153</v>
      </c>
    </row>
    <row r="163" spans="1:17" x14ac:dyDescent="0.2">
      <c r="A163" s="39"/>
      <c r="B163" s="14" t="s">
        <v>34</v>
      </c>
      <c r="C163" s="14">
        <v>5</v>
      </c>
      <c r="D163" s="14" t="s">
        <v>70</v>
      </c>
      <c r="E163" s="14" t="s">
        <v>54</v>
      </c>
      <c r="F163" s="14">
        <v>200</v>
      </c>
      <c r="G163" s="14">
        <f>(1/1000)*F163</f>
        <v>0.2</v>
      </c>
      <c r="H163" s="14" t="s">
        <v>24</v>
      </c>
      <c r="I163" s="57"/>
      <c r="J163" s="93"/>
      <c r="K163" s="87"/>
      <c r="L163" s="80"/>
      <c r="M163" s="87"/>
      <c r="N163" s="82"/>
      <c r="O163" s="104"/>
      <c r="P163" s="66"/>
      <c r="Q163" s="51"/>
    </row>
    <row r="164" spans="1:17" x14ac:dyDescent="0.2">
      <c r="A164" s="39"/>
      <c r="B164" s="15" t="s">
        <v>34</v>
      </c>
      <c r="C164" s="15">
        <v>4</v>
      </c>
      <c r="D164" s="15" t="s">
        <v>70</v>
      </c>
      <c r="E164" s="15" t="s">
        <v>52</v>
      </c>
      <c r="F164" s="15">
        <v>200</v>
      </c>
      <c r="G164" s="15">
        <f>CEILING(F164/(28*2), 1)*200</f>
        <v>800</v>
      </c>
      <c r="H164" s="15" t="s">
        <v>24</v>
      </c>
      <c r="I164" s="55" t="s">
        <v>138</v>
      </c>
      <c r="J164" s="69">
        <f>SUM(G164:G165)</f>
        <v>1600</v>
      </c>
      <c r="K164" s="85" t="str">
        <f>H164</f>
        <v>mL</v>
      </c>
      <c r="L164" s="78">
        <v>5000</v>
      </c>
      <c r="M164" s="85" t="s">
        <v>24</v>
      </c>
      <c r="N164" s="81">
        <v>17.57</v>
      </c>
      <c r="O164" s="102">
        <f>CEILING(J164/L164, 1)*N164</f>
        <v>17.57</v>
      </c>
      <c r="P164" s="65" t="s">
        <v>139</v>
      </c>
      <c r="Q164" s="50" t="s">
        <v>153</v>
      </c>
    </row>
    <row r="165" spans="1:17" x14ac:dyDescent="0.2">
      <c r="A165" s="39"/>
      <c r="B165" s="14" t="s">
        <v>34</v>
      </c>
      <c r="C165" s="14">
        <v>5</v>
      </c>
      <c r="D165" s="14" t="s">
        <v>70</v>
      </c>
      <c r="E165" s="14" t="s">
        <v>52</v>
      </c>
      <c r="F165" s="14">
        <v>200</v>
      </c>
      <c r="G165" s="14">
        <f>CEILING(F165/(28*2), 1)*200</f>
        <v>800</v>
      </c>
      <c r="H165" s="14" t="s">
        <v>24</v>
      </c>
      <c r="I165" s="57"/>
      <c r="J165" s="70"/>
      <c r="K165" s="87"/>
      <c r="L165" s="80"/>
      <c r="M165" s="87"/>
      <c r="N165" s="82"/>
      <c r="O165" s="104"/>
      <c r="P165" s="66"/>
      <c r="Q165" s="51"/>
    </row>
    <row r="166" spans="1:17" x14ac:dyDescent="0.2">
      <c r="A166" s="39"/>
      <c r="B166" s="15" t="s">
        <v>9</v>
      </c>
      <c r="C166" s="15">
        <v>1</v>
      </c>
      <c r="D166" s="15" t="s">
        <v>8</v>
      </c>
      <c r="E166" s="15" t="s">
        <v>15</v>
      </c>
      <c r="F166" s="15">
        <v>100</v>
      </c>
      <c r="G166" s="15">
        <f>((50/1000)*10)/1000</f>
        <v>5.0000000000000001E-4</v>
      </c>
      <c r="H166" s="15" t="s">
        <v>22</v>
      </c>
      <c r="I166" s="55" t="s">
        <v>29</v>
      </c>
      <c r="J166" s="75">
        <f>SUM(G166:G170)</f>
        <v>2.5000000000000001E-3</v>
      </c>
      <c r="K166" s="85" t="str">
        <f>H166</f>
        <v>g</v>
      </c>
      <c r="L166" s="50" t="s">
        <v>113</v>
      </c>
      <c r="M166" s="50"/>
      <c r="N166" s="50"/>
      <c r="O166" s="50"/>
      <c r="P166" s="50"/>
      <c r="Q166" s="50" t="s">
        <v>79</v>
      </c>
    </row>
    <row r="167" spans="1:17" x14ac:dyDescent="0.2">
      <c r="A167" s="39"/>
      <c r="B167" s="16" t="s">
        <v>9</v>
      </c>
      <c r="C167" s="16">
        <v>2</v>
      </c>
      <c r="D167" s="16" t="s">
        <v>8</v>
      </c>
      <c r="E167" s="16" t="s">
        <v>15</v>
      </c>
      <c r="F167" s="16">
        <v>100</v>
      </c>
      <c r="G167" s="16">
        <f>((50/1000)*10)/1000</f>
        <v>5.0000000000000001E-4</v>
      </c>
      <c r="H167" s="16" t="s">
        <v>22</v>
      </c>
      <c r="I167" s="56"/>
      <c r="J167" s="76"/>
      <c r="K167" s="86"/>
      <c r="L167" s="52"/>
      <c r="M167" s="52"/>
      <c r="N167" s="52"/>
      <c r="O167" s="52"/>
      <c r="P167" s="52"/>
      <c r="Q167" s="52"/>
    </row>
    <row r="168" spans="1:17" x14ac:dyDescent="0.2">
      <c r="A168" s="39"/>
      <c r="B168" s="16" t="s">
        <v>31</v>
      </c>
      <c r="C168" s="16">
        <v>3</v>
      </c>
      <c r="D168" s="16" t="s">
        <v>8</v>
      </c>
      <c r="E168" s="16" t="s">
        <v>15</v>
      </c>
      <c r="F168" s="16">
        <v>100</v>
      </c>
      <c r="G168" s="16">
        <f>((50/1000)*10)/1000</f>
        <v>5.0000000000000001E-4</v>
      </c>
      <c r="H168" s="16" t="s">
        <v>22</v>
      </c>
      <c r="I168" s="56"/>
      <c r="J168" s="76"/>
      <c r="K168" s="86"/>
      <c r="L168" s="52"/>
      <c r="M168" s="52"/>
      <c r="N168" s="52"/>
      <c r="O168" s="52"/>
      <c r="P168" s="52"/>
      <c r="Q168" s="52"/>
    </row>
    <row r="169" spans="1:17" x14ac:dyDescent="0.2">
      <c r="A169" s="39"/>
      <c r="B169" s="16" t="s">
        <v>34</v>
      </c>
      <c r="C169" s="16">
        <v>4</v>
      </c>
      <c r="D169" s="16" t="s">
        <v>8</v>
      </c>
      <c r="E169" s="16" t="s">
        <v>15</v>
      </c>
      <c r="F169" s="16">
        <v>200</v>
      </c>
      <c r="G169" s="16">
        <f>((50/1000)*10)/1000</f>
        <v>5.0000000000000001E-4</v>
      </c>
      <c r="H169" s="16" t="s">
        <v>22</v>
      </c>
      <c r="I169" s="56"/>
      <c r="J169" s="76"/>
      <c r="K169" s="86"/>
      <c r="L169" s="52"/>
      <c r="M169" s="52"/>
      <c r="N169" s="52"/>
      <c r="O169" s="52"/>
      <c r="P169" s="52"/>
      <c r="Q169" s="52"/>
    </row>
    <row r="170" spans="1:17" x14ac:dyDescent="0.2">
      <c r="A170" s="39"/>
      <c r="B170" s="14" t="s">
        <v>34</v>
      </c>
      <c r="C170" s="14">
        <v>5</v>
      </c>
      <c r="D170" s="14" t="s">
        <v>8</v>
      </c>
      <c r="E170" s="14" t="s">
        <v>15</v>
      </c>
      <c r="F170" s="14">
        <v>200</v>
      </c>
      <c r="G170" s="14">
        <f>((50/1000)*10)/1000</f>
        <v>5.0000000000000001E-4</v>
      </c>
      <c r="H170" s="14" t="s">
        <v>22</v>
      </c>
      <c r="I170" s="57"/>
      <c r="J170" s="77"/>
      <c r="K170" s="87"/>
      <c r="L170" s="51"/>
      <c r="M170" s="51"/>
      <c r="N170" s="51"/>
      <c r="O170" s="51"/>
      <c r="P170" s="51"/>
      <c r="Q170" s="51"/>
    </row>
    <row r="171" spans="1:17" x14ac:dyDescent="0.2">
      <c r="A171" s="39"/>
      <c r="B171" s="15" t="s">
        <v>34</v>
      </c>
      <c r="C171" s="15">
        <v>4</v>
      </c>
      <c r="D171" s="15" t="s">
        <v>71</v>
      </c>
      <c r="E171" s="15" t="s">
        <v>75</v>
      </c>
      <c r="F171" s="15">
        <v>200</v>
      </c>
      <c r="G171" s="15">
        <f>(400/1000)*2.1/100</f>
        <v>8.4000000000000012E-3</v>
      </c>
      <c r="H171" s="15" t="s">
        <v>22</v>
      </c>
      <c r="I171" s="55"/>
      <c r="J171" s="75">
        <f>SUM(G171:G172)</f>
        <v>1.6800000000000002E-2</v>
      </c>
      <c r="K171" s="85" t="str">
        <f>H171</f>
        <v>g</v>
      </c>
      <c r="L171" s="78">
        <v>10</v>
      </c>
      <c r="M171" s="85" t="s">
        <v>22</v>
      </c>
      <c r="N171" s="81">
        <v>36.42</v>
      </c>
      <c r="O171" s="102">
        <f>CEILING(J171/L171, 1)*N171</f>
        <v>36.42</v>
      </c>
      <c r="P171" s="65" t="s">
        <v>141</v>
      </c>
      <c r="Q171" s="50" t="s">
        <v>153</v>
      </c>
    </row>
    <row r="172" spans="1:17" ht="17" thickBot="1" x14ac:dyDescent="0.25">
      <c r="A172" s="41"/>
      <c r="B172" s="13" t="s">
        <v>34</v>
      </c>
      <c r="C172" s="13">
        <v>5</v>
      </c>
      <c r="D172" s="13" t="s">
        <v>71</v>
      </c>
      <c r="E172" s="13" t="s">
        <v>75</v>
      </c>
      <c r="F172" s="13">
        <v>200</v>
      </c>
      <c r="G172" s="13">
        <f>(400/1000)*2.1/100</f>
        <v>8.4000000000000012E-3</v>
      </c>
      <c r="H172" s="13" t="s">
        <v>22</v>
      </c>
      <c r="I172" s="62"/>
      <c r="J172" s="84"/>
      <c r="K172" s="100"/>
      <c r="L172" s="106"/>
      <c r="M172" s="100"/>
      <c r="N172" s="108"/>
      <c r="O172" s="105"/>
      <c r="P172" s="107"/>
      <c r="Q172" s="53"/>
    </row>
    <row r="173" spans="1:17" ht="23" thickTop="1" thickBot="1" x14ac:dyDescent="0.3">
      <c r="N173" s="43" t="s">
        <v>128</v>
      </c>
      <c r="O173" s="44">
        <f>SUM(O2:O172)</f>
        <v>4503.3599999999997</v>
      </c>
      <c r="Q173" s="47"/>
    </row>
    <row r="176" spans="1:17" x14ac:dyDescent="0.2">
      <c r="B176" t="s">
        <v>144</v>
      </c>
      <c r="D176" s="3" t="s">
        <v>145</v>
      </c>
      <c r="E176" s="3"/>
    </row>
    <row r="177" spans="2:4" x14ac:dyDescent="0.2">
      <c r="D177" s="3" t="s">
        <v>146</v>
      </c>
    </row>
    <row r="179" spans="2:4" x14ac:dyDescent="0.2">
      <c r="B179" t="s">
        <v>147</v>
      </c>
      <c r="D179" s="3" t="s">
        <v>148</v>
      </c>
    </row>
    <row r="180" spans="2:4" x14ac:dyDescent="0.2">
      <c r="B180" t="s">
        <v>150</v>
      </c>
      <c r="D180" s="3" t="s">
        <v>149</v>
      </c>
    </row>
    <row r="182" spans="2:4" x14ac:dyDescent="0.2">
      <c r="B182" t="s">
        <v>151</v>
      </c>
    </row>
  </sheetData>
  <sortState ref="B2:P172">
    <sortCondition ref="E2:E172"/>
    <sortCondition ref="D2:D172"/>
    <sortCondition descending="1" ref="G2:G172"/>
  </sortState>
  <mergeCells count="254">
    <mergeCell ref="N2:N11"/>
    <mergeCell ref="O2:O11"/>
    <mergeCell ref="L52:P56"/>
    <mergeCell ref="O73:O74"/>
    <mergeCell ref="O75:O90"/>
    <mergeCell ref="O40:O44"/>
    <mergeCell ref="O45:O49"/>
    <mergeCell ref="O50:O51"/>
    <mergeCell ref="A2:A3"/>
    <mergeCell ref="N45:N49"/>
    <mergeCell ref="M40:M44"/>
    <mergeCell ref="M45:M49"/>
    <mergeCell ref="M50:M51"/>
    <mergeCell ref="L57:P61"/>
    <mergeCell ref="J52:J56"/>
    <mergeCell ref="J57:J61"/>
    <mergeCell ref="J62:J66"/>
    <mergeCell ref="K50:K51"/>
    <mergeCell ref="K52:K56"/>
    <mergeCell ref="K57:K61"/>
    <mergeCell ref="K62:K66"/>
    <mergeCell ref="J2:J11"/>
    <mergeCell ref="J12:J19"/>
    <mergeCell ref="L12:L19"/>
    <mergeCell ref="J124:J125"/>
    <mergeCell ref="K124:K125"/>
    <mergeCell ref="L124:L125"/>
    <mergeCell ref="K2:K11"/>
    <mergeCell ref="L2:L11"/>
    <mergeCell ref="M2:M11"/>
    <mergeCell ref="O152:O156"/>
    <mergeCell ref="O157:O161"/>
    <mergeCell ref="O162:O163"/>
    <mergeCell ref="O96:O116"/>
    <mergeCell ref="O117:O121"/>
    <mergeCell ref="O122:O123"/>
    <mergeCell ref="O126:O129"/>
    <mergeCell ref="O130:O131"/>
    <mergeCell ref="O124:O125"/>
    <mergeCell ref="O12:O19"/>
    <mergeCell ref="O20:O21"/>
    <mergeCell ref="O22:O29"/>
    <mergeCell ref="O30:O39"/>
    <mergeCell ref="L67:P71"/>
    <mergeCell ref="N20:N21"/>
    <mergeCell ref="N22:N29"/>
    <mergeCell ref="N30:N39"/>
    <mergeCell ref="N40:N44"/>
    <mergeCell ref="O164:O165"/>
    <mergeCell ref="O171:O172"/>
    <mergeCell ref="L166:P170"/>
    <mergeCell ref="O140:O144"/>
    <mergeCell ref="O150:O151"/>
    <mergeCell ref="M157:M161"/>
    <mergeCell ref="M162:M163"/>
    <mergeCell ref="M164:M165"/>
    <mergeCell ref="M171:M172"/>
    <mergeCell ref="L162:L163"/>
    <mergeCell ref="L164:L165"/>
    <mergeCell ref="L171:L172"/>
    <mergeCell ref="P152:P156"/>
    <mergeCell ref="P157:P161"/>
    <mergeCell ref="P162:P163"/>
    <mergeCell ref="P164:P165"/>
    <mergeCell ref="P171:P172"/>
    <mergeCell ref="P150:P151"/>
    <mergeCell ref="L145:P149"/>
    <mergeCell ref="P140:P144"/>
    <mergeCell ref="N164:N165"/>
    <mergeCell ref="N171:N172"/>
    <mergeCell ref="M152:M156"/>
    <mergeCell ref="M140:M144"/>
    <mergeCell ref="P132:P139"/>
    <mergeCell ref="P96:P116"/>
    <mergeCell ref="P117:P121"/>
    <mergeCell ref="P122:P123"/>
    <mergeCell ref="P126:P129"/>
    <mergeCell ref="P130:P131"/>
    <mergeCell ref="P124:P125"/>
    <mergeCell ref="L62:P66"/>
    <mergeCell ref="N162:N163"/>
    <mergeCell ref="N140:N144"/>
    <mergeCell ref="N150:N151"/>
    <mergeCell ref="N152:N156"/>
    <mergeCell ref="N157:N161"/>
    <mergeCell ref="N122:N123"/>
    <mergeCell ref="N126:N129"/>
    <mergeCell ref="N130:N131"/>
    <mergeCell ref="N124:N125"/>
    <mergeCell ref="N132:N139"/>
    <mergeCell ref="N75:N90"/>
    <mergeCell ref="N96:N116"/>
    <mergeCell ref="N117:N121"/>
    <mergeCell ref="L91:P95"/>
    <mergeCell ref="O132:O139"/>
    <mergeCell ref="N73:N74"/>
    <mergeCell ref="L73:L74"/>
    <mergeCell ref="L20:L21"/>
    <mergeCell ref="K40:K44"/>
    <mergeCell ref="K45:K49"/>
    <mergeCell ref="M150:M151"/>
    <mergeCell ref="M132:M139"/>
    <mergeCell ref="M96:M116"/>
    <mergeCell ref="M117:M121"/>
    <mergeCell ref="M122:M123"/>
    <mergeCell ref="M126:M129"/>
    <mergeCell ref="M130:M131"/>
    <mergeCell ref="M124:M125"/>
    <mergeCell ref="M73:M74"/>
    <mergeCell ref="M75:M90"/>
    <mergeCell ref="L140:L144"/>
    <mergeCell ref="L150:L151"/>
    <mergeCell ref="L152:L156"/>
    <mergeCell ref="L157:L161"/>
    <mergeCell ref="L122:L123"/>
    <mergeCell ref="L126:L129"/>
    <mergeCell ref="L130:L131"/>
    <mergeCell ref="L132:L139"/>
    <mergeCell ref="L75:L90"/>
    <mergeCell ref="L96:L116"/>
    <mergeCell ref="L117:L121"/>
    <mergeCell ref="K152:K156"/>
    <mergeCell ref="K157:K161"/>
    <mergeCell ref="K162:K163"/>
    <mergeCell ref="K164:K165"/>
    <mergeCell ref="K166:K170"/>
    <mergeCell ref="K171:K172"/>
    <mergeCell ref="K140:K144"/>
    <mergeCell ref="K145:K149"/>
    <mergeCell ref="K150:K151"/>
    <mergeCell ref="K132:K139"/>
    <mergeCell ref="K96:K116"/>
    <mergeCell ref="K117:K121"/>
    <mergeCell ref="K122:K123"/>
    <mergeCell ref="K126:K129"/>
    <mergeCell ref="K130:K131"/>
    <mergeCell ref="K67:K71"/>
    <mergeCell ref="K73:K74"/>
    <mergeCell ref="K75:K90"/>
    <mergeCell ref="K91:K95"/>
    <mergeCell ref="J171:J172"/>
    <mergeCell ref="K12:K19"/>
    <mergeCell ref="K20:K21"/>
    <mergeCell ref="K22:K29"/>
    <mergeCell ref="K30:K39"/>
    <mergeCell ref="J140:J144"/>
    <mergeCell ref="J145:J149"/>
    <mergeCell ref="J150:J151"/>
    <mergeCell ref="J152:J156"/>
    <mergeCell ref="J157:J161"/>
    <mergeCell ref="J122:J123"/>
    <mergeCell ref="J126:J129"/>
    <mergeCell ref="J130:J131"/>
    <mergeCell ref="J132:J139"/>
    <mergeCell ref="J75:J90"/>
    <mergeCell ref="J91:J95"/>
    <mergeCell ref="J96:J116"/>
    <mergeCell ref="J117:J121"/>
    <mergeCell ref="J50:J51"/>
    <mergeCell ref="J162:J163"/>
    <mergeCell ref="J164:J165"/>
    <mergeCell ref="J166:J170"/>
    <mergeCell ref="J67:J71"/>
    <mergeCell ref="J73:J74"/>
    <mergeCell ref="P40:P44"/>
    <mergeCell ref="P45:P49"/>
    <mergeCell ref="P50:P51"/>
    <mergeCell ref="P12:P19"/>
    <mergeCell ref="P20:P21"/>
    <mergeCell ref="P22:P29"/>
    <mergeCell ref="P30:P39"/>
    <mergeCell ref="J20:J21"/>
    <mergeCell ref="J22:J29"/>
    <mergeCell ref="J30:J39"/>
    <mergeCell ref="J40:J44"/>
    <mergeCell ref="J45:J49"/>
    <mergeCell ref="L22:L29"/>
    <mergeCell ref="L30:L39"/>
    <mergeCell ref="L40:L44"/>
    <mergeCell ref="L45:L49"/>
    <mergeCell ref="N50:N51"/>
    <mergeCell ref="N12:N19"/>
    <mergeCell ref="M12:M19"/>
    <mergeCell ref="M20:M21"/>
    <mergeCell ref="M22:M29"/>
    <mergeCell ref="M30:M39"/>
    <mergeCell ref="L50:L51"/>
    <mergeCell ref="P2:P11"/>
    <mergeCell ref="I152:I156"/>
    <mergeCell ref="I157:I161"/>
    <mergeCell ref="I162:I163"/>
    <mergeCell ref="I164:I165"/>
    <mergeCell ref="I166:I170"/>
    <mergeCell ref="I171:I172"/>
    <mergeCell ref="I132:I134"/>
    <mergeCell ref="I135:I139"/>
    <mergeCell ref="I140:I144"/>
    <mergeCell ref="I145:I149"/>
    <mergeCell ref="I150:I151"/>
    <mergeCell ref="I96:I116"/>
    <mergeCell ref="I117:I121"/>
    <mergeCell ref="I122:I123"/>
    <mergeCell ref="I126:I129"/>
    <mergeCell ref="I130:I131"/>
    <mergeCell ref="I124:I125"/>
    <mergeCell ref="I67:I71"/>
    <mergeCell ref="I73:I74"/>
    <mergeCell ref="P73:P74"/>
    <mergeCell ref="P75:P90"/>
    <mergeCell ref="I75:I90"/>
    <mergeCell ref="I91:I95"/>
    <mergeCell ref="I40:I44"/>
    <mergeCell ref="I45:I49"/>
    <mergeCell ref="I50:I51"/>
    <mergeCell ref="I52:I56"/>
    <mergeCell ref="I57:I61"/>
    <mergeCell ref="I62:I66"/>
    <mergeCell ref="I2:I5"/>
    <mergeCell ref="I12:I19"/>
    <mergeCell ref="I6:I11"/>
    <mergeCell ref="I20:I21"/>
    <mergeCell ref="I22:I29"/>
    <mergeCell ref="I30:I39"/>
    <mergeCell ref="Q2:Q11"/>
    <mergeCell ref="Q12:Q19"/>
    <mergeCell ref="Q20:Q21"/>
    <mergeCell ref="Q22:Q29"/>
    <mergeCell ref="Q30:Q39"/>
    <mergeCell ref="Q40:Q44"/>
    <mergeCell ref="Q45:Q49"/>
    <mergeCell ref="Q50:Q51"/>
    <mergeCell ref="Q52:Q56"/>
    <mergeCell ref="Q57:Q61"/>
    <mergeCell ref="Q62:Q66"/>
    <mergeCell ref="Q67:Q71"/>
    <mergeCell ref="Q73:Q74"/>
    <mergeCell ref="Q75:Q90"/>
    <mergeCell ref="Q91:Q95"/>
    <mergeCell ref="Q96:Q116"/>
    <mergeCell ref="Q117:Q121"/>
    <mergeCell ref="Q122:Q123"/>
    <mergeCell ref="Q162:Q163"/>
    <mergeCell ref="Q164:Q165"/>
    <mergeCell ref="Q166:Q170"/>
    <mergeCell ref="Q171:Q172"/>
    <mergeCell ref="Q124:Q125"/>
    <mergeCell ref="Q126:Q129"/>
    <mergeCell ref="Q130:Q131"/>
    <mergeCell ref="Q132:Q139"/>
    <mergeCell ref="Q140:Q144"/>
    <mergeCell ref="Q145:Q149"/>
    <mergeCell ref="Q150:Q151"/>
    <mergeCell ref="Q152:Q156"/>
    <mergeCell ref="Q157:Q161"/>
  </mergeCells>
  <conditionalFormatting sqref="E49:E56 E120:E125">
    <cfRule type="containsBlanks" dxfId="10" priority="8">
      <formula>LEN(TRIM(E49))=0</formula>
    </cfRule>
  </conditionalFormatting>
  <conditionalFormatting sqref="E59:E61 E64:E65">
    <cfRule type="containsBlanks" dxfId="9" priority="7">
      <formula>LEN(TRIM(E59))=0</formula>
    </cfRule>
  </conditionalFormatting>
  <conditionalFormatting sqref="E71:E74">
    <cfRule type="containsBlanks" dxfId="8" priority="6">
      <formula>LEN(TRIM(E71))=0</formula>
    </cfRule>
  </conditionalFormatting>
  <conditionalFormatting sqref="O173">
    <cfRule type="cellIs" dxfId="7" priority="3" operator="lessThanOrEqual">
      <formula>5000</formula>
    </cfRule>
    <cfRule type="cellIs" dxfId="6" priority="4" operator="greaterThan">
      <formula>5000</formula>
    </cfRule>
  </conditionalFormatting>
  <conditionalFormatting sqref="A2:A3">
    <cfRule type="cellIs" dxfId="5" priority="1" operator="lessThanOrEqual">
      <formula>5000</formula>
    </cfRule>
    <cfRule type="cellIs" dxfId="4" priority="2" operator="greaterThan">
      <formula>5000</formula>
    </cfRule>
  </conditionalFormatting>
  <hyperlinks>
    <hyperlink ref="P2" r:id="rId1" xr:uid="{B964096D-B6C6-C641-A0E3-0E1298B3FC71}"/>
    <hyperlink ref="P12" r:id="rId2" xr:uid="{EEA7E75E-0E7E-D949-8924-0373C0D77918}"/>
    <hyperlink ref="P40" r:id="rId3" xr:uid="{7F278596-A281-E445-9E16-EDA60C682E5E}"/>
    <hyperlink ref="P73" r:id="rId4" xr:uid="{D93F4B94-F683-0245-BC11-C268C439F065}"/>
    <hyperlink ref="P45" r:id="rId5" xr:uid="{749CEEB5-72BC-7241-916A-332EC65437E7}"/>
    <hyperlink ref="P20" r:id="rId6" xr:uid="{9C1BBB54-AB28-3C46-8CB2-78E7B3696DA0}"/>
    <hyperlink ref="P22" r:id="rId7" xr:uid="{2A29B2BC-6537-BB45-A103-621A752157D8}"/>
    <hyperlink ref="P50" r:id="rId8" xr:uid="{25C464F0-744F-4D44-8FFD-8537482A7337}"/>
    <hyperlink ref="P96" r:id="rId9" xr:uid="{E98DB7AB-D55F-1543-8D7C-519929B23A53}"/>
    <hyperlink ref="P122" r:id="rId10" xr:uid="{36A64BBA-999E-D846-AF18-531719BCE701}"/>
    <hyperlink ref="P117" r:id="rId11" xr:uid="{DF4F8521-77FE-834A-BAFB-42C86AA21945}"/>
    <hyperlink ref="P152" r:id="rId12" xr:uid="{6448E99E-C3DB-F543-B1C5-ABA92913E91C}"/>
    <hyperlink ref="P157" r:id="rId13" xr:uid="{FD427A48-D419-0C49-9E6A-ED50B0D07DB9}"/>
    <hyperlink ref="P140" r:id="rId14" xr:uid="{AC4EE5FD-E0E6-C848-8373-F9110EAFF00F}"/>
    <hyperlink ref="P72" r:id="rId15" xr:uid="{E782DF93-FCA4-2949-9AC8-B7F055398503}"/>
    <hyperlink ref="P30" r:id="rId16" xr:uid="{182D063E-7668-2145-89D0-5FE0DEC9E7FD}"/>
    <hyperlink ref="P126" r:id="rId17" xr:uid="{76AE95F2-DC01-1545-9668-B4FA80E75BF6}"/>
    <hyperlink ref="P130" r:id="rId18" xr:uid="{1FF277FF-53F1-F04D-8BFA-BF94005B28F0}"/>
    <hyperlink ref="P150" r:id="rId19" xr:uid="{2181C1B8-1BB8-2D40-BBA3-CCB3913EA897}"/>
    <hyperlink ref="P132" r:id="rId20" xr:uid="{100C2D10-7937-0346-BBEE-17B250F75CE5}"/>
    <hyperlink ref="P164" r:id="rId21" xr:uid="{7B9E74D0-CF06-9C43-BA75-D4CF31F13C65}"/>
    <hyperlink ref="P162" r:id="rId22" xr:uid="{B69BE4C5-649F-3E41-B675-5EB35D53B201}"/>
    <hyperlink ref="P171" r:id="rId23" xr:uid="{F099E7AB-273E-1942-A9BD-B7104E560FD5}"/>
    <hyperlink ref="P124" r:id="rId24" location="orderinginformation" xr:uid="{1280B5EC-54FC-6945-A7AB-EFD30039F63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9C4A-D9CE-8F4C-866A-A3495915C76D}">
  <dimension ref="A1:H186"/>
  <sheetViews>
    <sheetView topLeftCell="A89" workbookViewId="0">
      <selection activeCell="I1" sqref="I1:I1048576"/>
    </sheetView>
  </sheetViews>
  <sheetFormatPr baseColWidth="10" defaultRowHeight="16" x14ac:dyDescent="0.2"/>
  <cols>
    <col min="1" max="1" width="18.6640625" bestFit="1" customWidth="1"/>
    <col min="2" max="2" width="6" bestFit="1" customWidth="1"/>
    <col min="3" max="3" width="16.5" bestFit="1" customWidth="1"/>
    <col min="4" max="4" width="21.6640625" bestFit="1" customWidth="1"/>
    <col min="5" max="5" width="10" bestFit="1" customWidth="1"/>
    <col min="6" max="6" width="17.33203125" bestFit="1" customWidth="1"/>
    <col min="7" max="7" width="12.1640625" bestFit="1" customWidth="1"/>
    <col min="8" max="8" width="94.33203125" bestFit="1" customWidth="1"/>
    <col min="11" max="11" width="7.1640625" bestFit="1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17</v>
      </c>
      <c r="F1" s="1" t="s">
        <v>23</v>
      </c>
      <c r="G1" s="1" t="s">
        <v>21</v>
      </c>
      <c r="H1" s="1" t="s">
        <v>26</v>
      </c>
    </row>
    <row r="2" spans="1:8" x14ac:dyDescent="0.2">
      <c r="A2" t="s">
        <v>9</v>
      </c>
      <c r="B2" s="2">
        <v>1</v>
      </c>
      <c r="C2" t="s">
        <v>32</v>
      </c>
      <c r="D2" t="s">
        <v>82</v>
      </c>
      <c r="E2">
        <v>100</v>
      </c>
      <c r="F2">
        <f>E2/60</f>
        <v>1.6666666666666667</v>
      </c>
      <c r="G2" t="s">
        <v>40</v>
      </c>
      <c r="H2" t="s">
        <v>81</v>
      </c>
    </row>
    <row r="3" spans="1:8" s="3" customFormat="1" x14ac:dyDescent="0.2">
      <c r="A3" s="3" t="s">
        <v>9</v>
      </c>
      <c r="B3" s="2">
        <v>1</v>
      </c>
      <c r="C3" s="3" t="s">
        <v>85</v>
      </c>
      <c r="D3" s="3" t="s">
        <v>88</v>
      </c>
      <c r="E3" s="3">
        <v>100</v>
      </c>
      <c r="F3" s="3">
        <f>E3/6</f>
        <v>16.666666666666668</v>
      </c>
      <c r="G3" s="3" t="s">
        <v>59</v>
      </c>
    </row>
    <row r="4" spans="1:8" s="3" customFormat="1" x14ac:dyDescent="0.2">
      <c r="A4" s="3" t="s">
        <v>9</v>
      </c>
      <c r="B4" s="2">
        <v>1</v>
      </c>
      <c r="C4" s="3" t="s">
        <v>85</v>
      </c>
      <c r="D4" s="3" t="s">
        <v>87</v>
      </c>
      <c r="E4" s="3">
        <v>100</v>
      </c>
      <c r="F4" s="3">
        <f>(E3/60*2)/1000</f>
        <v>3.3333333333333335E-3</v>
      </c>
      <c r="G4" s="3" t="s">
        <v>22</v>
      </c>
      <c r="H4" s="3" t="s">
        <v>92</v>
      </c>
    </row>
    <row r="5" spans="1:8" x14ac:dyDescent="0.2">
      <c r="A5" t="s">
        <v>9</v>
      </c>
      <c r="B5">
        <v>1</v>
      </c>
      <c r="C5" t="s">
        <v>8</v>
      </c>
      <c r="D5" t="s">
        <v>10</v>
      </c>
      <c r="E5">
        <v>100</v>
      </c>
      <c r="F5">
        <f>(2.5/50)*5</f>
        <v>0.25</v>
      </c>
      <c r="G5" t="s">
        <v>22</v>
      </c>
      <c r="H5" t="s">
        <v>27</v>
      </c>
    </row>
    <row r="6" spans="1:8" x14ac:dyDescent="0.2">
      <c r="A6" t="s">
        <v>9</v>
      </c>
      <c r="B6">
        <v>1</v>
      </c>
      <c r="C6" t="s">
        <v>8</v>
      </c>
      <c r="D6" t="s">
        <v>11</v>
      </c>
      <c r="E6">
        <v>100</v>
      </c>
      <c r="F6">
        <f>125/1000</f>
        <v>0.125</v>
      </c>
      <c r="G6" t="s">
        <v>24</v>
      </c>
      <c r="H6" t="s">
        <v>28</v>
      </c>
    </row>
    <row r="7" spans="1:8" x14ac:dyDescent="0.2">
      <c r="A7" t="s">
        <v>9</v>
      </c>
      <c r="B7">
        <v>1</v>
      </c>
      <c r="C7" t="s">
        <v>8</v>
      </c>
      <c r="D7" t="s">
        <v>12</v>
      </c>
      <c r="E7">
        <v>100</v>
      </c>
      <c r="F7">
        <f>((500/1000)*100)/1000</f>
        <v>0.05</v>
      </c>
      <c r="G7" t="s">
        <v>22</v>
      </c>
      <c r="H7" t="s">
        <v>29</v>
      </c>
    </row>
    <row r="8" spans="1:8" x14ac:dyDescent="0.2">
      <c r="A8" t="s">
        <v>9</v>
      </c>
      <c r="B8">
        <v>1</v>
      </c>
      <c r="C8" t="s">
        <v>8</v>
      </c>
      <c r="D8" t="s">
        <v>13</v>
      </c>
      <c r="E8">
        <v>100</v>
      </c>
      <c r="F8">
        <f>((15.6/1000)*8)/1000</f>
        <v>1.248E-4</v>
      </c>
      <c r="G8" t="s">
        <v>22</v>
      </c>
      <c r="H8" t="s">
        <v>29</v>
      </c>
    </row>
    <row r="9" spans="1:8" x14ac:dyDescent="0.2">
      <c r="A9" t="s">
        <v>9</v>
      </c>
      <c r="B9">
        <v>1</v>
      </c>
      <c r="C9" t="s">
        <v>8</v>
      </c>
      <c r="D9" t="s">
        <v>14</v>
      </c>
      <c r="E9">
        <v>100</v>
      </c>
      <c r="F9">
        <f>((500/1000)*10)/1000</f>
        <v>5.0000000000000001E-3</v>
      </c>
      <c r="G9" t="s">
        <v>22</v>
      </c>
      <c r="H9" t="s">
        <v>29</v>
      </c>
    </row>
    <row r="10" spans="1:8" x14ac:dyDescent="0.2">
      <c r="A10" t="s">
        <v>9</v>
      </c>
      <c r="B10">
        <v>1</v>
      </c>
      <c r="C10" t="s">
        <v>8</v>
      </c>
      <c r="D10" t="s">
        <v>15</v>
      </c>
      <c r="E10">
        <v>100</v>
      </c>
      <c r="F10">
        <f>((50/1000)*10)/1000</f>
        <v>5.0000000000000001E-4</v>
      </c>
      <c r="G10" t="s">
        <v>22</v>
      </c>
      <c r="H10" t="s">
        <v>29</v>
      </c>
    </row>
    <row r="11" spans="1:8" x14ac:dyDescent="0.2">
      <c r="A11" t="s">
        <v>9</v>
      </c>
      <c r="B11">
        <v>1</v>
      </c>
      <c r="C11" t="s">
        <v>8</v>
      </c>
      <c r="D11" t="s">
        <v>16</v>
      </c>
      <c r="E11">
        <v>100</v>
      </c>
      <c r="F11">
        <f>((25/1000)*20)/1000</f>
        <v>5.0000000000000001E-4</v>
      </c>
      <c r="G11" t="s">
        <v>22</v>
      </c>
      <c r="H11" t="s">
        <v>29</v>
      </c>
    </row>
    <row r="12" spans="1:8" x14ac:dyDescent="0.2">
      <c r="A12" t="s">
        <v>9</v>
      </c>
      <c r="B12">
        <v>1</v>
      </c>
      <c r="C12" t="s">
        <v>8</v>
      </c>
      <c r="D12" t="s">
        <v>19</v>
      </c>
      <c r="E12">
        <v>100</v>
      </c>
      <c r="G12" t="s">
        <v>22</v>
      </c>
      <c r="H12" t="s">
        <v>29</v>
      </c>
    </row>
    <row r="13" spans="1:8" x14ac:dyDescent="0.2">
      <c r="A13" t="s">
        <v>9</v>
      </c>
      <c r="B13">
        <v>1</v>
      </c>
      <c r="C13" t="s">
        <v>8</v>
      </c>
      <c r="D13" t="s">
        <v>65</v>
      </c>
      <c r="E13">
        <v>100</v>
      </c>
      <c r="F13">
        <v>4</v>
      </c>
      <c r="G13" t="s">
        <v>66</v>
      </c>
      <c r="H13" t="s">
        <v>77</v>
      </c>
    </row>
    <row r="14" spans="1:8" x14ac:dyDescent="0.2">
      <c r="A14" t="s">
        <v>9</v>
      </c>
      <c r="B14">
        <v>1</v>
      </c>
      <c r="C14" t="s">
        <v>8</v>
      </c>
      <c r="D14" t="s">
        <v>68</v>
      </c>
      <c r="E14">
        <v>100</v>
      </c>
      <c r="F14">
        <f>5*0.7</f>
        <v>3.5</v>
      </c>
      <c r="G14" t="s">
        <v>24</v>
      </c>
      <c r="H14" t="s">
        <v>69</v>
      </c>
    </row>
    <row r="15" spans="1:8" x14ac:dyDescent="0.2">
      <c r="A15" t="s">
        <v>9</v>
      </c>
      <c r="B15">
        <v>1</v>
      </c>
      <c r="C15" t="s">
        <v>4</v>
      </c>
      <c r="D15" t="s">
        <v>3</v>
      </c>
      <c r="E15">
        <v>100</v>
      </c>
      <c r="F15" s="3">
        <f>E15/60</f>
        <v>1.6666666666666667</v>
      </c>
      <c r="G15" t="s">
        <v>25</v>
      </c>
      <c r="H15" t="s">
        <v>30</v>
      </c>
    </row>
    <row r="16" spans="1:8" x14ac:dyDescent="0.2">
      <c r="A16" t="s">
        <v>9</v>
      </c>
      <c r="B16">
        <v>1</v>
      </c>
      <c r="C16" t="s">
        <v>4</v>
      </c>
      <c r="D16" t="s">
        <v>5</v>
      </c>
      <c r="E16">
        <v>100</v>
      </c>
      <c r="F16" s="3">
        <f>((E16/60)/40)*12.5</f>
        <v>0.52083333333333337</v>
      </c>
      <c r="G16" t="s">
        <v>22</v>
      </c>
      <c r="H16" s="3" t="s">
        <v>94</v>
      </c>
    </row>
    <row r="17" spans="1:8" x14ac:dyDescent="0.2">
      <c r="A17" t="s">
        <v>9</v>
      </c>
      <c r="B17">
        <v>1</v>
      </c>
      <c r="C17" t="s">
        <v>4</v>
      </c>
      <c r="D17" t="s">
        <v>6</v>
      </c>
      <c r="E17">
        <v>100</v>
      </c>
      <c r="F17">
        <f>((E17/60)/40)*7.5</f>
        <v>0.31250000000000006</v>
      </c>
      <c r="G17" t="s">
        <v>22</v>
      </c>
      <c r="H17" t="s">
        <v>94</v>
      </c>
    </row>
    <row r="18" spans="1:8" x14ac:dyDescent="0.2">
      <c r="A18" t="s">
        <v>9</v>
      </c>
      <c r="B18">
        <v>1</v>
      </c>
      <c r="C18" t="s">
        <v>4</v>
      </c>
      <c r="D18" t="s">
        <v>65</v>
      </c>
      <c r="E18">
        <v>100</v>
      </c>
      <c r="F18">
        <v>4</v>
      </c>
      <c r="G18" t="s">
        <v>66</v>
      </c>
    </row>
    <row r="19" spans="1:8" x14ac:dyDescent="0.2">
      <c r="A19" t="s">
        <v>9</v>
      </c>
      <c r="B19">
        <v>1</v>
      </c>
      <c r="C19" t="s">
        <v>4</v>
      </c>
      <c r="D19" t="s">
        <v>68</v>
      </c>
      <c r="E19">
        <v>100</v>
      </c>
      <c r="F19">
        <f>5*0.7</f>
        <v>3.5</v>
      </c>
      <c r="G19" t="s">
        <v>24</v>
      </c>
    </row>
    <row r="20" spans="1:8" x14ac:dyDescent="0.2">
      <c r="A20" t="s">
        <v>9</v>
      </c>
      <c r="B20">
        <v>1</v>
      </c>
      <c r="C20" t="s">
        <v>18</v>
      </c>
      <c r="D20" t="s">
        <v>19</v>
      </c>
      <c r="E20">
        <v>100</v>
      </c>
      <c r="G20" t="s">
        <v>22</v>
      </c>
      <c r="H20" t="s">
        <v>33</v>
      </c>
    </row>
    <row r="21" spans="1:8" x14ac:dyDescent="0.2">
      <c r="A21" t="s">
        <v>9</v>
      </c>
      <c r="B21">
        <v>1</v>
      </c>
      <c r="C21" t="s">
        <v>18</v>
      </c>
      <c r="D21" t="s">
        <v>82</v>
      </c>
      <c r="E21">
        <v>100</v>
      </c>
      <c r="F21">
        <f>E21/60</f>
        <v>1.6666666666666667</v>
      </c>
      <c r="G21" t="s">
        <v>40</v>
      </c>
    </row>
    <row r="22" spans="1:8" x14ac:dyDescent="0.2">
      <c r="A22" t="s">
        <v>9</v>
      </c>
      <c r="B22">
        <v>1</v>
      </c>
      <c r="C22" t="s">
        <v>20</v>
      </c>
      <c r="D22" t="s">
        <v>83</v>
      </c>
      <c r="E22">
        <v>100</v>
      </c>
      <c r="F22">
        <f>E22/100</f>
        <v>1</v>
      </c>
      <c r="G22" t="s">
        <v>40</v>
      </c>
    </row>
    <row r="23" spans="1:8" s="3" customFormat="1" x14ac:dyDescent="0.2">
      <c r="A23" s="3" t="s">
        <v>9</v>
      </c>
      <c r="B23" s="3">
        <v>1</v>
      </c>
      <c r="C23" s="3" t="s">
        <v>20</v>
      </c>
      <c r="D23" s="3" t="s">
        <v>93</v>
      </c>
      <c r="E23" s="3">
        <v>100</v>
      </c>
      <c r="F23" s="3">
        <f>E23</f>
        <v>100</v>
      </c>
      <c r="G23" s="3" t="s">
        <v>59</v>
      </c>
    </row>
    <row r="24" spans="1:8" x14ac:dyDescent="0.2">
      <c r="A24" t="s">
        <v>9</v>
      </c>
      <c r="B24">
        <v>2</v>
      </c>
      <c r="C24" t="s">
        <v>32</v>
      </c>
      <c r="D24" t="s">
        <v>82</v>
      </c>
      <c r="E24">
        <v>100</v>
      </c>
      <c r="F24">
        <f>E24/60</f>
        <v>1.6666666666666667</v>
      </c>
      <c r="G24" t="s">
        <v>40</v>
      </c>
    </row>
    <row r="25" spans="1:8" s="3" customFormat="1" x14ac:dyDescent="0.2">
      <c r="A25" s="3" t="s">
        <v>9</v>
      </c>
      <c r="B25" s="2">
        <v>2</v>
      </c>
      <c r="C25" s="3" t="s">
        <v>85</v>
      </c>
      <c r="D25" s="3" t="s">
        <v>88</v>
      </c>
      <c r="E25" s="3">
        <v>100</v>
      </c>
      <c r="F25" s="3">
        <f>E25/6</f>
        <v>16.666666666666668</v>
      </c>
      <c r="G25" s="3" t="s">
        <v>59</v>
      </c>
    </row>
    <row r="26" spans="1:8" s="3" customFormat="1" x14ac:dyDescent="0.2">
      <c r="A26" s="3" t="s">
        <v>9</v>
      </c>
      <c r="B26" s="2">
        <v>2</v>
      </c>
      <c r="C26" s="3" t="s">
        <v>85</v>
      </c>
      <c r="D26" s="3" t="s">
        <v>87</v>
      </c>
      <c r="E26" s="3">
        <v>100</v>
      </c>
      <c r="F26" s="3">
        <f>(E25/60*2)/1000</f>
        <v>3.3333333333333335E-3</v>
      </c>
      <c r="G26" s="3" t="s">
        <v>22</v>
      </c>
    </row>
    <row r="27" spans="1:8" x14ac:dyDescent="0.2">
      <c r="A27" t="s">
        <v>9</v>
      </c>
      <c r="B27">
        <v>2</v>
      </c>
      <c r="C27" t="s">
        <v>8</v>
      </c>
      <c r="D27" t="s">
        <v>10</v>
      </c>
      <c r="E27">
        <v>100</v>
      </c>
      <c r="F27">
        <f>(2.5/50)*5</f>
        <v>0.25</v>
      </c>
      <c r="G27" t="s">
        <v>22</v>
      </c>
      <c r="H27" t="s">
        <v>27</v>
      </c>
    </row>
    <row r="28" spans="1:8" x14ac:dyDescent="0.2">
      <c r="A28" t="s">
        <v>9</v>
      </c>
      <c r="B28">
        <v>2</v>
      </c>
      <c r="C28" t="s">
        <v>8</v>
      </c>
      <c r="D28" t="s">
        <v>11</v>
      </c>
      <c r="E28">
        <v>100</v>
      </c>
      <c r="F28">
        <f>125/1000</f>
        <v>0.125</v>
      </c>
      <c r="G28" t="s">
        <v>24</v>
      </c>
      <c r="H28" t="s">
        <v>28</v>
      </c>
    </row>
    <row r="29" spans="1:8" x14ac:dyDescent="0.2">
      <c r="A29" t="s">
        <v>9</v>
      </c>
      <c r="B29">
        <v>2</v>
      </c>
      <c r="C29" t="s">
        <v>8</v>
      </c>
      <c r="D29" t="s">
        <v>12</v>
      </c>
      <c r="E29">
        <v>100</v>
      </c>
      <c r="F29">
        <f>((500/1000)*100)/1000</f>
        <v>0.05</v>
      </c>
      <c r="G29" t="s">
        <v>22</v>
      </c>
      <c r="H29" t="s">
        <v>29</v>
      </c>
    </row>
    <row r="30" spans="1:8" x14ac:dyDescent="0.2">
      <c r="A30" t="s">
        <v>9</v>
      </c>
      <c r="B30">
        <v>2</v>
      </c>
      <c r="C30" t="s">
        <v>8</v>
      </c>
      <c r="D30" t="s">
        <v>13</v>
      </c>
      <c r="E30">
        <v>100</v>
      </c>
      <c r="F30">
        <f>((15.6/1000)*8)/1000</f>
        <v>1.248E-4</v>
      </c>
      <c r="G30" t="s">
        <v>22</v>
      </c>
      <c r="H30" t="s">
        <v>29</v>
      </c>
    </row>
    <row r="31" spans="1:8" x14ac:dyDescent="0.2">
      <c r="A31" t="s">
        <v>9</v>
      </c>
      <c r="B31">
        <v>2</v>
      </c>
      <c r="C31" t="s">
        <v>8</v>
      </c>
      <c r="D31" t="s">
        <v>14</v>
      </c>
      <c r="E31">
        <v>100</v>
      </c>
      <c r="F31">
        <f>((500/1000)*10)/1000</f>
        <v>5.0000000000000001E-3</v>
      </c>
      <c r="G31" t="s">
        <v>22</v>
      </c>
      <c r="H31" t="s">
        <v>29</v>
      </c>
    </row>
    <row r="32" spans="1:8" x14ac:dyDescent="0.2">
      <c r="A32" t="s">
        <v>9</v>
      </c>
      <c r="B32">
        <v>2</v>
      </c>
      <c r="C32" t="s">
        <v>8</v>
      </c>
      <c r="D32" t="s">
        <v>15</v>
      </c>
      <c r="E32">
        <v>100</v>
      </c>
      <c r="F32">
        <f>((50/1000)*10)/1000</f>
        <v>5.0000000000000001E-4</v>
      </c>
      <c r="G32" t="s">
        <v>22</v>
      </c>
      <c r="H32" t="s">
        <v>29</v>
      </c>
    </row>
    <row r="33" spans="1:8" x14ac:dyDescent="0.2">
      <c r="A33" t="s">
        <v>9</v>
      </c>
      <c r="B33">
        <v>2</v>
      </c>
      <c r="C33" t="s">
        <v>8</v>
      </c>
      <c r="D33" t="s">
        <v>16</v>
      </c>
      <c r="E33">
        <v>100</v>
      </c>
      <c r="F33">
        <f>((25/1000)*20)/1000</f>
        <v>5.0000000000000001E-4</v>
      </c>
      <c r="G33" t="s">
        <v>22</v>
      </c>
      <c r="H33" t="s">
        <v>29</v>
      </c>
    </row>
    <row r="34" spans="1:8" x14ac:dyDescent="0.2">
      <c r="A34" t="s">
        <v>9</v>
      </c>
      <c r="B34">
        <v>2</v>
      </c>
      <c r="C34" t="s">
        <v>8</v>
      </c>
      <c r="D34" t="s">
        <v>19</v>
      </c>
      <c r="E34">
        <v>100</v>
      </c>
      <c r="G34" t="s">
        <v>22</v>
      </c>
      <c r="H34" t="s">
        <v>29</v>
      </c>
    </row>
    <row r="35" spans="1:8" x14ac:dyDescent="0.2">
      <c r="A35" t="s">
        <v>9</v>
      </c>
      <c r="B35">
        <v>2</v>
      </c>
      <c r="C35" t="s">
        <v>8</v>
      </c>
      <c r="D35" t="s">
        <v>65</v>
      </c>
      <c r="E35">
        <v>100</v>
      </c>
      <c r="F35">
        <v>4</v>
      </c>
      <c r="G35" t="s">
        <v>66</v>
      </c>
      <c r="H35" t="s">
        <v>67</v>
      </c>
    </row>
    <row r="36" spans="1:8" x14ac:dyDescent="0.2">
      <c r="A36" t="s">
        <v>9</v>
      </c>
      <c r="B36">
        <v>2</v>
      </c>
      <c r="C36" t="s">
        <v>8</v>
      </c>
      <c r="D36" t="s">
        <v>68</v>
      </c>
      <c r="E36">
        <v>100</v>
      </c>
      <c r="F36">
        <f>5*0.7</f>
        <v>3.5</v>
      </c>
      <c r="G36" t="s">
        <v>24</v>
      </c>
    </row>
    <row r="37" spans="1:8" x14ac:dyDescent="0.2">
      <c r="A37" t="s">
        <v>9</v>
      </c>
      <c r="B37">
        <v>2</v>
      </c>
      <c r="C37" t="s">
        <v>4</v>
      </c>
      <c r="D37" t="s">
        <v>3</v>
      </c>
      <c r="E37">
        <v>100</v>
      </c>
      <c r="F37" s="3">
        <f>E37/60</f>
        <v>1.6666666666666667</v>
      </c>
      <c r="G37" t="s">
        <v>25</v>
      </c>
      <c r="H37" t="s">
        <v>30</v>
      </c>
    </row>
    <row r="38" spans="1:8" x14ac:dyDescent="0.2">
      <c r="A38" t="s">
        <v>9</v>
      </c>
      <c r="B38">
        <v>2</v>
      </c>
      <c r="C38" t="s">
        <v>4</v>
      </c>
      <c r="D38" t="s">
        <v>5</v>
      </c>
      <c r="E38">
        <v>100</v>
      </c>
      <c r="F38" s="3">
        <f>((E38/60)/40)*12.5</f>
        <v>0.52083333333333337</v>
      </c>
      <c r="G38" s="3" t="s">
        <v>22</v>
      </c>
      <c r="H38" t="s">
        <v>30</v>
      </c>
    </row>
    <row r="39" spans="1:8" x14ac:dyDescent="0.2">
      <c r="A39" t="s">
        <v>9</v>
      </c>
      <c r="B39">
        <v>2</v>
      </c>
      <c r="C39" t="s">
        <v>4</v>
      </c>
      <c r="D39" t="s">
        <v>6</v>
      </c>
      <c r="E39">
        <v>100</v>
      </c>
      <c r="F39" s="3">
        <f>((E39/60)/40)*7.5</f>
        <v>0.31250000000000006</v>
      </c>
      <c r="G39" s="3" t="s">
        <v>22</v>
      </c>
      <c r="H39" t="s">
        <v>30</v>
      </c>
    </row>
    <row r="40" spans="1:8" x14ac:dyDescent="0.2">
      <c r="A40" t="s">
        <v>9</v>
      </c>
      <c r="B40">
        <v>2</v>
      </c>
      <c r="C40" t="s">
        <v>4</v>
      </c>
      <c r="D40" t="s">
        <v>65</v>
      </c>
      <c r="E40">
        <v>100</v>
      </c>
      <c r="F40">
        <v>4</v>
      </c>
      <c r="G40" t="s">
        <v>66</v>
      </c>
    </row>
    <row r="41" spans="1:8" x14ac:dyDescent="0.2">
      <c r="A41" t="s">
        <v>9</v>
      </c>
      <c r="B41">
        <v>2</v>
      </c>
      <c r="C41" t="s">
        <v>4</v>
      </c>
      <c r="D41" t="s">
        <v>68</v>
      </c>
      <c r="E41">
        <v>100</v>
      </c>
      <c r="F41">
        <f>5*0.7</f>
        <v>3.5</v>
      </c>
      <c r="G41" t="s">
        <v>24</v>
      </c>
    </row>
    <row r="42" spans="1:8" x14ac:dyDescent="0.2">
      <c r="A42" t="s">
        <v>9</v>
      </c>
      <c r="B42">
        <v>2</v>
      </c>
      <c r="C42" t="s">
        <v>18</v>
      </c>
      <c r="D42" t="s">
        <v>19</v>
      </c>
      <c r="E42">
        <v>100</v>
      </c>
      <c r="G42" t="s">
        <v>22</v>
      </c>
      <c r="H42" t="s">
        <v>33</v>
      </c>
    </row>
    <row r="43" spans="1:8" x14ac:dyDescent="0.2">
      <c r="A43" t="s">
        <v>9</v>
      </c>
      <c r="B43">
        <v>2</v>
      </c>
      <c r="C43" t="s">
        <v>18</v>
      </c>
      <c r="D43" t="s">
        <v>82</v>
      </c>
      <c r="E43">
        <v>100</v>
      </c>
      <c r="F43">
        <f>E43/60</f>
        <v>1.6666666666666667</v>
      </c>
      <c r="G43" t="s">
        <v>40</v>
      </c>
    </row>
    <row r="44" spans="1:8" x14ac:dyDescent="0.2">
      <c r="A44" t="s">
        <v>9</v>
      </c>
      <c r="B44">
        <v>2</v>
      </c>
      <c r="C44" t="s">
        <v>20</v>
      </c>
      <c r="D44" s="3" t="s">
        <v>83</v>
      </c>
      <c r="E44" s="3">
        <v>100</v>
      </c>
      <c r="F44" s="3">
        <f>E44/100</f>
        <v>1</v>
      </c>
      <c r="G44" s="3" t="s">
        <v>40</v>
      </c>
    </row>
    <row r="45" spans="1:8" s="3" customFormat="1" x14ac:dyDescent="0.2">
      <c r="A45" s="3" t="s">
        <v>9</v>
      </c>
      <c r="B45" s="3">
        <v>2</v>
      </c>
      <c r="C45" s="3" t="s">
        <v>20</v>
      </c>
      <c r="D45" s="3" t="s">
        <v>93</v>
      </c>
      <c r="E45" s="3">
        <v>100</v>
      </c>
      <c r="F45" s="3">
        <f>E45</f>
        <v>100</v>
      </c>
      <c r="G45" s="3" t="s">
        <v>59</v>
      </c>
    </row>
    <row r="46" spans="1:8" x14ac:dyDescent="0.2">
      <c r="A46" t="s">
        <v>31</v>
      </c>
      <c r="B46">
        <v>3</v>
      </c>
      <c r="C46" t="s">
        <v>32</v>
      </c>
      <c r="D46" t="s">
        <v>82</v>
      </c>
      <c r="E46">
        <v>100</v>
      </c>
      <c r="F46">
        <f>E46/60</f>
        <v>1.6666666666666667</v>
      </c>
      <c r="G46" t="s">
        <v>40</v>
      </c>
    </row>
    <row r="47" spans="1:8" s="3" customFormat="1" x14ac:dyDescent="0.2">
      <c r="A47" s="3" t="s">
        <v>31</v>
      </c>
      <c r="B47" s="2">
        <v>3</v>
      </c>
      <c r="C47" s="3" t="s">
        <v>85</v>
      </c>
      <c r="D47" s="3" t="s">
        <v>88</v>
      </c>
      <c r="E47" s="3">
        <v>100</v>
      </c>
      <c r="F47" s="3">
        <f>E47/6</f>
        <v>16.666666666666668</v>
      </c>
      <c r="G47" s="3" t="s">
        <v>59</v>
      </c>
    </row>
    <row r="48" spans="1:8" s="3" customFormat="1" x14ac:dyDescent="0.2">
      <c r="A48" s="3" t="s">
        <v>31</v>
      </c>
      <c r="B48" s="2">
        <v>3</v>
      </c>
      <c r="C48" s="3" t="s">
        <v>85</v>
      </c>
      <c r="D48" s="3" t="s">
        <v>87</v>
      </c>
      <c r="E48" s="3">
        <v>100</v>
      </c>
      <c r="F48" s="3">
        <f>(E47/60*2)/1000</f>
        <v>3.3333333333333335E-3</v>
      </c>
      <c r="G48" s="3" t="s">
        <v>22</v>
      </c>
    </row>
    <row r="49" spans="1:8" x14ac:dyDescent="0.2">
      <c r="A49" t="s">
        <v>31</v>
      </c>
      <c r="B49">
        <v>3</v>
      </c>
      <c r="C49" t="s">
        <v>8</v>
      </c>
      <c r="D49" t="s">
        <v>10</v>
      </c>
      <c r="E49">
        <v>100</v>
      </c>
      <c r="F49">
        <f>(2.5/50)*5</f>
        <v>0.25</v>
      </c>
      <c r="G49" t="s">
        <v>22</v>
      </c>
      <c r="H49" t="s">
        <v>27</v>
      </c>
    </row>
    <row r="50" spans="1:8" x14ac:dyDescent="0.2">
      <c r="A50" t="s">
        <v>31</v>
      </c>
      <c r="B50">
        <v>3</v>
      </c>
      <c r="C50" t="s">
        <v>8</v>
      </c>
      <c r="D50" t="s">
        <v>11</v>
      </c>
      <c r="E50">
        <v>100</v>
      </c>
      <c r="F50">
        <f>125/1000</f>
        <v>0.125</v>
      </c>
      <c r="G50" t="s">
        <v>24</v>
      </c>
      <c r="H50" t="s">
        <v>28</v>
      </c>
    </row>
    <row r="51" spans="1:8" x14ac:dyDescent="0.2">
      <c r="A51" t="s">
        <v>31</v>
      </c>
      <c r="B51">
        <v>3</v>
      </c>
      <c r="C51" t="s">
        <v>8</v>
      </c>
      <c r="D51" t="s">
        <v>12</v>
      </c>
      <c r="E51">
        <v>100</v>
      </c>
      <c r="F51">
        <f>((500/1000)*100)/1000</f>
        <v>0.05</v>
      </c>
      <c r="G51" t="s">
        <v>22</v>
      </c>
      <c r="H51" t="s">
        <v>29</v>
      </c>
    </row>
    <row r="52" spans="1:8" x14ac:dyDescent="0.2">
      <c r="A52" t="s">
        <v>31</v>
      </c>
      <c r="B52">
        <v>3</v>
      </c>
      <c r="C52" t="s">
        <v>8</v>
      </c>
      <c r="D52" t="s">
        <v>13</v>
      </c>
      <c r="E52">
        <v>100</v>
      </c>
      <c r="F52">
        <f>((15.6/1000)*8)/1000</f>
        <v>1.248E-4</v>
      </c>
      <c r="G52" t="s">
        <v>22</v>
      </c>
      <c r="H52" t="s">
        <v>29</v>
      </c>
    </row>
    <row r="53" spans="1:8" x14ac:dyDescent="0.2">
      <c r="A53" t="s">
        <v>31</v>
      </c>
      <c r="B53">
        <v>3</v>
      </c>
      <c r="C53" t="s">
        <v>8</v>
      </c>
      <c r="D53" t="s">
        <v>14</v>
      </c>
      <c r="E53">
        <v>100</v>
      </c>
      <c r="F53">
        <f>((500/1000)*10)/1000</f>
        <v>5.0000000000000001E-3</v>
      </c>
      <c r="G53" t="s">
        <v>22</v>
      </c>
      <c r="H53" t="s">
        <v>29</v>
      </c>
    </row>
    <row r="54" spans="1:8" x14ac:dyDescent="0.2">
      <c r="A54" t="s">
        <v>31</v>
      </c>
      <c r="B54">
        <v>3</v>
      </c>
      <c r="C54" t="s">
        <v>8</v>
      </c>
      <c r="D54" t="s">
        <v>15</v>
      </c>
      <c r="E54">
        <v>100</v>
      </c>
      <c r="F54">
        <f>((50/1000)*10)/1000</f>
        <v>5.0000000000000001E-4</v>
      </c>
      <c r="G54" t="s">
        <v>22</v>
      </c>
      <c r="H54" t="s">
        <v>29</v>
      </c>
    </row>
    <row r="55" spans="1:8" x14ac:dyDescent="0.2">
      <c r="A55" t="s">
        <v>31</v>
      </c>
      <c r="B55">
        <v>3</v>
      </c>
      <c r="C55" t="s">
        <v>8</v>
      </c>
      <c r="D55" t="s">
        <v>16</v>
      </c>
      <c r="E55">
        <v>100</v>
      </c>
      <c r="F55">
        <f>((25/1000)*20)/1000</f>
        <v>5.0000000000000001E-4</v>
      </c>
      <c r="G55" t="s">
        <v>22</v>
      </c>
      <c r="H55" t="s">
        <v>29</v>
      </c>
    </row>
    <row r="56" spans="1:8" x14ac:dyDescent="0.2">
      <c r="A56" t="s">
        <v>31</v>
      </c>
      <c r="B56">
        <v>3</v>
      </c>
      <c r="C56" t="s">
        <v>8</v>
      </c>
      <c r="D56" t="s">
        <v>19</v>
      </c>
      <c r="E56">
        <v>100</v>
      </c>
      <c r="G56" t="s">
        <v>22</v>
      </c>
      <c r="H56" t="s">
        <v>29</v>
      </c>
    </row>
    <row r="57" spans="1:8" x14ac:dyDescent="0.2">
      <c r="A57" t="s">
        <v>31</v>
      </c>
      <c r="B57">
        <v>3</v>
      </c>
      <c r="C57" t="s">
        <v>8</v>
      </c>
      <c r="D57" t="s">
        <v>65</v>
      </c>
      <c r="E57">
        <v>100</v>
      </c>
      <c r="F57">
        <v>4</v>
      </c>
      <c r="G57" t="s">
        <v>66</v>
      </c>
      <c r="H57" t="s">
        <v>67</v>
      </c>
    </row>
    <row r="58" spans="1:8" x14ac:dyDescent="0.2">
      <c r="A58" t="s">
        <v>31</v>
      </c>
      <c r="B58">
        <v>3</v>
      </c>
      <c r="C58" t="s">
        <v>8</v>
      </c>
      <c r="D58" t="s">
        <v>68</v>
      </c>
      <c r="E58">
        <v>100</v>
      </c>
      <c r="F58">
        <f>5*0.7</f>
        <v>3.5</v>
      </c>
      <c r="G58" t="s">
        <v>24</v>
      </c>
    </row>
    <row r="59" spans="1:8" x14ac:dyDescent="0.2">
      <c r="A59" t="s">
        <v>31</v>
      </c>
      <c r="B59">
        <v>3</v>
      </c>
      <c r="C59" t="s">
        <v>4</v>
      </c>
      <c r="D59" t="s">
        <v>3</v>
      </c>
      <c r="E59">
        <v>100</v>
      </c>
      <c r="F59" s="3">
        <f>E59/60</f>
        <v>1.6666666666666667</v>
      </c>
      <c r="G59" t="s">
        <v>25</v>
      </c>
      <c r="H59" t="s">
        <v>30</v>
      </c>
    </row>
    <row r="60" spans="1:8" x14ac:dyDescent="0.2">
      <c r="A60" t="s">
        <v>31</v>
      </c>
      <c r="B60">
        <v>3</v>
      </c>
      <c r="C60" t="s">
        <v>4</v>
      </c>
      <c r="D60" t="s">
        <v>5</v>
      </c>
      <c r="E60">
        <v>100</v>
      </c>
      <c r="F60" s="3">
        <f>((E60/60)/40)*12.5</f>
        <v>0.52083333333333337</v>
      </c>
      <c r="G60" s="3" t="s">
        <v>22</v>
      </c>
      <c r="H60" t="s">
        <v>30</v>
      </c>
    </row>
    <row r="61" spans="1:8" x14ac:dyDescent="0.2">
      <c r="A61" t="s">
        <v>31</v>
      </c>
      <c r="B61">
        <v>3</v>
      </c>
      <c r="C61" t="s">
        <v>4</v>
      </c>
      <c r="D61" t="s">
        <v>6</v>
      </c>
      <c r="E61">
        <v>100</v>
      </c>
      <c r="F61" s="3">
        <f>((E61/60)/40)*7.5</f>
        <v>0.31250000000000006</v>
      </c>
      <c r="G61" s="3" t="s">
        <v>22</v>
      </c>
      <c r="H61" t="s">
        <v>30</v>
      </c>
    </row>
    <row r="62" spans="1:8" x14ac:dyDescent="0.2">
      <c r="A62" t="s">
        <v>31</v>
      </c>
      <c r="B62">
        <v>3</v>
      </c>
      <c r="C62" t="s">
        <v>4</v>
      </c>
      <c r="D62" t="s">
        <v>65</v>
      </c>
      <c r="E62">
        <v>100</v>
      </c>
      <c r="F62">
        <v>2</v>
      </c>
      <c r="G62" t="s">
        <v>66</v>
      </c>
    </row>
    <row r="63" spans="1:8" x14ac:dyDescent="0.2">
      <c r="A63" t="s">
        <v>31</v>
      </c>
      <c r="B63">
        <v>3</v>
      </c>
      <c r="C63" t="s">
        <v>4</v>
      </c>
      <c r="D63" t="s">
        <v>68</v>
      </c>
      <c r="E63">
        <v>100</v>
      </c>
      <c r="F63">
        <f>5*0.7</f>
        <v>3.5</v>
      </c>
      <c r="G63" t="s">
        <v>24</v>
      </c>
    </row>
    <row r="64" spans="1:8" x14ac:dyDescent="0.2">
      <c r="A64" t="s">
        <v>31</v>
      </c>
      <c r="B64">
        <v>3</v>
      </c>
      <c r="C64" t="s">
        <v>18</v>
      </c>
      <c r="D64" t="s">
        <v>19</v>
      </c>
      <c r="E64">
        <v>150</v>
      </c>
      <c r="G64" t="s">
        <v>22</v>
      </c>
      <c r="H64" t="s">
        <v>33</v>
      </c>
    </row>
    <row r="65" spans="1:8" x14ac:dyDescent="0.2">
      <c r="A65" t="s">
        <v>31</v>
      </c>
      <c r="B65">
        <v>3</v>
      </c>
      <c r="C65" t="s">
        <v>18</v>
      </c>
      <c r="D65" t="s">
        <v>82</v>
      </c>
      <c r="E65">
        <v>150</v>
      </c>
      <c r="F65">
        <f>E65/60</f>
        <v>2.5</v>
      </c>
      <c r="G65" t="s">
        <v>40</v>
      </c>
    </row>
    <row r="66" spans="1:8" x14ac:dyDescent="0.2">
      <c r="A66" t="s">
        <v>31</v>
      </c>
      <c r="B66">
        <v>3</v>
      </c>
      <c r="C66" t="s">
        <v>20</v>
      </c>
      <c r="D66" s="3" t="s">
        <v>83</v>
      </c>
      <c r="E66" s="3">
        <v>100</v>
      </c>
      <c r="F66" s="3">
        <f>E66/100</f>
        <v>1</v>
      </c>
      <c r="G66" s="3" t="s">
        <v>40</v>
      </c>
    </row>
    <row r="67" spans="1:8" s="3" customFormat="1" x14ac:dyDescent="0.2">
      <c r="A67" s="3" t="s">
        <v>31</v>
      </c>
      <c r="B67" s="3">
        <v>3</v>
      </c>
      <c r="C67" s="3" t="s">
        <v>20</v>
      </c>
      <c r="D67" s="3" t="s">
        <v>93</v>
      </c>
      <c r="E67" s="3">
        <v>100</v>
      </c>
      <c r="F67" s="3">
        <f>E67</f>
        <v>100</v>
      </c>
      <c r="G67" s="3" t="s">
        <v>59</v>
      </c>
    </row>
    <row r="68" spans="1:8" x14ac:dyDescent="0.2">
      <c r="A68" t="s">
        <v>34</v>
      </c>
      <c r="B68">
        <v>4</v>
      </c>
      <c r="C68" t="s">
        <v>32</v>
      </c>
      <c r="D68" t="s">
        <v>82</v>
      </c>
      <c r="E68">
        <v>200</v>
      </c>
      <c r="F68">
        <f>E68/60</f>
        <v>3.3333333333333335</v>
      </c>
      <c r="G68" t="s">
        <v>40</v>
      </c>
    </row>
    <row r="69" spans="1:8" s="3" customFormat="1" x14ac:dyDescent="0.2">
      <c r="A69" s="3" t="s">
        <v>34</v>
      </c>
      <c r="B69" s="2">
        <v>4</v>
      </c>
      <c r="C69" s="3" t="s">
        <v>85</v>
      </c>
      <c r="D69" s="3" t="s">
        <v>88</v>
      </c>
      <c r="E69" s="3">
        <v>100</v>
      </c>
      <c r="F69" s="3">
        <f>E69/6</f>
        <v>16.666666666666668</v>
      </c>
      <c r="G69" s="3" t="s">
        <v>59</v>
      </c>
    </row>
    <row r="70" spans="1:8" s="3" customFormat="1" x14ac:dyDescent="0.2">
      <c r="A70" s="3" t="s">
        <v>34</v>
      </c>
      <c r="B70" s="2">
        <v>4</v>
      </c>
      <c r="C70" s="3" t="s">
        <v>85</v>
      </c>
      <c r="D70" s="3" t="s">
        <v>87</v>
      </c>
      <c r="E70" s="3">
        <v>100</v>
      </c>
      <c r="F70" s="3">
        <f>(E69/60*2)/1000</f>
        <v>3.3333333333333335E-3</v>
      </c>
      <c r="G70" s="3" t="s">
        <v>22</v>
      </c>
    </row>
    <row r="71" spans="1:8" x14ac:dyDescent="0.2">
      <c r="A71" t="s">
        <v>34</v>
      </c>
      <c r="B71">
        <v>4</v>
      </c>
      <c r="C71" t="s">
        <v>8</v>
      </c>
      <c r="D71" t="s">
        <v>10</v>
      </c>
      <c r="E71">
        <v>200</v>
      </c>
      <c r="F71">
        <f>(2.5/50)*5</f>
        <v>0.25</v>
      </c>
      <c r="G71" t="s">
        <v>22</v>
      </c>
      <c r="H71" t="s">
        <v>27</v>
      </c>
    </row>
    <row r="72" spans="1:8" x14ac:dyDescent="0.2">
      <c r="A72" t="s">
        <v>34</v>
      </c>
      <c r="B72">
        <v>4</v>
      </c>
      <c r="C72" t="s">
        <v>8</v>
      </c>
      <c r="D72" t="s">
        <v>11</v>
      </c>
      <c r="E72">
        <v>200</v>
      </c>
      <c r="F72">
        <f>125/1000</f>
        <v>0.125</v>
      </c>
      <c r="G72" t="s">
        <v>24</v>
      </c>
      <c r="H72" t="s">
        <v>28</v>
      </c>
    </row>
    <row r="73" spans="1:8" x14ac:dyDescent="0.2">
      <c r="A73" t="s">
        <v>34</v>
      </c>
      <c r="B73">
        <v>4</v>
      </c>
      <c r="C73" t="s">
        <v>8</v>
      </c>
      <c r="D73" t="s">
        <v>12</v>
      </c>
      <c r="E73">
        <v>200</v>
      </c>
      <c r="F73">
        <f>((500/1000)*100)/1000</f>
        <v>0.05</v>
      </c>
      <c r="G73" t="s">
        <v>22</v>
      </c>
      <c r="H73" t="s">
        <v>29</v>
      </c>
    </row>
    <row r="74" spans="1:8" x14ac:dyDescent="0.2">
      <c r="A74" t="s">
        <v>34</v>
      </c>
      <c r="B74">
        <v>4</v>
      </c>
      <c r="C74" t="s">
        <v>8</v>
      </c>
      <c r="D74" t="s">
        <v>13</v>
      </c>
      <c r="E74">
        <v>200</v>
      </c>
      <c r="F74">
        <f>((15.6/1000)*8)/1000</f>
        <v>1.248E-4</v>
      </c>
      <c r="G74" t="s">
        <v>22</v>
      </c>
      <c r="H74" t="s">
        <v>29</v>
      </c>
    </row>
    <row r="75" spans="1:8" x14ac:dyDescent="0.2">
      <c r="A75" t="s">
        <v>34</v>
      </c>
      <c r="B75">
        <v>4</v>
      </c>
      <c r="C75" t="s">
        <v>8</v>
      </c>
      <c r="D75" t="s">
        <v>14</v>
      </c>
      <c r="E75">
        <v>200</v>
      </c>
      <c r="F75">
        <f>((500/1000)*10)/1000</f>
        <v>5.0000000000000001E-3</v>
      </c>
      <c r="G75" t="s">
        <v>22</v>
      </c>
      <c r="H75" t="s">
        <v>29</v>
      </c>
    </row>
    <row r="76" spans="1:8" x14ac:dyDescent="0.2">
      <c r="A76" t="s">
        <v>34</v>
      </c>
      <c r="B76">
        <v>4</v>
      </c>
      <c r="C76" t="s">
        <v>8</v>
      </c>
      <c r="D76" t="s">
        <v>15</v>
      </c>
      <c r="E76">
        <v>200</v>
      </c>
      <c r="F76">
        <f>((50/1000)*10)/1000</f>
        <v>5.0000000000000001E-4</v>
      </c>
      <c r="G76" t="s">
        <v>22</v>
      </c>
      <c r="H76" t="s">
        <v>29</v>
      </c>
    </row>
    <row r="77" spans="1:8" x14ac:dyDescent="0.2">
      <c r="A77" t="s">
        <v>34</v>
      </c>
      <c r="B77">
        <v>4</v>
      </c>
      <c r="C77" t="s">
        <v>8</v>
      </c>
      <c r="D77" t="s">
        <v>16</v>
      </c>
      <c r="E77">
        <v>200</v>
      </c>
      <c r="F77">
        <f>((25/1000)*20)/1000</f>
        <v>5.0000000000000001E-4</v>
      </c>
      <c r="G77" t="s">
        <v>22</v>
      </c>
      <c r="H77" t="s">
        <v>29</v>
      </c>
    </row>
    <row r="78" spans="1:8" x14ac:dyDescent="0.2">
      <c r="A78" t="s">
        <v>34</v>
      </c>
      <c r="B78">
        <v>4</v>
      </c>
      <c r="C78" t="s">
        <v>8</v>
      </c>
      <c r="D78" t="s">
        <v>19</v>
      </c>
      <c r="E78">
        <v>200</v>
      </c>
      <c r="G78" t="s">
        <v>22</v>
      </c>
      <c r="H78" t="s">
        <v>29</v>
      </c>
    </row>
    <row r="79" spans="1:8" x14ac:dyDescent="0.2">
      <c r="A79" t="s">
        <v>34</v>
      </c>
      <c r="B79">
        <v>4</v>
      </c>
      <c r="C79" t="s">
        <v>8</v>
      </c>
      <c r="D79" t="s">
        <v>65</v>
      </c>
      <c r="E79">
        <v>200</v>
      </c>
      <c r="F79">
        <v>4</v>
      </c>
      <c r="G79" t="s">
        <v>66</v>
      </c>
    </row>
    <row r="80" spans="1:8" x14ac:dyDescent="0.2">
      <c r="A80" t="s">
        <v>34</v>
      </c>
      <c r="B80">
        <v>4</v>
      </c>
      <c r="C80" t="s">
        <v>8</v>
      </c>
      <c r="D80" t="s">
        <v>68</v>
      </c>
      <c r="E80">
        <v>200</v>
      </c>
      <c r="F80">
        <f>5*0.7</f>
        <v>3.5</v>
      </c>
      <c r="G80" t="s">
        <v>24</v>
      </c>
    </row>
    <row r="81" spans="1:8" x14ac:dyDescent="0.2">
      <c r="A81" t="s">
        <v>34</v>
      </c>
      <c r="B81">
        <v>4</v>
      </c>
      <c r="C81" t="s">
        <v>4</v>
      </c>
      <c r="D81" t="s">
        <v>3</v>
      </c>
      <c r="E81">
        <v>200</v>
      </c>
      <c r="F81" s="3">
        <f>E81/60</f>
        <v>3.3333333333333335</v>
      </c>
      <c r="G81" t="s">
        <v>25</v>
      </c>
      <c r="H81" t="s">
        <v>30</v>
      </c>
    </row>
    <row r="82" spans="1:8" x14ac:dyDescent="0.2">
      <c r="A82" t="s">
        <v>34</v>
      </c>
      <c r="B82">
        <v>4</v>
      </c>
      <c r="C82" t="s">
        <v>4</v>
      </c>
      <c r="D82" t="s">
        <v>5</v>
      </c>
      <c r="E82">
        <v>200</v>
      </c>
      <c r="F82" s="3">
        <f>((E82/60)/40)*12.5</f>
        <v>1.0416666666666667</v>
      </c>
      <c r="G82" t="s">
        <v>22</v>
      </c>
      <c r="H82" t="s">
        <v>30</v>
      </c>
    </row>
    <row r="83" spans="1:8" x14ac:dyDescent="0.2">
      <c r="A83" t="s">
        <v>34</v>
      </c>
      <c r="B83">
        <v>4</v>
      </c>
      <c r="C83" t="s">
        <v>4</v>
      </c>
      <c r="D83" t="s">
        <v>6</v>
      </c>
      <c r="E83">
        <v>200</v>
      </c>
      <c r="F83" s="3">
        <f>((E83/60)/40)*7.5</f>
        <v>0.62500000000000011</v>
      </c>
      <c r="G83" t="s">
        <v>22</v>
      </c>
      <c r="H83" t="s">
        <v>30</v>
      </c>
    </row>
    <row r="84" spans="1:8" x14ac:dyDescent="0.2">
      <c r="A84" t="s">
        <v>34</v>
      </c>
      <c r="B84">
        <v>4</v>
      </c>
      <c r="C84" t="s">
        <v>4</v>
      </c>
      <c r="D84" t="s">
        <v>65</v>
      </c>
      <c r="E84">
        <v>200</v>
      </c>
      <c r="F84">
        <v>4</v>
      </c>
      <c r="G84" t="s">
        <v>66</v>
      </c>
      <c r="H84" t="s">
        <v>67</v>
      </c>
    </row>
    <row r="85" spans="1:8" x14ac:dyDescent="0.2">
      <c r="A85" t="s">
        <v>34</v>
      </c>
      <c r="B85">
        <v>4</v>
      </c>
      <c r="C85" t="s">
        <v>4</v>
      </c>
      <c r="D85" t="s">
        <v>68</v>
      </c>
      <c r="E85">
        <v>200</v>
      </c>
      <c r="F85">
        <f>5*0.7</f>
        <v>3.5</v>
      </c>
      <c r="G85" t="s">
        <v>24</v>
      </c>
    </row>
    <row r="86" spans="1:8" x14ac:dyDescent="0.2">
      <c r="A86" t="s">
        <v>34</v>
      </c>
      <c r="B86">
        <v>4</v>
      </c>
      <c r="C86" t="s">
        <v>18</v>
      </c>
      <c r="D86" t="s">
        <v>19</v>
      </c>
      <c r="E86">
        <v>300</v>
      </c>
      <c r="G86" t="s">
        <v>22</v>
      </c>
      <c r="H86" t="s">
        <v>33</v>
      </c>
    </row>
    <row r="87" spans="1:8" x14ac:dyDescent="0.2">
      <c r="A87" t="s">
        <v>34</v>
      </c>
      <c r="B87">
        <v>4</v>
      </c>
      <c r="C87" t="s">
        <v>18</v>
      </c>
      <c r="D87" t="s">
        <v>82</v>
      </c>
      <c r="E87">
        <v>300</v>
      </c>
      <c r="F87">
        <f>E87/60</f>
        <v>5</v>
      </c>
      <c r="G87" t="s">
        <v>40</v>
      </c>
    </row>
    <row r="88" spans="1:8" x14ac:dyDescent="0.2">
      <c r="A88" t="s">
        <v>34</v>
      </c>
      <c r="B88">
        <v>4</v>
      </c>
      <c r="C88" t="s">
        <v>20</v>
      </c>
      <c r="D88" s="3" t="s">
        <v>83</v>
      </c>
      <c r="E88" s="3">
        <v>100</v>
      </c>
      <c r="F88" s="3">
        <f>E88/100</f>
        <v>1</v>
      </c>
      <c r="G88" s="3" t="s">
        <v>40</v>
      </c>
    </row>
    <row r="89" spans="1:8" s="3" customFormat="1" x14ac:dyDescent="0.2">
      <c r="A89" s="3" t="s">
        <v>34</v>
      </c>
      <c r="B89" s="3">
        <v>4</v>
      </c>
      <c r="C89" s="3" t="s">
        <v>20</v>
      </c>
      <c r="D89" s="3" t="s">
        <v>93</v>
      </c>
      <c r="E89" s="3">
        <v>100</v>
      </c>
      <c r="F89" s="3">
        <f>E89</f>
        <v>100</v>
      </c>
      <c r="G89" s="3" t="s">
        <v>59</v>
      </c>
    </row>
    <row r="90" spans="1:8" x14ac:dyDescent="0.2">
      <c r="A90" t="s">
        <v>34</v>
      </c>
      <c r="B90">
        <v>4</v>
      </c>
      <c r="C90" t="s">
        <v>71</v>
      </c>
      <c r="D90" t="s">
        <v>75</v>
      </c>
      <c r="E90">
        <v>200</v>
      </c>
      <c r="F90">
        <f>(400/1000)*2.1/100</f>
        <v>8.4000000000000012E-3</v>
      </c>
      <c r="G90" t="s">
        <v>22</v>
      </c>
    </row>
    <row r="91" spans="1:8" x14ac:dyDescent="0.2">
      <c r="A91" t="s">
        <v>34</v>
      </c>
      <c r="B91">
        <v>4</v>
      </c>
      <c r="C91" t="s">
        <v>71</v>
      </c>
      <c r="D91" t="s">
        <v>3</v>
      </c>
      <c r="E91">
        <v>200</v>
      </c>
      <c r="F91">
        <f>E91/5</f>
        <v>40</v>
      </c>
      <c r="G91" t="s">
        <v>40</v>
      </c>
      <c r="H91" t="s">
        <v>72</v>
      </c>
    </row>
    <row r="92" spans="1:8" x14ac:dyDescent="0.2">
      <c r="A92" t="s">
        <v>34</v>
      </c>
      <c r="B92">
        <v>4</v>
      </c>
      <c r="C92" t="s">
        <v>71</v>
      </c>
      <c r="D92" t="s">
        <v>68</v>
      </c>
      <c r="E92">
        <v>200</v>
      </c>
      <c r="F92">
        <f>5*0.7</f>
        <v>3.5</v>
      </c>
      <c r="G92" t="s">
        <v>24</v>
      </c>
    </row>
    <row r="93" spans="1:8" x14ac:dyDescent="0.2">
      <c r="A93" t="s">
        <v>34</v>
      </c>
      <c r="B93">
        <v>4</v>
      </c>
      <c r="C93" t="s">
        <v>35</v>
      </c>
      <c r="D93" t="s">
        <v>37</v>
      </c>
      <c r="E93">
        <v>200</v>
      </c>
      <c r="F93">
        <f>E93/100</f>
        <v>2</v>
      </c>
      <c r="G93" t="s">
        <v>36</v>
      </c>
      <c r="H93" t="s">
        <v>38</v>
      </c>
    </row>
    <row r="94" spans="1:8" x14ac:dyDescent="0.2">
      <c r="A94" t="s">
        <v>34</v>
      </c>
      <c r="B94">
        <v>4</v>
      </c>
      <c r="C94" t="s">
        <v>35</v>
      </c>
      <c r="D94" t="s">
        <v>61</v>
      </c>
      <c r="E94">
        <v>200</v>
      </c>
      <c r="F94">
        <f>E94*10</f>
        <v>2000</v>
      </c>
      <c r="G94" t="s">
        <v>59</v>
      </c>
    </row>
    <row r="95" spans="1:8" x14ac:dyDescent="0.2">
      <c r="A95" t="s">
        <v>34</v>
      </c>
      <c r="B95">
        <v>4</v>
      </c>
      <c r="C95" t="s">
        <v>35</v>
      </c>
      <c r="D95" t="s">
        <v>60</v>
      </c>
      <c r="E95">
        <v>200</v>
      </c>
      <c r="F95">
        <f>E95*1</f>
        <v>200</v>
      </c>
      <c r="G95" t="s">
        <v>59</v>
      </c>
    </row>
    <row r="96" spans="1:8" x14ac:dyDescent="0.2">
      <c r="A96" t="s">
        <v>34</v>
      </c>
      <c r="B96">
        <v>4</v>
      </c>
      <c r="C96" t="s">
        <v>35</v>
      </c>
      <c r="D96" t="s">
        <v>65</v>
      </c>
      <c r="E96">
        <v>200</v>
      </c>
      <c r="F96">
        <v>4</v>
      </c>
      <c r="G96" t="s">
        <v>66</v>
      </c>
    </row>
    <row r="97" spans="1:8" x14ac:dyDescent="0.2">
      <c r="A97" t="s">
        <v>34</v>
      </c>
      <c r="B97">
        <v>4</v>
      </c>
      <c r="C97" t="s">
        <v>35</v>
      </c>
      <c r="D97" t="s">
        <v>68</v>
      </c>
      <c r="E97">
        <v>200</v>
      </c>
      <c r="F97">
        <f>5*0.7</f>
        <v>3.5</v>
      </c>
      <c r="G97" t="s">
        <v>24</v>
      </c>
    </row>
    <row r="98" spans="1:8" x14ac:dyDescent="0.2">
      <c r="A98" t="s">
        <v>34</v>
      </c>
      <c r="B98">
        <v>4</v>
      </c>
      <c r="C98" t="s">
        <v>45</v>
      </c>
      <c r="D98" t="s">
        <v>39</v>
      </c>
      <c r="E98">
        <v>200</v>
      </c>
      <c r="F98">
        <f>E98/100</f>
        <v>2</v>
      </c>
      <c r="G98" t="s">
        <v>40</v>
      </c>
      <c r="H98" t="s">
        <v>41</v>
      </c>
    </row>
    <row r="99" spans="1:8" x14ac:dyDescent="0.2">
      <c r="A99" t="s">
        <v>34</v>
      </c>
      <c r="B99">
        <v>4</v>
      </c>
      <c r="C99" t="s">
        <v>47</v>
      </c>
      <c r="D99" t="s">
        <v>42</v>
      </c>
      <c r="E99">
        <v>200</v>
      </c>
      <c r="F99">
        <f>E99/100*3</f>
        <v>6</v>
      </c>
      <c r="G99" t="s">
        <v>40</v>
      </c>
      <c r="H99" t="s">
        <v>43</v>
      </c>
    </row>
    <row r="100" spans="1:8" x14ac:dyDescent="0.2">
      <c r="A100" t="s">
        <v>34</v>
      </c>
      <c r="B100">
        <v>4</v>
      </c>
      <c r="C100" t="s">
        <v>47</v>
      </c>
      <c r="D100" t="s">
        <v>63</v>
      </c>
      <c r="E100">
        <v>200</v>
      </c>
      <c r="F100">
        <f>(E100 * 3 * 10)/1000</f>
        <v>6</v>
      </c>
      <c r="G100" t="s">
        <v>24</v>
      </c>
      <c r="H100" t="s">
        <v>43</v>
      </c>
    </row>
    <row r="101" spans="1:8" x14ac:dyDescent="0.2">
      <c r="A101" t="s">
        <v>34</v>
      </c>
      <c r="B101">
        <v>4</v>
      </c>
      <c r="C101" t="s">
        <v>47</v>
      </c>
      <c r="D101" t="s">
        <v>48</v>
      </c>
      <c r="E101">
        <v>200</v>
      </c>
      <c r="F101">
        <v>100</v>
      </c>
      <c r="G101" t="s">
        <v>50</v>
      </c>
      <c r="H101" t="s">
        <v>49</v>
      </c>
    </row>
    <row r="102" spans="1:8" x14ac:dyDescent="0.2">
      <c r="A102" t="s">
        <v>34</v>
      </c>
      <c r="B102">
        <v>4</v>
      </c>
      <c r="C102" t="s">
        <v>47</v>
      </c>
      <c r="D102" t="s">
        <v>61</v>
      </c>
      <c r="E102">
        <v>200</v>
      </c>
      <c r="F102">
        <v>3</v>
      </c>
      <c r="G102" t="s">
        <v>59</v>
      </c>
    </row>
    <row r="103" spans="1:8" x14ac:dyDescent="0.2">
      <c r="A103" t="s">
        <v>34</v>
      </c>
      <c r="B103">
        <v>4</v>
      </c>
      <c r="C103" t="s">
        <v>47</v>
      </c>
      <c r="D103" t="s">
        <v>95</v>
      </c>
      <c r="E103">
        <v>200</v>
      </c>
      <c r="F103">
        <f>E103*2</f>
        <v>400</v>
      </c>
      <c r="G103" t="s">
        <v>59</v>
      </c>
    </row>
    <row r="104" spans="1:8" x14ac:dyDescent="0.2">
      <c r="A104" t="s">
        <v>34</v>
      </c>
      <c r="B104">
        <v>4</v>
      </c>
      <c r="C104" t="s">
        <v>47</v>
      </c>
      <c r="D104" t="s">
        <v>65</v>
      </c>
      <c r="E104">
        <v>200</v>
      </c>
      <c r="F104">
        <v>4</v>
      </c>
      <c r="G104" t="s">
        <v>66</v>
      </c>
    </row>
    <row r="105" spans="1:8" x14ac:dyDescent="0.2">
      <c r="A105" t="s">
        <v>34</v>
      </c>
      <c r="B105">
        <v>4</v>
      </c>
      <c r="C105" t="s">
        <v>47</v>
      </c>
      <c r="D105" t="s">
        <v>68</v>
      </c>
      <c r="E105">
        <v>200</v>
      </c>
      <c r="F105">
        <f>5*0.7</f>
        <v>3.5</v>
      </c>
      <c r="G105" t="s">
        <v>24</v>
      </c>
    </row>
    <row r="106" spans="1:8" x14ac:dyDescent="0.2">
      <c r="A106" t="s">
        <v>34</v>
      </c>
      <c r="B106">
        <v>4</v>
      </c>
      <c r="C106" t="s">
        <v>44</v>
      </c>
      <c r="D106" t="s">
        <v>46</v>
      </c>
      <c r="E106">
        <v>200</v>
      </c>
      <c r="F106">
        <f>E106/50</f>
        <v>4</v>
      </c>
      <c r="G106" t="s">
        <v>36</v>
      </c>
      <c r="H106" t="s">
        <v>80</v>
      </c>
    </row>
    <row r="107" spans="1:8" x14ac:dyDescent="0.2">
      <c r="A107" t="s">
        <v>34</v>
      </c>
      <c r="B107">
        <v>4</v>
      </c>
      <c r="C107" t="s">
        <v>44</v>
      </c>
      <c r="D107" t="s">
        <v>61</v>
      </c>
      <c r="E107">
        <v>200</v>
      </c>
      <c r="F107">
        <f>E107*2</f>
        <v>400</v>
      </c>
      <c r="G107" t="s">
        <v>59</v>
      </c>
    </row>
    <row r="108" spans="1:8" x14ac:dyDescent="0.2">
      <c r="A108" t="s">
        <v>34</v>
      </c>
      <c r="B108">
        <v>4</v>
      </c>
      <c r="C108" t="s">
        <v>44</v>
      </c>
      <c r="D108" t="s">
        <v>60</v>
      </c>
      <c r="E108">
        <v>200</v>
      </c>
      <c r="F108">
        <v>4</v>
      </c>
      <c r="G108" t="s">
        <v>59</v>
      </c>
    </row>
    <row r="109" spans="1:8" x14ac:dyDescent="0.2">
      <c r="A109" t="s">
        <v>34</v>
      </c>
      <c r="B109">
        <v>4</v>
      </c>
      <c r="C109" t="s">
        <v>44</v>
      </c>
      <c r="D109" t="s">
        <v>65</v>
      </c>
      <c r="E109">
        <v>200</v>
      </c>
      <c r="F109">
        <v>4</v>
      </c>
      <c r="G109" t="s">
        <v>66</v>
      </c>
    </row>
    <row r="110" spans="1:8" x14ac:dyDescent="0.2">
      <c r="A110" t="s">
        <v>34</v>
      </c>
      <c r="B110">
        <v>4</v>
      </c>
      <c r="C110" t="s">
        <v>45</v>
      </c>
      <c r="D110" t="s">
        <v>39</v>
      </c>
      <c r="E110">
        <v>200</v>
      </c>
      <c r="F110">
        <f>E110/100</f>
        <v>2</v>
      </c>
      <c r="G110" t="s">
        <v>40</v>
      </c>
      <c r="H110" t="s">
        <v>57</v>
      </c>
    </row>
    <row r="111" spans="1:8" x14ac:dyDescent="0.2">
      <c r="A111" t="s">
        <v>34</v>
      </c>
      <c r="B111">
        <v>4</v>
      </c>
      <c r="C111" t="s">
        <v>70</v>
      </c>
      <c r="D111" t="s">
        <v>51</v>
      </c>
      <c r="E111">
        <v>200</v>
      </c>
      <c r="F111">
        <f>CEILING(E111/(28*2), 1)*150</f>
        <v>600</v>
      </c>
      <c r="G111" t="s">
        <v>22</v>
      </c>
      <c r="H111" t="s">
        <v>96</v>
      </c>
    </row>
    <row r="112" spans="1:8" x14ac:dyDescent="0.2">
      <c r="A112" t="s">
        <v>34</v>
      </c>
      <c r="B112">
        <v>4</v>
      </c>
      <c r="C112" t="s">
        <v>70</v>
      </c>
      <c r="D112" t="s">
        <v>52</v>
      </c>
      <c r="E112">
        <v>200</v>
      </c>
      <c r="F112" s="3">
        <f>CEILING(E112/(28*2), 1)*150</f>
        <v>600</v>
      </c>
      <c r="G112" t="s">
        <v>24</v>
      </c>
      <c r="H112" s="3" t="s">
        <v>96</v>
      </c>
    </row>
    <row r="113" spans="1:8" x14ac:dyDescent="0.2">
      <c r="A113" t="s">
        <v>34</v>
      </c>
      <c r="B113">
        <v>4</v>
      </c>
      <c r="C113" t="s">
        <v>70</v>
      </c>
      <c r="D113" t="s">
        <v>53</v>
      </c>
      <c r="E113">
        <v>200</v>
      </c>
      <c r="F113">
        <f>(2/1000)*E113</f>
        <v>0.4</v>
      </c>
      <c r="G113" t="s">
        <v>24</v>
      </c>
    </row>
    <row r="114" spans="1:8" x14ac:dyDescent="0.2">
      <c r="A114" t="s">
        <v>34</v>
      </c>
      <c r="B114">
        <v>4</v>
      </c>
      <c r="C114" t="s">
        <v>70</v>
      </c>
      <c r="D114" t="s">
        <v>54</v>
      </c>
      <c r="E114">
        <v>200</v>
      </c>
      <c r="F114">
        <f>(1/1000)*E114</f>
        <v>0.2</v>
      </c>
      <c r="G114" t="s">
        <v>24</v>
      </c>
    </row>
    <row r="115" spans="1:8" x14ac:dyDescent="0.2">
      <c r="A115" t="s">
        <v>34</v>
      </c>
      <c r="B115">
        <v>4</v>
      </c>
      <c r="C115" t="s">
        <v>70</v>
      </c>
      <c r="D115" t="s">
        <v>97</v>
      </c>
      <c r="E115">
        <v>200</v>
      </c>
      <c r="F115">
        <f>E115*2+16</f>
        <v>416</v>
      </c>
      <c r="G115" t="s">
        <v>59</v>
      </c>
    </row>
    <row r="116" spans="1:8" x14ac:dyDescent="0.2">
      <c r="A116" t="s">
        <v>34</v>
      </c>
      <c r="B116">
        <v>4</v>
      </c>
      <c r="C116" t="s">
        <v>70</v>
      </c>
      <c r="D116" t="s">
        <v>95</v>
      </c>
      <c r="E116">
        <v>200</v>
      </c>
      <c r="F116">
        <f>E116*1</f>
        <v>200</v>
      </c>
      <c r="G116" t="s">
        <v>59</v>
      </c>
    </row>
    <row r="117" spans="1:8" x14ac:dyDescent="0.2">
      <c r="A117" t="s">
        <v>34</v>
      </c>
      <c r="B117">
        <v>4</v>
      </c>
      <c r="C117" t="s">
        <v>70</v>
      </c>
      <c r="D117" t="s">
        <v>65</v>
      </c>
      <c r="E117">
        <v>200</v>
      </c>
      <c r="F117">
        <v>4</v>
      </c>
      <c r="G117" t="s">
        <v>66</v>
      </c>
    </row>
    <row r="118" spans="1:8" x14ac:dyDescent="0.2">
      <c r="A118" t="s">
        <v>34</v>
      </c>
      <c r="B118">
        <v>4</v>
      </c>
      <c r="C118" t="s">
        <v>55</v>
      </c>
      <c r="D118" t="s">
        <v>58</v>
      </c>
      <c r="E118">
        <v>200</v>
      </c>
      <c r="F118">
        <f>E118/500</f>
        <v>0.4</v>
      </c>
      <c r="G118" t="s">
        <v>36</v>
      </c>
      <c r="H118" t="s">
        <v>98</v>
      </c>
    </row>
    <row r="119" spans="1:8" x14ac:dyDescent="0.2">
      <c r="A119" t="s">
        <v>34</v>
      </c>
      <c r="B119">
        <v>4</v>
      </c>
      <c r="C119" t="s">
        <v>55</v>
      </c>
      <c r="D119" t="s">
        <v>61</v>
      </c>
      <c r="E119">
        <v>200</v>
      </c>
      <c r="F119">
        <v>2</v>
      </c>
      <c r="G119" t="s">
        <v>59</v>
      </c>
    </row>
    <row r="120" spans="1:8" x14ac:dyDescent="0.2">
      <c r="A120" t="s">
        <v>34</v>
      </c>
      <c r="B120">
        <v>4</v>
      </c>
      <c r="C120" t="s">
        <v>55</v>
      </c>
      <c r="D120" t="s">
        <v>60</v>
      </c>
      <c r="E120">
        <v>200</v>
      </c>
      <c r="F120">
        <v>4</v>
      </c>
      <c r="G120" t="s">
        <v>59</v>
      </c>
    </row>
    <row r="121" spans="1:8" x14ac:dyDescent="0.2">
      <c r="A121" t="s">
        <v>34</v>
      </c>
      <c r="B121">
        <v>4</v>
      </c>
      <c r="C121" t="s">
        <v>55</v>
      </c>
      <c r="D121" t="s">
        <v>97</v>
      </c>
      <c r="E121">
        <v>200</v>
      </c>
      <c r="F121">
        <v>2</v>
      </c>
      <c r="G121" t="s">
        <v>59</v>
      </c>
    </row>
    <row r="122" spans="1:8" x14ac:dyDescent="0.2">
      <c r="A122" t="s">
        <v>34</v>
      </c>
      <c r="B122">
        <v>4</v>
      </c>
      <c r="C122" t="s">
        <v>55</v>
      </c>
      <c r="D122" t="s">
        <v>95</v>
      </c>
      <c r="E122">
        <v>200</v>
      </c>
      <c r="F122">
        <f>E122</f>
        <v>200</v>
      </c>
      <c r="G122" t="s">
        <v>59</v>
      </c>
    </row>
    <row r="123" spans="1:8" x14ac:dyDescent="0.2">
      <c r="A123" t="s">
        <v>34</v>
      </c>
      <c r="B123">
        <v>4</v>
      </c>
      <c r="C123" t="s">
        <v>55</v>
      </c>
      <c r="D123" t="s">
        <v>65</v>
      </c>
      <c r="E123">
        <v>200</v>
      </c>
      <c r="F123">
        <v>4</v>
      </c>
      <c r="G123" t="s">
        <v>66</v>
      </c>
    </row>
    <row r="124" spans="1:8" x14ac:dyDescent="0.2">
      <c r="A124" t="s">
        <v>34</v>
      </c>
      <c r="B124">
        <v>4</v>
      </c>
      <c r="C124" t="s">
        <v>64</v>
      </c>
      <c r="D124" t="s">
        <v>60</v>
      </c>
      <c r="E124">
        <v>200</v>
      </c>
      <c r="F124">
        <f>CEILING(E124*(1-0.9259), 1)</f>
        <v>15</v>
      </c>
      <c r="G124" t="s">
        <v>59</v>
      </c>
    </row>
    <row r="125" spans="1:8" x14ac:dyDescent="0.2">
      <c r="A125" t="s">
        <v>34</v>
      </c>
      <c r="B125">
        <v>4</v>
      </c>
      <c r="C125" t="s">
        <v>64</v>
      </c>
      <c r="D125" t="s">
        <v>62</v>
      </c>
      <c r="E125">
        <v>200</v>
      </c>
      <c r="F125" s="3">
        <f>E125-F124</f>
        <v>185</v>
      </c>
      <c r="G125" t="s">
        <v>59</v>
      </c>
    </row>
    <row r="126" spans="1:8" x14ac:dyDescent="0.2">
      <c r="A126" t="s">
        <v>34</v>
      </c>
      <c r="B126">
        <v>4</v>
      </c>
      <c r="C126" t="s">
        <v>64</v>
      </c>
      <c r="D126" t="s">
        <v>65</v>
      </c>
      <c r="E126">
        <v>200</v>
      </c>
      <c r="F126">
        <v>4</v>
      </c>
      <c r="G126" t="s">
        <v>66</v>
      </c>
    </row>
    <row r="127" spans="1:8" x14ac:dyDescent="0.2">
      <c r="A127" t="s">
        <v>34</v>
      </c>
      <c r="B127">
        <v>5</v>
      </c>
      <c r="C127" t="s">
        <v>32</v>
      </c>
      <c r="D127" t="s">
        <v>82</v>
      </c>
      <c r="E127">
        <v>200</v>
      </c>
      <c r="F127">
        <f>E127/60</f>
        <v>3.3333333333333335</v>
      </c>
      <c r="G127" t="s">
        <v>40</v>
      </c>
    </row>
    <row r="128" spans="1:8" s="3" customFormat="1" x14ac:dyDescent="0.2">
      <c r="A128" s="3" t="s">
        <v>34</v>
      </c>
      <c r="B128" s="2">
        <v>5</v>
      </c>
      <c r="C128" s="3" t="s">
        <v>85</v>
      </c>
      <c r="D128" s="3" t="s">
        <v>88</v>
      </c>
      <c r="E128" s="3">
        <v>100</v>
      </c>
      <c r="F128" s="3">
        <f>E128/6</f>
        <v>16.666666666666668</v>
      </c>
      <c r="G128" s="3" t="s">
        <v>59</v>
      </c>
    </row>
    <row r="129" spans="1:8" s="3" customFormat="1" x14ac:dyDescent="0.2">
      <c r="A129" s="3" t="s">
        <v>34</v>
      </c>
      <c r="B129" s="2">
        <v>5</v>
      </c>
      <c r="C129" s="3" t="s">
        <v>85</v>
      </c>
      <c r="D129" s="3" t="s">
        <v>87</v>
      </c>
      <c r="E129" s="3">
        <v>100</v>
      </c>
      <c r="F129" s="3">
        <f>(E128/60*2)/1000</f>
        <v>3.3333333333333335E-3</v>
      </c>
      <c r="G129" s="3" t="s">
        <v>22</v>
      </c>
    </row>
    <row r="130" spans="1:8" x14ac:dyDescent="0.2">
      <c r="A130" t="s">
        <v>34</v>
      </c>
      <c r="B130">
        <v>5</v>
      </c>
      <c r="C130" t="s">
        <v>8</v>
      </c>
      <c r="D130" t="s">
        <v>10</v>
      </c>
      <c r="E130">
        <v>200</v>
      </c>
      <c r="F130">
        <f>(2.5/50)*5</f>
        <v>0.25</v>
      </c>
      <c r="G130" t="s">
        <v>22</v>
      </c>
      <c r="H130" t="s">
        <v>27</v>
      </c>
    </row>
    <row r="131" spans="1:8" x14ac:dyDescent="0.2">
      <c r="A131" t="s">
        <v>34</v>
      </c>
      <c r="B131">
        <v>5</v>
      </c>
      <c r="C131" t="s">
        <v>8</v>
      </c>
      <c r="D131" t="s">
        <v>11</v>
      </c>
      <c r="E131">
        <v>200</v>
      </c>
      <c r="F131">
        <f>125/1000</f>
        <v>0.125</v>
      </c>
      <c r="G131" t="s">
        <v>24</v>
      </c>
      <c r="H131" t="s">
        <v>28</v>
      </c>
    </row>
    <row r="132" spans="1:8" x14ac:dyDescent="0.2">
      <c r="A132" t="s">
        <v>34</v>
      </c>
      <c r="B132">
        <v>5</v>
      </c>
      <c r="C132" t="s">
        <v>8</v>
      </c>
      <c r="D132" t="s">
        <v>12</v>
      </c>
      <c r="E132">
        <v>200</v>
      </c>
      <c r="F132">
        <f>((500/1000)*100)/1000</f>
        <v>0.05</v>
      </c>
      <c r="G132" t="s">
        <v>22</v>
      </c>
      <c r="H132" t="s">
        <v>29</v>
      </c>
    </row>
    <row r="133" spans="1:8" x14ac:dyDescent="0.2">
      <c r="A133" t="s">
        <v>34</v>
      </c>
      <c r="B133">
        <v>5</v>
      </c>
      <c r="C133" t="s">
        <v>8</v>
      </c>
      <c r="D133" t="s">
        <v>13</v>
      </c>
      <c r="E133">
        <v>200</v>
      </c>
      <c r="F133">
        <f>((15.6/1000)*8)/1000</f>
        <v>1.248E-4</v>
      </c>
      <c r="G133" t="s">
        <v>22</v>
      </c>
      <c r="H133" t="s">
        <v>29</v>
      </c>
    </row>
    <row r="134" spans="1:8" x14ac:dyDescent="0.2">
      <c r="A134" t="s">
        <v>34</v>
      </c>
      <c r="B134">
        <v>5</v>
      </c>
      <c r="C134" t="s">
        <v>8</v>
      </c>
      <c r="D134" t="s">
        <v>14</v>
      </c>
      <c r="E134">
        <v>200</v>
      </c>
      <c r="F134">
        <f>((500/1000)*10)/1000</f>
        <v>5.0000000000000001E-3</v>
      </c>
      <c r="G134" t="s">
        <v>22</v>
      </c>
      <c r="H134" t="s">
        <v>29</v>
      </c>
    </row>
    <row r="135" spans="1:8" x14ac:dyDescent="0.2">
      <c r="A135" t="s">
        <v>34</v>
      </c>
      <c r="B135">
        <v>5</v>
      </c>
      <c r="C135" t="s">
        <v>8</v>
      </c>
      <c r="D135" t="s">
        <v>15</v>
      </c>
      <c r="E135">
        <v>200</v>
      </c>
      <c r="F135">
        <f>((50/1000)*10)/1000</f>
        <v>5.0000000000000001E-4</v>
      </c>
      <c r="G135" t="s">
        <v>22</v>
      </c>
      <c r="H135" t="s">
        <v>29</v>
      </c>
    </row>
    <row r="136" spans="1:8" x14ac:dyDescent="0.2">
      <c r="A136" t="s">
        <v>34</v>
      </c>
      <c r="B136">
        <v>5</v>
      </c>
      <c r="C136" t="s">
        <v>8</v>
      </c>
      <c r="D136" t="s">
        <v>16</v>
      </c>
      <c r="E136">
        <v>200</v>
      </c>
      <c r="F136">
        <f>((25/1000)*20)/1000</f>
        <v>5.0000000000000001E-4</v>
      </c>
      <c r="G136" t="s">
        <v>22</v>
      </c>
      <c r="H136" t="s">
        <v>29</v>
      </c>
    </row>
    <row r="137" spans="1:8" x14ac:dyDescent="0.2">
      <c r="A137" t="s">
        <v>34</v>
      </c>
      <c r="B137">
        <v>5</v>
      </c>
      <c r="C137" t="s">
        <v>8</v>
      </c>
      <c r="D137" t="s">
        <v>19</v>
      </c>
      <c r="E137">
        <v>200</v>
      </c>
      <c r="G137" t="s">
        <v>22</v>
      </c>
      <c r="H137" t="s">
        <v>29</v>
      </c>
    </row>
    <row r="138" spans="1:8" x14ac:dyDescent="0.2">
      <c r="A138" t="s">
        <v>34</v>
      </c>
      <c r="B138">
        <v>5</v>
      </c>
      <c r="C138" t="s">
        <v>8</v>
      </c>
      <c r="D138" t="s">
        <v>65</v>
      </c>
      <c r="E138">
        <v>200</v>
      </c>
      <c r="F138">
        <v>4</v>
      </c>
      <c r="G138" t="s">
        <v>66</v>
      </c>
    </row>
    <row r="139" spans="1:8" x14ac:dyDescent="0.2">
      <c r="A139" t="s">
        <v>34</v>
      </c>
      <c r="B139">
        <v>5</v>
      </c>
      <c r="C139" t="s">
        <v>8</v>
      </c>
      <c r="D139" t="s">
        <v>68</v>
      </c>
      <c r="E139">
        <v>200</v>
      </c>
      <c r="F139">
        <f>5*0.7</f>
        <v>3.5</v>
      </c>
      <c r="G139" t="s">
        <v>24</v>
      </c>
    </row>
    <row r="140" spans="1:8" x14ac:dyDescent="0.2">
      <c r="A140" t="s">
        <v>34</v>
      </c>
      <c r="B140">
        <v>5</v>
      </c>
      <c r="C140" t="s">
        <v>4</v>
      </c>
      <c r="D140" t="s">
        <v>3</v>
      </c>
      <c r="E140">
        <v>200</v>
      </c>
      <c r="F140" s="3">
        <f>E140/60</f>
        <v>3.3333333333333335</v>
      </c>
      <c r="G140" t="s">
        <v>25</v>
      </c>
      <c r="H140" t="s">
        <v>30</v>
      </c>
    </row>
    <row r="141" spans="1:8" x14ac:dyDescent="0.2">
      <c r="A141" t="s">
        <v>34</v>
      </c>
      <c r="B141">
        <v>5</v>
      </c>
      <c r="C141" t="s">
        <v>4</v>
      </c>
      <c r="D141" t="s">
        <v>5</v>
      </c>
      <c r="E141">
        <v>200</v>
      </c>
      <c r="F141" s="3">
        <f>((E141/60)/40)*12.5</f>
        <v>1.0416666666666667</v>
      </c>
      <c r="G141" t="s">
        <v>22</v>
      </c>
      <c r="H141" t="s">
        <v>30</v>
      </c>
    </row>
    <row r="142" spans="1:8" x14ac:dyDescent="0.2">
      <c r="A142" t="s">
        <v>34</v>
      </c>
      <c r="B142">
        <v>5</v>
      </c>
      <c r="C142" t="s">
        <v>4</v>
      </c>
      <c r="D142" t="s">
        <v>6</v>
      </c>
      <c r="E142">
        <v>200</v>
      </c>
      <c r="F142" s="3">
        <f>((E142/60)/40)*7.5</f>
        <v>0.62500000000000011</v>
      </c>
      <c r="G142" t="s">
        <v>22</v>
      </c>
      <c r="H142" t="s">
        <v>30</v>
      </c>
    </row>
    <row r="143" spans="1:8" x14ac:dyDescent="0.2">
      <c r="A143" t="s">
        <v>34</v>
      </c>
      <c r="B143">
        <v>5</v>
      </c>
      <c r="C143" t="s">
        <v>4</v>
      </c>
      <c r="D143" t="s">
        <v>65</v>
      </c>
      <c r="E143">
        <v>200</v>
      </c>
      <c r="F143">
        <v>4</v>
      </c>
      <c r="G143" t="s">
        <v>66</v>
      </c>
      <c r="H143" t="s">
        <v>67</v>
      </c>
    </row>
    <row r="144" spans="1:8" x14ac:dyDescent="0.2">
      <c r="A144" t="s">
        <v>34</v>
      </c>
      <c r="B144">
        <v>5</v>
      </c>
      <c r="C144" t="s">
        <v>4</v>
      </c>
      <c r="D144" t="s">
        <v>68</v>
      </c>
      <c r="E144">
        <v>200</v>
      </c>
      <c r="F144">
        <f>5*0.7</f>
        <v>3.5</v>
      </c>
      <c r="G144" t="s">
        <v>24</v>
      </c>
      <c r="H144" t="s">
        <v>69</v>
      </c>
    </row>
    <row r="145" spans="1:8" x14ac:dyDescent="0.2">
      <c r="A145" t="s">
        <v>34</v>
      </c>
      <c r="B145">
        <v>5</v>
      </c>
      <c r="C145" t="s">
        <v>18</v>
      </c>
      <c r="D145" t="s">
        <v>19</v>
      </c>
      <c r="E145">
        <v>300</v>
      </c>
      <c r="G145" t="s">
        <v>22</v>
      </c>
      <c r="H145" t="s">
        <v>33</v>
      </c>
    </row>
    <row r="146" spans="1:8" x14ac:dyDescent="0.2">
      <c r="A146" t="s">
        <v>34</v>
      </c>
      <c r="B146">
        <v>5</v>
      </c>
      <c r="C146" t="s">
        <v>18</v>
      </c>
      <c r="D146" t="s">
        <v>82</v>
      </c>
      <c r="E146">
        <v>300</v>
      </c>
      <c r="F146">
        <f>E146/60</f>
        <v>5</v>
      </c>
      <c r="G146" t="s">
        <v>40</v>
      </c>
    </row>
    <row r="147" spans="1:8" x14ac:dyDescent="0.2">
      <c r="A147" t="s">
        <v>34</v>
      </c>
      <c r="B147">
        <v>5</v>
      </c>
      <c r="C147" t="s">
        <v>20</v>
      </c>
      <c r="D147" s="3" t="s">
        <v>83</v>
      </c>
      <c r="E147" s="3">
        <v>100</v>
      </c>
      <c r="F147" s="3">
        <f>E147/100</f>
        <v>1</v>
      </c>
      <c r="G147" s="3" t="s">
        <v>40</v>
      </c>
    </row>
    <row r="148" spans="1:8" s="3" customFormat="1" x14ac:dyDescent="0.2">
      <c r="A148" s="3" t="s">
        <v>34</v>
      </c>
      <c r="B148" s="3">
        <v>5</v>
      </c>
      <c r="C148" s="3" t="s">
        <v>20</v>
      </c>
      <c r="D148" s="3" t="s">
        <v>93</v>
      </c>
      <c r="E148" s="3">
        <v>100</v>
      </c>
      <c r="F148" s="3">
        <f>E148</f>
        <v>100</v>
      </c>
      <c r="G148" s="3" t="s">
        <v>59</v>
      </c>
    </row>
    <row r="149" spans="1:8" x14ac:dyDescent="0.2">
      <c r="A149" t="s">
        <v>34</v>
      </c>
      <c r="B149">
        <v>5</v>
      </c>
      <c r="C149" t="s">
        <v>71</v>
      </c>
      <c r="D149" t="s">
        <v>75</v>
      </c>
      <c r="E149">
        <v>200</v>
      </c>
      <c r="F149" s="3">
        <f>(400/1000)*2.1/100</f>
        <v>8.4000000000000012E-3</v>
      </c>
      <c r="G149" s="3" t="s">
        <v>22</v>
      </c>
    </row>
    <row r="150" spans="1:8" x14ac:dyDescent="0.2">
      <c r="A150" t="s">
        <v>34</v>
      </c>
      <c r="B150">
        <v>5</v>
      </c>
      <c r="C150" t="s">
        <v>71</v>
      </c>
      <c r="D150" t="s">
        <v>3</v>
      </c>
      <c r="E150">
        <v>200</v>
      </c>
      <c r="F150">
        <f>E150/5</f>
        <v>40</v>
      </c>
      <c r="G150" t="s">
        <v>40</v>
      </c>
      <c r="H150" t="s">
        <v>72</v>
      </c>
    </row>
    <row r="151" spans="1:8" x14ac:dyDescent="0.2">
      <c r="A151" t="s">
        <v>34</v>
      </c>
      <c r="B151">
        <v>5</v>
      </c>
      <c r="C151" t="s">
        <v>71</v>
      </c>
      <c r="D151" t="s">
        <v>68</v>
      </c>
      <c r="E151">
        <v>200</v>
      </c>
      <c r="F151">
        <f>5*0.7</f>
        <v>3.5</v>
      </c>
      <c r="G151" t="s">
        <v>24</v>
      </c>
    </row>
    <row r="152" spans="1:8" x14ac:dyDescent="0.2">
      <c r="A152" t="s">
        <v>34</v>
      </c>
      <c r="B152">
        <v>5</v>
      </c>
      <c r="C152" t="s">
        <v>35</v>
      </c>
      <c r="D152" t="s">
        <v>37</v>
      </c>
      <c r="E152">
        <v>200</v>
      </c>
      <c r="F152">
        <f>E152/100</f>
        <v>2</v>
      </c>
      <c r="G152" t="s">
        <v>36</v>
      </c>
      <c r="H152" t="s">
        <v>38</v>
      </c>
    </row>
    <row r="153" spans="1:8" x14ac:dyDescent="0.2">
      <c r="A153" t="s">
        <v>34</v>
      </c>
      <c r="B153">
        <v>5</v>
      </c>
      <c r="C153" s="3" t="s">
        <v>35</v>
      </c>
      <c r="D153" s="3" t="s">
        <v>61</v>
      </c>
      <c r="E153" s="3">
        <v>200</v>
      </c>
      <c r="F153" s="3">
        <f>E153*10</f>
        <v>2000</v>
      </c>
      <c r="G153" s="3" t="s">
        <v>59</v>
      </c>
    </row>
    <row r="154" spans="1:8" x14ac:dyDescent="0.2">
      <c r="A154" t="s">
        <v>34</v>
      </c>
      <c r="B154">
        <v>5</v>
      </c>
      <c r="C154" s="3" t="s">
        <v>35</v>
      </c>
      <c r="D154" s="3" t="s">
        <v>60</v>
      </c>
      <c r="E154" s="3">
        <v>200</v>
      </c>
      <c r="F154" s="3">
        <f>E154*1</f>
        <v>200</v>
      </c>
      <c r="G154" s="3" t="s">
        <v>59</v>
      </c>
    </row>
    <row r="155" spans="1:8" x14ac:dyDescent="0.2">
      <c r="A155" t="s">
        <v>34</v>
      </c>
      <c r="B155">
        <v>5</v>
      </c>
      <c r="C155" t="s">
        <v>35</v>
      </c>
      <c r="D155" t="s">
        <v>65</v>
      </c>
      <c r="E155">
        <v>200</v>
      </c>
      <c r="F155">
        <v>4</v>
      </c>
      <c r="G155" t="s">
        <v>66</v>
      </c>
    </row>
    <row r="156" spans="1:8" x14ac:dyDescent="0.2">
      <c r="A156" t="s">
        <v>34</v>
      </c>
      <c r="B156">
        <v>5</v>
      </c>
      <c r="C156" t="s">
        <v>35</v>
      </c>
      <c r="D156" t="s">
        <v>68</v>
      </c>
      <c r="E156">
        <v>200</v>
      </c>
      <c r="F156">
        <f>5*0.7</f>
        <v>3.5</v>
      </c>
      <c r="G156" t="s">
        <v>24</v>
      </c>
    </row>
    <row r="157" spans="1:8" x14ac:dyDescent="0.2">
      <c r="A157" t="s">
        <v>34</v>
      </c>
      <c r="B157">
        <v>5</v>
      </c>
      <c r="C157" t="s">
        <v>45</v>
      </c>
      <c r="D157" t="s">
        <v>39</v>
      </c>
      <c r="E157">
        <v>200</v>
      </c>
      <c r="F157">
        <f>E157/100</f>
        <v>2</v>
      </c>
      <c r="G157" t="s">
        <v>40</v>
      </c>
      <c r="H157" t="s">
        <v>41</v>
      </c>
    </row>
    <row r="158" spans="1:8" x14ac:dyDescent="0.2">
      <c r="A158" t="s">
        <v>34</v>
      </c>
      <c r="B158">
        <v>5</v>
      </c>
      <c r="C158" t="s">
        <v>47</v>
      </c>
      <c r="D158" t="s">
        <v>42</v>
      </c>
      <c r="E158">
        <v>200</v>
      </c>
      <c r="F158">
        <f>E158/100*3</f>
        <v>6</v>
      </c>
      <c r="G158" t="s">
        <v>40</v>
      </c>
      <c r="H158" t="s">
        <v>43</v>
      </c>
    </row>
    <row r="159" spans="1:8" x14ac:dyDescent="0.2">
      <c r="A159" t="s">
        <v>34</v>
      </c>
      <c r="B159">
        <v>5</v>
      </c>
      <c r="C159" t="s">
        <v>47</v>
      </c>
      <c r="D159" t="s">
        <v>63</v>
      </c>
      <c r="E159">
        <v>200</v>
      </c>
      <c r="F159">
        <f>(E159 * 3 * 10)/1000</f>
        <v>6</v>
      </c>
      <c r="G159" t="s">
        <v>24</v>
      </c>
      <c r="H159" t="s">
        <v>43</v>
      </c>
    </row>
    <row r="160" spans="1:8" x14ac:dyDescent="0.2">
      <c r="A160" t="s">
        <v>34</v>
      </c>
      <c r="B160">
        <v>5</v>
      </c>
      <c r="C160" t="s">
        <v>47</v>
      </c>
      <c r="D160" t="s">
        <v>48</v>
      </c>
      <c r="E160">
        <v>200</v>
      </c>
      <c r="F160">
        <v>100</v>
      </c>
      <c r="G160" t="s">
        <v>50</v>
      </c>
      <c r="H160" t="s">
        <v>49</v>
      </c>
    </row>
    <row r="161" spans="1:8" x14ac:dyDescent="0.2">
      <c r="A161" t="s">
        <v>34</v>
      </c>
      <c r="B161">
        <v>5</v>
      </c>
      <c r="C161" s="3" t="s">
        <v>47</v>
      </c>
      <c r="D161" s="3" t="s">
        <v>61</v>
      </c>
      <c r="E161" s="3">
        <v>200</v>
      </c>
      <c r="F161" s="3">
        <v>3</v>
      </c>
      <c r="G161" t="s">
        <v>59</v>
      </c>
    </row>
    <row r="162" spans="1:8" x14ac:dyDescent="0.2">
      <c r="A162" t="s">
        <v>34</v>
      </c>
      <c r="B162">
        <v>5</v>
      </c>
      <c r="C162" s="3" t="s">
        <v>47</v>
      </c>
      <c r="D162" s="3" t="s">
        <v>95</v>
      </c>
      <c r="E162" s="3">
        <v>200</v>
      </c>
      <c r="F162" s="3">
        <f>E162*2</f>
        <v>400</v>
      </c>
      <c r="G162" t="s">
        <v>59</v>
      </c>
    </row>
    <row r="163" spans="1:8" x14ac:dyDescent="0.2">
      <c r="A163" t="s">
        <v>34</v>
      </c>
      <c r="B163">
        <v>5</v>
      </c>
      <c r="C163" t="s">
        <v>47</v>
      </c>
      <c r="D163" t="s">
        <v>65</v>
      </c>
      <c r="E163">
        <v>200</v>
      </c>
      <c r="F163">
        <v>4</v>
      </c>
      <c r="G163" t="s">
        <v>66</v>
      </c>
    </row>
    <row r="164" spans="1:8" x14ac:dyDescent="0.2">
      <c r="A164" t="s">
        <v>34</v>
      </c>
      <c r="B164">
        <v>5</v>
      </c>
      <c r="C164" t="s">
        <v>47</v>
      </c>
      <c r="D164" t="s">
        <v>68</v>
      </c>
      <c r="E164">
        <v>200</v>
      </c>
      <c r="F164">
        <f>5*0.7</f>
        <v>3.5</v>
      </c>
      <c r="G164" t="s">
        <v>24</v>
      </c>
    </row>
    <row r="165" spans="1:8" x14ac:dyDescent="0.2">
      <c r="A165" t="s">
        <v>34</v>
      </c>
      <c r="B165">
        <v>5</v>
      </c>
      <c r="C165" t="s">
        <v>44</v>
      </c>
      <c r="D165" t="s">
        <v>46</v>
      </c>
      <c r="E165">
        <v>200</v>
      </c>
      <c r="F165">
        <f>E165/50</f>
        <v>4</v>
      </c>
      <c r="G165" t="s">
        <v>36</v>
      </c>
      <c r="H165" t="s">
        <v>56</v>
      </c>
    </row>
    <row r="166" spans="1:8" x14ac:dyDescent="0.2">
      <c r="A166" t="s">
        <v>34</v>
      </c>
      <c r="B166">
        <v>5</v>
      </c>
      <c r="C166" s="3" t="s">
        <v>44</v>
      </c>
      <c r="D166" s="3" t="s">
        <v>61</v>
      </c>
      <c r="E166" s="3">
        <v>200</v>
      </c>
      <c r="F166" s="3">
        <f>E166*2</f>
        <v>400</v>
      </c>
      <c r="G166" t="s">
        <v>59</v>
      </c>
    </row>
    <row r="167" spans="1:8" x14ac:dyDescent="0.2">
      <c r="A167" t="s">
        <v>34</v>
      </c>
      <c r="B167">
        <v>5</v>
      </c>
      <c r="C167" s="3" t="s">
        <v>44</v>
      </c>
      <c r="D167" s="3" t="s">
        <v>60</v>
      </c>
      <c r="E167" s="3">
        <v>200</v>
      </c>
      <c r="F167" s="3">
        <v>4</v>
      </c>
      <c r="G167" t="s">
        <v>59</v>
      </c>
    </row>
    <row r="168" spans="1:8" x14ac:dyDescent="0.2">
      <c r="A168" t="s">
        <v>34</v>
      </c>
      <c r="B168">
        <v>5</v>
      </c>
      <c r="C168" t="s">
        <v>44</v>
      </c>
      <c r="D168" t="s">
        <v>65</v>
      </c>
      <c r="E168">
        <v>200</v>
      </c>
      <c r="F168">
        <v>4</v>
      </c>
      <c r="G168" t="s">
        <v>66</v>
      </c>
    </row>
    <row r="169" spans="1:8" x14ac:dyDescent="0.2">
      <c r="A169" t="s">
        <v>34</v>
      </c>
      <c r="B169">
        <v>5</v>
      </c>
      <c r="C169" t="s">
        <v>45</v>
      </c>
      <c r="D169" t="s">
        <v>39</v>
      </c>
      <c r="E169">
        <v>200</v>
      </c>
      <c r="F169">
        <f>E169/100</f>
        <v>2</v>
      </c>
      <c r="G169" t="s">
        <v>40</v>
      </c>
      <c r="H169" t="s">
        <v>57</v>
      </c>
    </row>
    <row r="170" spans="1:8" x14ac:dyDescent="0.2">
      <c r="A170" t="s">
        <v>34</v>
      </c>
      <c r="B170">
        <v>5</v>
      </c>
      <c r="C170" t="s">
        <v>70</v>
      </c>
      <c r="D170" t="s">
        <v>51</v>
      </c>
      <c r="E170">
        <v>200</v>
      </c>
      <c r="F170" s="3">
        <f>CEILING(E170/(28*2), 1)*150</f>
        <v>600</v>
      </c>
      <c r="G170" t="s">
        <v>22</v>
      </c>
    </row>
    <row r="171" spans="1:8" x14ac:dyDescent="0.2">
      <c r="A171" t="s">
        <v>34</v>
      </c>
      <c r="B171">
        <v>5</v>
      </c>
      <c r="C171" t="s">
        <v>70</v>
      </c>
      <c r="D171" t="s">
        <v>52</v>
      </c>
      <c r="E171">
        <v>200</v>
      </c>
      <c r="F171" s="3">
        <f>CEILING(E171/(28*2), 1)*150</f>
        <v>600</v>
      </c>
      <c r="G171" t="s">
        <v>24</v>
      </c>
    </row>
    <row r="172" spans="1:8" x14ac:dyDescent="0.2">
      <c r="A172" t="s">
        <v>34</v>
      </c>
      <c r="B172">
        <v>5</v>
      </c>
      <c r="C172" t="s">
        <v>70</v>
      </c>
      <c r="D172" t="s">
        <v>53</v>
      </c>
      <c r="E172">
        <v>200</v>
      </c>
      <c r="F172">
        <f>(2/1000)*E172</f>
        <v>0.4</v>
      </c>
      <c r="G172" t="s">
        <v>24</v>
      </c>
    </row>
    <row r="173" spans="1:8" x14ac:dyDescent="0.2">
      <c r="A173" t="s">
        <v>34</v>
      </c>
      <c r="B173">
        <v>5</v>
      </c>
      <c r="C173" t="s">
        <v>70</v>
      </c>
      <c r="D173" t="s">
        <v>54</v>
      </c>
      <c r="E173">
        <v>200</v>
      </c>
      <c r="F173">
        <f>(1/1000)*E173</f>
        <v>0.2</v>
      </c>
      <c r="G173" t="s">
        <v>24</v>
      </c>
    </row>
    <row r="174" spans="1:8" x14ac:dyDescent="0.2">
      <c r="A174" t="s">
        <v>34</v>
      </c>
      <c r="B174">
        <v>5</v>
      </c>
      <c r="C174" s="3" t="s">
        <v>70</v>
      </c>
      <c r="D174" s="3" t="s">
        <v>97</v>
      </c>
      <c r="E174" s="3">
        <v>200</v>
      </c>
      <c r="F174" s="3">
        <f>E174*2+16</f>
        <v>416</v>
      </c>
      <c r="G174" t="s">
        <v>59</v>
      </c>
    </row>
    <row r="175" spans="1:8" x14ac:dyDescent="0.2">
      <c r="A175" t="s">
        <v>34</v>
      </c>
      <c r="B175">
        <v>5</v>
      </c>
      <c r="C175" s="3" t="s">
        <v>70</v>
      </c>
      <c r="D175" s="3" t="s">
        <v>95</v>
      </c>
      <c r="E175" s="3">
        <v>200</v>
      </c>
      <c r="F175" s="3">
        <f>E175*1</f>
        <v>200</v>
      </c>
      <c r="G175" t="s">
        <v>59</v>
      </c>
    </row>
    <row r="176" spans="1:8" x14ac:dyDescent="0.2">
      <c r="A176" t="s">
        <v>34</v>
      </c>
      <c r="B176">
        <v>5</v>
      </c>
      <c r="C176" t="s">
        <v>70</v>
      </c>
      <c r="D176" t="s">
        <v>65</v>
      </c>
      <c r="E176">
        <v>200</v>
      </c>
      <c r="F176">
        <v>4</v>
      </c>
      <c r="G176" t="s">
        <v>66</v>
      </c>
    </row>
    <row r="177" spans="1:8" x14ac:dyDescent="0.2">
      <c r="A177" t="s">
        <v>34</v>
      </c>
      <c r="B177">
        <v>5</v>
      </c>
      <c r="C177" t="s">
        <v>55</v>
      </c>
      <c r="D177" t="s">
        <v>58</v>
      </c>
      <c r="E177">
        <v>200</v>
      </c>
      <c r="F177" s="3">
        <f>E177/500</f>
        <v>0.4</v>
      </c>
      <c r="G177" t="s">
        <v>36</v>
      </c>
    </row>
    <row r="178" spans="1:8" x14ac:dyDescent="0.2">
      <c r="A178" t="s">
        <v>34</v>
      </c>
      <c r="B178">
        <v>5</v>
      </c>
      <c r="C178" s="3" t="s">
        <v>55</v>
      </c>
      <c r="D178" s="3" t="s">
        <v>61</v>
      </c>
      <c r="E178" s="3">
        <v>200</v>
      </c>
      <c r="F178" s="3">
        <v>2</v>
      </c>
      <c r="G178" t="s">
        <v>59</v>
      </c>
    </row>
    <row r="179" spans="1:8" x14ac:dyDescent="0.2">
      <c r="A179" t="s">
        <v>34</v>
      </c>
      <c r="B179">
        <v>5</v>
      </c>
      <c r="C179" s="3" t="s">
        <v>55</v>
      </c>
      <c r="D179" s="3" t="s">
        <v>60</v>
      </c>
      <c r="E179" s="3">
        <v>200</v>
      </c>
      <c r="F179" s="3">
        <v>4</v>
      </c>
      <c r="G179" t="s">
        <v>59</v>
      </c>
    </row>
    <row r="180" spans="1:8" x14ac:dyDescent="0.2">
      <c r="A180" t="s">
        <v>34</v>
      </c>
      <c r="B180">
        <v>5</v>
      </c>
      <c r="C180" s="3" t="s">
        <v>55</v>
      </c>
      <c r="D180" s="3" t="s">
        <v>97</v>
      </c>
      <c r="E180" s="3">
        <v>200</v>
      </c>
      <c r="F180" s="3">
        <v>2</v>
      </c>
      <c r="G180" t="s">
        <v>59</v>
      </c>
    </row>
    <row r="181" spans="1:8" x14ac:dyDescent="0.2">
      <c r="A181" t="s">
        <v>34</v>
      </c>
      <c r="B181">
        <v>5</v>
      </c>
      <c r="C181" s="3" t="s">
        <v>55</v>
      </c>
      <c r="D181" s="3" t="s">
        <v>95</v>
      </c>
      <c r="E181" s="3">
        <v>200</v>
      </c>
      <c r="F181" s="3">
        <f>E181</f>
        <v>200</v>
      </c>
      <c r="G181" t="s">
        <v>59</v>
      </c>
    </row>
    <row r="182" spans="1:8" x14ac:dyDescent="0.2">
      <c r="A182" t="s">
        <v>34</v>
      </c>
      <c r="B182">
        <v>5</v>
      </c>
      <c r="C182" t="s">
        <v>55</v>
      </c>
      <c r="D182" t="s">
        <v>65</v>
      </c>
      <c r="E182">
        <v>200</v>
      </c>
      <c r="F182">
        <v>4</v>
      </c>
      <c r="G182" t="s">
        <v>66</v>
      </c>
    </row>
    <row r="183" spans="1:8" x14ac:dyDescent="0.2">
      <c r="A183" t="s">
        <v>34</v>
      </c>
      <c r="B183">
        <v>5</v>
      </c>
      <c r="C183" s="3" t="s">
        <v>64</v>
      </c>
      <c r="D183" s="3" t="s">
        <v>60</v>
      </c>
      <c r="E183" s="3">
        <v>200</v>
      </c>
      <c r="F183" s="3">
        <f>CEILING(E183*(1-0.9259), 1)</f>
        <v>15</v>
      </c>
      <c r="G183" t="s">
        <v>59</v>
      </c>
    </row>
    <row r="184" spans="1:8" x14ac:dyDescent="0.2">
      <c r="A184" t="s">
        <v>34</v>
      </c>
      <c r="B184">
        <v>5</v>
      </c>
      <c r="C184" s="3" t="s">
        <v>64</v>
      </c>
      <c r="D184" s="3" t="s">
        <v>62</v>
      </c>
      <c r="E184" s="3">
        <v>200</v>
      </c>
      <c r="F184" s="3">
        <f>E184-F183</f>
        <v>185</v>
      </c>
      <c r="G184" t="s">
        <v>59</v>
      </c>
    </row>
    <row r="185" spans="1:8" x14ac:dyDescent="0.2">
      <c r="A185" t="s">
        <v>78</v>
      </c>
      <c r="B185" t="s">
        <v>79</v>
      </c>
      <c r="C185" t="s">
        <v>71</v>
      </c>
      <c r="D185" t="s">
        <v>3</v>
      </c>
      <c r="E185">
        <v>50</v>
      </c>
      <c r="F185">
        <f>E185/5</f>
        <v>10</v>
      </c>
      <c r="G185" t="s">
        <v>40</v>
      </c>
      <c r="H185" t="s">
        <v>72</v>
      </c>
    </row>
    <row r="186" spans="1:8" x14ac:dyDescent="0.2">
      <c r="A186" t="s">
        <v>78</v>
      </c>
      <c r="B186" t="s">
        <v>79</v>
      </c>
      <c r="C186" t="s">
        <v>71</v>
      </c>
      <c r="D186" t="s">
        <v>73</v>
      </c>
      <c r="E186">
        <v>50</v>
      </c>
      <c r="F186">
        <v>2</v>
      </c>
      <c r="G186" t="s">
        <v>74</v>
      </c>
      <c r="H186" t="s">
        <v>76</v>
      </c>
    </row>
  </sheetData>
  <conditionalFormatting sqref="D49:D56">
    <cfRule type="containsBlanks" dxfId="3" priority="5">
      <formula>LEN(TRIM(D49))=0</formula>
    </cfRule>
  </conditionalFormatting>
  <conditionalFormatting sqref="D59:D61 D64:D65">
    <cfRule type="containsBlanks" dxfId="2" priority="4">
      <formula>LEN(TRIM(D59))=0</formula>
    </cfRule>
  </conditionalFormatting>
  <conditionalFormatting sqref="D71:D78">
    <cfRule type="containsBlanks" dxfId="1" priority="3">
      <formula>LEN(TRIM(D71))=0</formula>
    </cfRule>
  </conditionalFormatting>
  <conditionalFormatting sqref="D130:D137">
    <cfRule type="containsBlanks" dxfId="0" priority="1">
      <formula>LEN(TRIM(D130))=0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Stagaman</dc:creator>
  <cp:lastModifiedBy>Keaton Stagaman</cp:lastModifiedBy>
  <dcterms:created xsi:type="dcterms:W3CDTF">2018-05-17T20:45:02Z</dcterms:created>
  <dcterms:modified xsi:type="dcterms:W3CDTF">2018-06-04T18:57:23Z</dcterms:modified>
</cp:coreProperties>
</file>