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https://d.docs.live.net/ebe62e2c90f347bd/py/ballco/tests/"/>
    </mc:Choice>
  </mc:AlternateContent>
  <xr:revisionPtr revIDLastSave="0" documentId="8_{94E2D84C-3DA1-4391-8EA3-8D8ACBC786A0}" xr6:coauthVersionLast="47" xr6:coauthVersionMax="47" xr10:uidLastSave="{00000000-0000-0000-0000-000000000000}"/>
  <bookViews>
    <workbookView xWindow="-120" yWindow="-120" windowWidth="29040" windowHeight="15840" tabRatio="766" firstSheet="2" activeTab="7" xr2:uid="{F57AF1EE-B523-41C6-BA05-1284AFEE5B72}"/>
  </bookViews>
  <sheets>
    <sheet name="PKG Spec" sheetId="12" r:id="rId1"/>
    <sheet name="Requirements Summary" sheetId="10" r:id="rId2"/>
    <sheet name="Critical Signal Groups" sheetId="6" r:id="rId3"/>
    <sheet name="Bump List" sheetId="3" r:id="rId4"/>
    <sheet name="PKG Netlist" sheetId="13" r:id="rId5"/>
    <sheet name="Bump Map" sheetId="4" r:id="rId6"/>
    <sheet name="Ball Map" sheetId="11" r:id="rId7"/>
    <sheet name="Ball Map (2)" sheetId="18" r:id="rId8"/>
    <sheet name="Ball Map (3)" sheetId="20" r:id="rId9"/>
    <sheet name="Ball List" sheetId="14" r:id="rId10"/>
    <sheet name="Power Supplies" sheetId="17" r:id="rId11"/>
    <sheet name="PKG Prototype" sheetId="16" r:id="rId12"/>
    <sheet name="Log" sheetId="15" r:id="rId13"/>
  </sheets>
  <definedNames>
    <definedName name="_xlnm._FilterDatabase" localSheetId="9" hidden="1">'Ball List'!$A$1:$C$210</definedName>
    <definedName name="_xlnm._FilterDatabase" localSheetId="3" hidden="1">'Bump List'!$A$5:$K$374</definedName>
    <definedName name="_xlnm._FilterDatabase" localSheetId="4" hidden="1">'PKG Netlist'!$A$6:$O$371</definedName>
    <definedName name="ball_list" localSheetId="7">'Ball Map (2)'!$X$3:$Y$258</definedName>
    <definedName name="ball_list" localSheetId="8">'Ball Map (3)'!$AD$3:$AE$258</definedName>
    <definedName name="ball_list">'Ball Map'!$AD$3:$AE$258</definedName>
    <definedName name="ball_list1">'Ball List'!$A$2:$B$209</definedName>
    <definedName name="ball_map" localSheetId="7">'Ball Map (2)'!$C$3:$R$18</definedName>
    <definedName name="ball_map" localSheetId="8">'Ball Map (3)'!$C$3:$R$18</definedName>
    <definedName name="ball_map">'Ball Map'!$C$3:$R$18</definedName>
    <definedName name="balls0">'Ball List'!$B$2:$B$209</definedName>
    <definedName name="signal_list">'Ball List'!$A$2:$A$120</definedName>
    <definedName name="signal_list1">'Ball List'!$A$2:$B$168</definedName>
    <definedName name="x">'PKG Netlist'!$D$2</definedName>
    <definedName name="Y">'PKG Netlist'!$D$3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44" i="18" l="1"/>
  <c r="Y245" i="18"/>
  <c r="Y246" i="18"/>
  <c r="Y247" i="18"/>
  <c r="Y248" i="18"/>
  <c r="Y249" i="18"/>
  <c r="Y250" i="18"/>
  <c r="Y251" i="18"/>
  <c r="Y252" i="18"/>
  <c r="Y253" i="18"/>
  <c r="Y254" i="18"/>
  <c r="Y255" i="18"/>
  <c r="Y256" i="18"/>
  <c r="Y257" i="18"/>
  <c r="Y258" i="18"/>
  <c r="Y228" i="18"/>
  <c r="Y229" i="18"/>
  <c r="Y230" i="18"/>
  <c r="Y231" i="18"/>
  <c r="Y232" i="18"/>
  <c r="Y233" i="18"/>
  <c r="Y234" i="18"/>
  <c r="Y235" i="18"/>
  <c r="Y236" i="18"/>
  <c r="Y237" i="18"/>
  <c r="Y238" i="18"/>
  <c r="Y239" i="18"/>
  <c r="Y240" i="18"/>
  <c r="Y241" i="18"/>
  <c r="Y242" i="18"/>
  <c r="Y212" i="18"/>
  <c r="Y213" i="18"/>
  <c r="Y214" i="18"/>
  <c r="Y215" i="18"/>
  <c r="Y216" i="18"/>
  <c r="Y217" i="18"/>
  <c r="Y218" i="18"/>
  <c r="Y219" i="18"/>
  <c r="Y220" i="18"/>
  <c r="Y221" i="18"/>
  <c r="Y222" i="18"/>
  <c r="Y223" i="18"/>
  <c r="Y224" i="18"/>
  <c r="Y225" i="18"/>
  <c r="Y226" i="18"/>
  <c r="Y196" i="18"/>
  <c r="Y197" i="18"/>
  <c r="Y198" i="18"/>
  <c r="Y199" i="18"/>
  <c r="Y200" i="18"/>
  <c r="Y201" i="18"/>
  <c r="Y202" i="18"/>
  <c r="Y203" i="18"/>
  <c r="Y204" i="18"/>
  <c r="Y205" i="18"/>
  <c r="Y206" i="18"/>
  <c r="Y207" i="18"/>
  <c r="Y208" i="18"/>
  <c r="Y209" i="18"/>
  <c r="Y210" i="18"/>
  <c r="Y180" i="18"/>
  <c r="Y181" i="18"/>
  <c r="Y182" i="18"/>
  <c r="Y183" i="18"/>
  <c r="Y184" i="18"/>
  <c r="Y185" i="18"/>
  <c r="Y186" i="18"/>
  <c r="Y187" i="18"/>
  <c r="Y188" i="18"/>
  <c r="Y189" i="18"/>
  <c r="Y190" i="18"/>
  <c r="Y191" i="18"/>
  <c r="Y192" i="18"/>
  <c r="Y193" i="18"/>
  <c r="Y194" i="18"/>
  <c r="Y164" i="18"/>
  <c r="Y165" i="18"/>
  <c r="Y166" i="18"/>
  <c r="Y167" i="18"/>
  <c r="Y168" i="18"/>
  <c r="Y169" i="18"/>
  <c r="Y170" i="18"/>
  <c r="Y171" i="18"/>
  <c r="Y172" i="18"/>
  <c r="Y173" i="18"/>
  <c r="Y174" i="18"/>
  <c r="Y175" i="18"/>
  <c r="Y176" i="18"/>
  <c r="Y177" i="18"/>
  <c r="Y178" i="18"/>
  <c r="Y148" i="18"/>
  <c r="Y149" i="18"/>
  <c r="Y150" i="18"/>
  <c r="Y151" i="18"/>
  <c r="Y152" i="18"/>
  <c r="Y153" i="18"/>
  <c r="Y154" i="18"/>
  <c r="Y155" i="18"/>
  <c r="Y156" i="18"/>
  <c r="Y157" i="18"/>
  <c r="Y158" i="18"/>
  <c r="Y159" i="18"/>
  <c r="Y160" i="18"/>
  <c r="Y161" i="18"/>
  <c r="Y162" i="18"/>
  <c r="Y132" i="18"/>
  <c r="Y133" i="18"/>
  <c r="Y134" i="18"/>
  <c r="Y135" i="18"/>
  <c r="Y136" i="18"/>
  <c r="Y137" i="18"/>
  <c r="Y138" i="18"/>
  <c r="Y139" i="18"/>
  <c r="Y140" i="18"/>
  <c r="Y141" i="18"/>
  <c r="Y142" i="18"/>
  <c r="Y143" i="18"/>
  <c r="Y144" i="18"/>
  <c r="Y145" i="18"/>
  <c r="Y146" i="18"/>
  <c r="Y116" i="18"/>
  <c r="Y117" i="18"/>
  <c r="Y118" i="18"/>
  <c r="Y119" i="18"/>
  <c r="Y120" i="18"/>
  <c r="Y121" i="18"/>
  <c r="Y122" i="18"/>
  <c r="Y123" i="18"/>
  <c r="Y124" i="18"/>
  <c r="Y125" i="18"/>
  <c r="Y126" i="18"/>
  <c r="Y127" i="18"/>
  <c r="Y128" i="18"/>
  <c r="Y129" i="18"/>
  <c r="Y130" i="18"/>
  <c r="Y100" i="18"/>
  <c r="Y101" i="18"/>
  <c r="Y102" i="18"/>
  <c r="Y103" i="18"/>
  <c r="Y104" i="18"/>
  <c r="Y105" i="18"/>
  <c r="Y106" i="18"/>
  <c r="Y107" i="18"/>
  <c r="Y108" i="18"/>
  <c r="Y109" i="18"/>
  <c r="Y110" i="18"/>
  <c r="Y111" i="18"/>
  <c r="Y112" i="18"/>
  <c r="Y113" i="18"/>
  <c r="Y114" i="18"/>
  <c r="Y84" i="18"/>
  <c r="Y85" i="18"/>
  <c r="Y86" i="18"/>
  <c r="Y87" i="18"/>
  <c r="Y88" i="18"/>
  <c r="Y89" i="18"/>
  <c r="Y90" i="18"/>
  <c r="Y91" i="18"/>
  <c r="Y92" i="18"/>
  <c r="Y93" i="18"/>
  <c r="Y94" i="18"/>
  <c r="Y95" i="18"/>
  <c r="Y96" i="18"/>
  <c r="Y97" i="18"/>
  <c r="Y98" i="18"/>
  <c r="Y68" i="18"/>
  <c r="Y69" i="18"/>
  <c r="Y70" i="18"/>
  <c r="Y71" i="18"/>
  <c r="Y72" i="18"/>
  <c r="Y73" i="18"/>
  <c r="Y74" i="18"/>
  <c r="Y75" i="18"/>
  <c r="Y76" i="18"/>
  <c r="Y77" i="18"/>
  <c r="Y78" i="18"/>
  <c r="Y79" i="18"/>
  <c r="Y80" i="18"/>
  <c r="Y81" i="18"/>
  <c r="Y82" i="18"/>
  <c r="Y52" i="18"/>
  <c r="Y53" i="18"/>
  <c r="Y54" i="18"/>
  <c r="Y55" i="18"/>
  <c r="Y56" i="18"/>
  <c r="Y57" i="18"/>
  <c r="Y58" i="18"/>
  <c r="Y59" i="18"/>
  <c r="Y60" i="18"/>
  <c r="Y61" i="18"/>
  <c r="Y62" i="18"/>
  <c r="Y63" i="18"/>
  <c r="Y64" i="18"/>
  <c r="Y65" i="18"/>
  <c r="Y66" i="18"/>
  <c r="Y36" i="18"/>
  <c r="Y37" i="18"/>
  <c r="Y38" i="18"/>
  <c r="Y39" i="18"/>
  <c r="Y40" i="18"/>
  <c r="Y41" i="18"/>
  <c r="Y42" i="18"/>
  <c r="Y43" i="18"/>
  <c r="Y44" i="18"/>
  <c r="Y45" i="18"/>
  <c r="Y46" i="18"/>
  <c r="Y47" i="18"/>
  <c r="Y48" i="18"/>
  <c r="Y49" i="18"/>
  <c r="Y50" i="18"/>
  <c r="Y20" i="18"/>
  <c r="Y21" i="18"/>
  <c r="Y22" i="18"/>
  <c r="Y23" i="18"/>
  <c r="Y24" i="18"/>
  <c r="Y25" i="18"/>
  <c r="Y26" i="18"/>
  <c r="Y27" i="18"/>
  <c r="Y28" i="18"/>
  <c r="Y29" i="18"/>
  <c r="Y30" i="18"/>
  <c r="Y31" i="18"/>
  <c r="Y32" i="18"/>
  <c r="Y33" i="18"/>
  <c r="Y34" i="18"/>
  <c r="Y4" i="18"/>
  <c r="Y5" i="18"/>
  <c r="Y6" i="18"/>
  <c r="Y7" i="18"/>
  <c r="Y8" i="18"/>
  <c r="Y9" i="18"/>
  <c r="Y10" i="18"/>
  <c r="Y11" i="18"/>
  <c r="Y12" i="18"/>
  <c r="Y13" i="18"/>
  <c r="Y14" i="18"/>
  <c r="Y15" i="18"/>
  <c r="Y16" i="18"/>
  <c r="Y17" i="18"/>
  <c r="Y18" i="18"/>
  <c r="AE244" i="20"/>
  <c r="AE245" i="20"/>
  <c r="AE246" i="20"/>
  <c r="AE247" i="20"/>
  <c r="AE248" i="20"/>
  <c r="AE249" i="20"/>
  <c r="AE250" i="20"/>
  <c r="AE251" i="20"/>
  <c r="AE252" i="20"/>
  <c r="AE253" i="20"/>
  <c r="AE254" i="20"/>
  <c r="AE255" i="20"/>
  <c r="AE256" i="20"/>
  <c r="AE257" i="20"/>
  <c r="AE258" i="20"/>
  <c r="AE228" i="20"/>
  <c r="AE229" i="20"/>
  <c r="AE230" i="20"/>
  <c r="AE231" i="20"/>
  <c r="AE232" i="20"/>
  <c r="AE233" i="20"/>
  <c r="AE234" i="20"/>
  <c r="AE235" i="20"/>
  <c r="AE236" i="20"/>
  <c r="AE237" i="20"/>
  <c r="AE238" i="20"/>
  <c r="AE239" i="20"/>
  <c r="AE240" i="20"/>
  <c r="AE241" i="20"/>
  <c r="AE242" i="20"/>
  <c r="AE212" i="20"/>
  <c r="AE213" i="20"/>
  <c r="AE214" i="20"/>
  <c r="AE215" i="20"/>
  <c r="AE216" i="20"/>
  <c r="AE217" i="20"/>
  <c r="AE218" i="20"/>
  <c r="AE219" i="20"/>
  <c r="AE220" i="20"/>
  <c r="AE221" i="20"/>
  <c r="AE222" i="20"/>
  <c r="AE223" i="20"/>
  <c r="AE224" i="20"/>
  <c r="AE225" i="20"/>
  <c r="AE226" i="20"/>
  <c r="AE196" i="20"/>
  <c r="AE197" i="20"/>
  <c r="AE198" i="20"/>
  <c r="AE199" i="20"/>
  <c r="AE200" i="20"/>
  <c r="AE201" i="20"/>
  <c r="AE202" i="20"/>
  <c r="AE203" i="20"/>
  <c r="AE204" i="20"/>
  <c r="AE205" i="20"/>
  <c r="AE206" i="20"/>
  <c r="AE207" i="20"/>
  <c r="AE208" i="20"/>
  <c r="AE209" i="20"/>
  <c r="AE210" i="20"/>
  <c r="AE180" i="20"/>
  <c r="AE181" i="20"/>
  <c r="AE182" i="20"/>
  <c r="AE183" i="20"/>
  <c r="AE184" i="20"/>
  <c r="AE185" i="20"/>
  <c r="AE186" i="20"/>
  <c r="AE187" i="20"/>
  <c r="AE188" i="20"/>
  <c r="AE189" i="20"/>
  <c r="AE190" i="20"/>
  <c r="AE191" i="20"/>
  <c r="AE192" i="20"/>
  <c r="AE193" i="20"/>
  <c r="AE194" i="20"/>
  <c r="AE164" i="20"/>
  <c r="AE165" i="20"/>
  <c r="AE166" i="20"/>
  <c r="AE167" i="20"/>
  <c r="AE168" i="20"/>
  <c r="AE169" i="20"/>
  <c r="AE170" i="20"/>
  <c r="AE171" i="20"/>
  <c r="AE172" i="20"/>
  <c r="AE173" i="20"/>
  <c r="AE174" i="20"/>
  <c r="AE175" i="20"/>
  <c r="AE176" i="20"/>
  <c r="AE177" i="20"/>
  <c r="AE178" i="20"/>
  <c r="AE148" i="20"/>
  <c r="AE149" i="20"/>
  <c r="AE150" i="20"/>
  <c r="AE151" i="20"/>
  <c r="AE152" i="20"/>
  <c r="AE153" i="20"/>
  <c r="AE154" i="20"/>
  <c r="AE155" i="20"/>
  <c r="AE156" i="20"/>
  <c r="AE157" i="20"/>
  <c r="AE158" i="20"/>
  <c r="AE159" i="20"/>
  <c r="AE160" i="20"/>
  <c r="AE161" i="20"/>
  <c r="AE162" i="20"/>
  <c r="AE132" i="20"/>
  <c r="AE133" i="20"/>
  <c r="AE134" i="20"/>
  <c r="AE135" i="20"/>
  <c r="AE136" i="20"/>
  <c r="AE137" i="20"/>
  <c r="AE138" i="20"/>
  <c r="AE139" i="20"/>
  <c r="AE140" i="20"/>
  <c r="AE141" i="20"/>
  <c r="AE142" i="20"/>
  <c r="AE143" i="20"/>
  <c r="AE144" i="20"/>
  <c r="AE145" i="20"/>
  <c r="AE146" i="20"/>
  <c r="AE116" i="20"/>
  <c r="AE117" i="20"/>
  <c r="AE118" i="20"/>
  <c r="AE119" i="20"/>
  <c r="AE120" i="20"/>
  <c r="AE121" i="20"/>
  <c r="AE122" i="20"/>
  <c r="AE123" i="20"/>
  <c r="AE124" i="20"/>
  <c r="AE125" i="20"/>
  <c r="AE126" i="20"/>
  <c r="AE127" i="20"/>
  <c r="AE128" i="20"/>
  <c r="AE129" i="20"/>
  <c r="AE130" i="20"/>
  <c r="AE100" i="20"/>
  <c r="AE101" i="20"/>
  <c r="AE102" i="20"/>
  <c r="AE103" i="20"/>
  <c r="AE104" i="20"/>
  <c r="AE105" i="20"/>
  <c r="AE106" i="20"/>
  <c r="AE107" i="20"/>
  <c r="AE108" i="20"/>
  <c r="AE109" i="20"/>
  <c r="AE110" i="20"/>
  <c r="AE111" i="20"/>
  <c r="AE112" i="20"/>
  <c r="AE113" i="20"/>
  <c r="AE114" i="20"/>
  <c r="AE84" i="20"/>
  <c r="AE85" i="20"/>
  <c r="AE86" i="20"/>
  <c r="AE87" i="20"/>
  <c r="AE88" i="20"/>
  <c r="AE89" i="20"/>
  <c r="AE90" i="20"/>
  <c r="AE91" i="20"/>
  <c r="AE92" i="20"/>
  <c r="AE93" i="20"/>
  <c r="AE94" i="20"/>
  <c r="AE95" i="20"/>
  <c r="AE96" i="20"/>
  <c r="AE97" i="20"/>
  <c r="AE98" i="20"/>
  <c r="AE68" i="20"/>
  <c r="AE69" i="20"/>
  <c r="AE70" i="20"/>
  <c r="AE71" i="20"/>
  <c r="AE72" i="20"/>
  <c r="AE73" i="20"/>
  <c r="AE74" i="20"/>
  <c r="AE75" i="20"/>
  <c r="AE76" i="20"/>
  <c r="AE77" i="20"/>
  <c r="AE78" i="20"/>
  <c r="AE79" i="20"/>
  <c r="AE80" i="20"/>
  <c r="AE81" i="20"/>
  <c r="AE82" i="20"/>
  <c r="AE52" i="20"/>
  <c r="AE53" i="20"/>
  <c r="AE54" i="20"/>
  <c r="AE55" i="20"/>
  <c r="AE56" i="20"/>
  <c r="AE57" i="20"/>
  <c r="AE58" i="20"/>
  <c r="AE59" i="20"/>
  <c r="AE60" i="20"/>
  <c r="AE61" i="20"/>
  <c r="AE62" i="20"/>
  <c r="AE63" i="20"/>
  <c r="AE64" i="20"/>
  <c r="AE65" i="20"/>
  <c r="AE66" i="20"/>
  <c r="AE36" i="20"/>
  <c r="AE37" i="20"/>
  <c r="AE38" i="20"/>
  <c r="AE39" i="20"/>
  <c r="AE40" i="20"/>
  <c r="AE41" i="20"/>
  <c r="AE42" i="20"/>
  <c r="AE43" i="20"/>
  <c r="AE44" i="20"/>
  <c r="AE45" i="20"/>
  <c r="AE46" i="20"/>
  <c r="AE47" i="20"/>
  <c r="AE48" i="20"/>
  <c r="AE49" i="20"/>
  <c r="AE50" i="20"/>
  <c r="AE20" i="20"/>
  <c r="AE21" i="20"/>
  <c r="AE22" i="20"/>
  <c r="AE23" i="20"/>
  <c r="AE24" i="20"/>
  <c r="AE25" i="20"/>
  <c r="AE26" i="20"/>
  <c r="AE27" i="20"/>
  <c r="AE28" i="20"/>
  <c r="AE29" i="20"/>
  <c r="AE30" i="20"/>
  <c r="AE31" i="20"/>
  <c r="AE32" i="20"/>
  <c r="AE33" i="20"/>
  <c r="AE34" i="20"/>
  <c r="AE4" i="20"/>
  <c r="AE5" i="20"/>
  <c r="AE6" i="20"/>
  <c r="AE7" i="20"/>
  <c r="AE8" i="20"/>
  <c r="AE9" i="20"/>
  <c r="AE10" i="20"/>
  <c r="AE11" i="20"/>
  <c r="AE12" i="20"/>
  <c r="AE13" i="20"/>
  <c r="AE14" i="20"/>
  <c r="AE15" i="20"/>
  <c r="AE16" i="20"/>
  <c r="AE17" i="20"/>
  <c r="AE18" i="20"/>
  <c r="AD43" i="20"/>
  <c r="R39" i="20"/>
  <c r="Q39" i="20"/>
  <c r="P39" i="20"/>
  <c r="O39" i="20"/>
  <c r="N39" i="20"/>
  <c r="M39" i="20"/>
  <c r="L39" i="20"/>
  <c r="K39" i="20"/>
  <c r="J39" i="20"/>
  <c r="I39" i="20"/>
  <c r="H39" i="20"/>
  <c r="G39" i="20"/>
  <c r="F39" i="20"/>
  <c r="E39" i="20"/>
  <c r="D39" i="20"/>
  <c r="C39" i="20"/>
  <c r="R38" i="20"/>
  <c r="Q38" i="20"/>
  <c r="P38" i="20"/>
  <c r="O38" i="20"/>
  <c r="N38" i="20"/>
  <c r="M38" i="20"/>
  <c r="L38" i="20"/>
  <c r="K38" i="20"/>
  <c r="J38" i="20"/>
  <c r="I38" i="20"/>
  <c r="H38" i="20"/>
  <c r="G38" i="20"/>
  <c r="F38" i="20"/>
  <c r="E38" i="20"/>
  <c r="D38" i="20"/>
  <c r="C38" i="20"/>
  <c r="R37" i="20"/>
  <c r="Q37" i="20"/>
  <c r="P37" i="20"/>
  <c r="O37" i="20"/>
  <c r="N37" i="20"/>
  <c r="M37" i="20"/>
  <c r="L37" i="20"/>
  <c r="K37" i="20"/>
  <c r="J37" i="20"/>
  <c r="I37" i="20"/>
  <c r="H37" i="20"/>
  <c r="G37" i="20"/>
  <c r="F37" i="20"/>
  <c r="E37" i="20"/>
  <c r="D37" i="20"/>
  <c r="C37" i="20"/>
  <c r="R36" i="20"/>
  <c r="Q36" i="20"/>
  <c r="P36" i="20"/>
  <c r="O36" i="20"/>
  <c r="N36" i="20"/>
  <c r="M36" i="20"/>
  <c r="L36" i="20"/>
  <c r="K36" i="20"/>
  <c r="J36" i="20"/>
  <c r="I36" i="20"/>
  <c r="H36" i="20"/>
  <c r="G36" i="20"/>
  <c r="F36" i="20"/>
  <c r="E36" i="20"/>
  <c r="D36" i="20"/>
  <c r="C36" i="20"/>
  <c r="AB35" i="20"/>
  <c r="R35" i="20"/>
  <c r="Q35" i="20"/>
  <c r="P35" i="20"/>
  <c r="O35" i="20"/>
  <c r="N35" i="20"/>
  <c r="M35" i="20"/>
  <c r="L35" i="20"/>
  <c r="K35" i="20"/>
  <c r="J35" i="20"/>
  <c r="I35" i="20"/>
  <c r="H35" i="20"/>
  <c r="G35" i="20"/>
  <c r="F35" i="20"/>
  <c r="E35" i="20"/>
  <c r="D35" i="20"/>
  <c r="C35" i="20"/>
  <c r="AB34" i="20"/>
  <c r="AD34" i="20" s="1"/>
  <c r="R34" i="20"/>
  <c r="Q34" i="20"/>
  <c r="P34" i="20"/>
  <c r="O34" i="20"/>
  <c r="N34" i="20"/>
  <c r="M34" i="20"/>
  <c r="L34" i="20"/>
  <c r="K34" i="20"/>
  <c r="J34" i="20"/>
  <c r="I34" i="20"/>
  <c r="H34" i="20"/>
  <c r="G34" i="20"/>
  <c r="F34" i="20"/>
  <c r="E34" i="20"/>
  <c r="D34" i="20"/>
  <c r="C34" i="20"/>
  <c r="AD33" i="20"/>
  <c r="AB33" i="20"/>
  <c r="AB49" i="20" s="1"/>
  <c r="R33" i="20"/>
  <c r="Q33" i="20"/>
  <c r="P33" i="20"/>
  <c r="O33" i="20"/>
  <c r="N33" i="20"/>
  <c r="M33" i="20"/>
  <c r="L33" i="20"/>
  <c r="K33" i="20"/>
  <c r="J33" i="20"/>
  <c r="I33" i="20"/>
  <c r="H33" i="20"/>
  <c r="G33" i="20"/>
  <c r="F33" i="20"/>
  <c r="E33" i="20"/>
  <c r="D33" i="20"/>
  <c r="C33" i="20"/>
  <c r="AB32" i="20"/>
  <c r="AB48" i="20" s="1"/>
  <c r="R32" i="20"/>
  <c r="Q32" i="20"/>
  <c r="P32" i="20"/>
  <c r="O32" i="20"/>
  <c r="N32" i="20"/>
  <c r="M32" i="20"/>
  <c r="L32" i="20"/>
  <c r="K32" i="20"/>
  <c r="J32" i="20"/>
  <c r="I32" i="20"/>
  <c r="H32" i="20"/>
  <c r="G32" i="20"/>
  <c r="F32" i="20"/>
  <c r="E32" i="20"/>
  <c r="D32" i="20"/>
  <c r="C32" i="20"/>
  <c r="AB31" i="20"/>
  <c r="AB47" i="20" s="1"/>
  <c r="R31" i="20"/>
  <c r="Q31" i="20"/>
  <c r="P31" i="20"/>
  <c r="O31" i="20"/>
  <c r="N31" i="20"/>
  <c r="M31" i="20"/>
  <c r="L31" i="20"/>
  <c r="K31" i="20"/>
  <c r="J31" i="20"/>
  <c r="I31" i="20"/>
  <c r="H31" i="20"/>
  <c r="G31" i="20"/>
  <c r="F31" i="20"/>
  <c r="E31" i="20"/>
  <c r="D31" i="20"/>
  <c r="C31" i="20"/>
  <c r="AD30" i="20"/>
  <c r="AB30" i="20"/>
  <c r="AB46" i="20" s="1"/>
  <c r="R30" i="20"/>
  <c r="Q30" i="20"/>
  <c r="P30" i="20"/>
  <c r="O30" i="20"/>
  <c r="N30" i="20"/>
  <c r="M30" i="20"/>
  <c r="L30" i="20"/>
  <c r="K30" i="20"/>
  <c r="J30" i="20"/>
  <c r="I30" i="20"/>
  <c r="H30" i="20"/>
  <c r="G30" i="20"/>
  <c r="F30" i="20"/>
  <c r="E30" i="20"/>
  <c r="D30" i="20"/>
  <c r="C30" i="20"/>
  <c r="AD29" i="20"/>
  <c r="AB29" i="20"/>
  <c r="AB45" i="20" s="1"/>
  <c r="AD45" i="20" s="1"/>
  <c r="R29" i="20"/>
  <c r="Q29" i="20"/>
  <c r="P29" i="20"/>
  <c r="O29" i="20"/>
  <c r="N29" i="20"/>
  <c r="M29" i="20"/>
  <c r="L29" i="20"/>
  <c r="K29" i="20"/>
  <c r="J29" i="20"/>
  <c r="I29" i="20"/>
  <c r="H29" i="20"/>
  <c r="G29" i="20"/>
  <c r="F29" i="20"/>
  <c r="E29" i="20"/>
  <c r="D29" i="20"/>
  <c r="C29" i="20"/>
  <c r="AB28" i="20"/>
  <c r="AB44" i="20" s="1"/>
  <c r="R28" i="20"/>
  <c r="Q28" i="20"/>
  <c r="P28" i="20"/>
  <c r="O28" i="20"/>
  <c r="N28" i="20"/>
  <c r="M28" i="20"/>
  <c r="L28" i="20"/>
  <c r="K28" i="20"/>
  <c r="J28" i="20"/>
  <c r="I28" i="20"/>
  <c r="H28" i="20"/>
  <c r="G28" i="20"/>
  <c r="F28" i="20"/>
  <c r="E28" i="20"/>
  <c r="D28" i="20"/>
  <c r="C28" i="20"/>
  <c r="AD27" i="20"/>
  <c r="AB27" i="20"/>
  <c r="AB43" i="20" s="1"/>
  <c r="R27" i="20"/>
  <c r="Q27" i="20"/>
  <c r="P27" i="20"/>
  <c r="O27" i="20"/>
  <c r="N27" i="20"/>
  <c r="M27" i="20"/>
  <c r="L27" i="20"/>
  <c r="K27" i="20"/>
  <c r="J27" i="20"/>
  <c r="I27" i="20"/>
  <c r="H27" i="20"/>
  <c r="G27" i="20"/>
  <c r="F27" i="20"/>
  <c r="E27" i="20"/>
  <c r="D27" i="20"/>
  <c r="C27" i="20"/>
  <c r="AD26" i="20"/>
  <c r="AB26" i="20"/>
  <c r="AB42" i="20" s="1"/>
  <c r="R26" i="20"/>
  <c r="Q26" i="20"/>
  <c r="P26" i="20"/>
  <c r="O26" i="20"/>
  <c r="N26" i="20"/>
  <c r="M26" i="20"/>
  <c r="L26" i="20"/>
  <c r="K26" i="20"/>
  <c r="J26" i="20"/>
  <c r="I26" i="20"/>
  <c r="H26" i="20"/>
  <c r="G26" i="20"/>
  <c r="F26" i="20"/>
  <c r="E26" i="20"/>
  <c r="D26" i="20"/>
  <c r="C26" i="20"/>
  <c r="AD25" i="20"/>
  <c r="AB25" i="20"/>
  <c r="AB41" i="20" s="1"/>
  <c r="R25" i="20"/>
  <c r="Q25" i="20"/>
  <c r="P25" i="20"/>
  <c r="O25" i="20"/>
  <c r="N25" i="20"/>
  <c r="M25" i="20"/>
  <c r="L25" i="20"/>
  <c r="K25" i="20"/>
  <c r="J25" i="20"/>
  <c r="I25" i="20"/>
  <c r="H25" i="20"/>
  <c r="G25" i="20"/>
  <c r="F25" i="20"/>
  <c r="E25" i="20"/>
  <c r="D25" i="20"/>
  <c r="C25" i="20"/>
  <c r="AB24" i="20"/>
  <c r="R24" i="20"/>
  <c r="Q24" i="20"/>
  <c r="P24" i="20"/>
  <c r="O24" i="20"/>
  <c r="N24" i="20"/>
  <c r="M24" i="20"/>
  <c r="L24" i="20"/>
  <c r="K24" i="20"/>
  <c r="J24" i="20"/>
  <c r="I24" i="20"/>
  <c r="H24" i="20"/>
  <c r="G24" i="20"/>
  <c r="F24" i="20"/>
  <c r="E24" i="20"/>
  <c r="D24" i="20"/>
  <c r="C24" i="20"/>
  <c r="AD23" i="20"/>
  <c r="AB23" i="20"/>
  <c r="AB39" i="20" s="1"/>
  <c r="AD22" i="20"/>
  <c r="AB22" i="20"/>
  <c r="AB38" i="20" s="1"/>
  <c r="AD21" i="20"/>
  <c r="AB21" i="20"/>
  <c r="AB37" i="20" s="1"/>
  <c r="AB20" i="20"/>
  <c r="AB36" i="20" s="1"/>
  <c r="AB52" i="20" s="1"/>
  <c r="AE19" i="20"/>
  <c r="AD19" i="20"/>
  <c r="AB19" i="20"/>
  <c r="AD18" i="20"/>
  <c r="AD17" i="20"/>
  <c r="AD16" i="20"/>
  <c r="AD15" i="20"/>
  <c r="AD14" i="20"/>
  <c r="AD13" i="20"/>
  <c r="AD12" i="20"/>
  <c r="AD11" i="20"/>
  <c r="AD10" i="20"/>
  <c r="AD9" i="20"/>
  <c r="AD8" i="20"/>
  <c r="AD7" i="20"/>
  <c r="AD6" i="20"/>
  <c r="AD5" i="20"/>
  <c r="AD4" i="20"/>
  <c r="AE3" i="20"/>
  <c r="AD3" i="20"/>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313" i="13"/>
  <c r="G314" i="13"/>
  <c r="G315" i="13"/>
  <c r="G316" i="13"/>
  <c r="G317" i="13"/>
  <c r="G318" i="13"/>
  <c r="G319" i="13"/>
  <c r="G320" i="13"/>
  <c r="G321" i="13"/>
  <c r="G322" i="13"/>
  <c r="G323" i="13"/>
  <c r="G324" i="13"/>
  <c r="G325" i="13"/>
  <c r="G326" i="13"/>
  <c r="G327" i="13"/>
  <c r="G328" i="13"/>
  <c r="G329" i="13"/>
  <c r="G330" i="13"/>
  <c r="G331" i="13"/>
  <c r="G332" i="13"/>
  <c r="G333" i="13"/>
  <c r="G334" i="13"/>
  <c r="G335" i="13"/>
  <c r="G336" i="13"/>
  <c r="G337" i="13"/>
  <c r="G338" i="13"/>
  <c r="G339" i="13"/>
  <c r="G340" i="13"/>
  <c r="G341" i="13"/>
  <c r="G342" i="13"/>
  <c r="G343" i="13"/>
  <c r="G344" i="13"/>
  <c r="G345" i="13"/>
  <c r="G346" i="13"/>
  <c r="G347" i="13"/>
  <c r="G348" i="13"/>
  <c r="G349" i="13"/>
  <c r="G350" i="13"/>
  <c r="G351" i="13"/>
  <c r="G352" i="13"/>
  <c r="G353" i="13"/>
  <c r="G354" i="13"/>
  <c r="G355" i="13"/>
  <c r="G356" i="13"/>
  <c r="G357" i="13"/>
  <c r="G358" i="13"/>
  <c r="G359" i="13"/>
  <c r="G360" i="13"/>
  <c r="G361" i="13"/>
  <c r="G362" i="13"/>
  <c r="G363" i="13"/>
  <c r="G364" i="13"/>
  <c r="G365" i="13"/>
  <c r="G366" i="13"/>
  <c r="G367" i="13"/>
  <c r="G368" i="13"/>
  <c r="G369" i="13"/>
  <c r="G370" i="13"/>
  <c r="G371" i="13"/>
  <c r="G7" i="13"/>
  <c r="AD38" i="20" l="1"/>
  <c r="AB54" i="20"/>
  <c r="AD47" i="20"/>
  <c r="AB63" i="20"/>
  <c r="AB68" i="20"/>
  <c r="AE35" i="20"/>
  <c r="AD35" i="20"/>
  <c r="AB51" i="20"/>
  <c r="AD48" i="20"/>
  <c r="AB64" i="20"/>
  <c r="AD20" i="20"/>
  <c r="AD39" i="20"/>
  <c r="AB55" i="20"/>
  <c r="AD24" i="20"/>
  <c r="AB59" i="20"/>
  <c r="AD28" i="20"/>
  <c r="AD32" i="20"/>
  <c r="AD36" i="20"/>
  <c r="AB40" i="20"/>
  <c r="AD52" i="20"/>
  <c r="AD42" i="20"/>
  <c r="AB58" i="20"/>
  <c r="AD46" i="20"/>
  <c r="AB62" i="20"/>
  <c r="AD31" i="20"/>
  <c r="AD44" i="20"/>
  <c r="AB60" i="20"/>
  <c r="AB53" i="20"/>
  <c r="AD37" i="20"/>
  <c r="AB57" i="20"/>
  <c r="AD41" i="20"/>
  <c r="AB61" i="20"/>
  <c r="AB65" i="20"/>
  <c r="AD49" i="20"/>
  <c r="AB50" i="20"/>
  <c r="AD50" i="20" l="1"/>
  <c r="AB66" i="20"/>
  <c r="AB69" i="20"/>
  <c r="AD53" i="20"/>
  <c r="AB56" i="20"/>
  <c r="AD40" i="20"/>
  <c r="AB81" i="20"/>
  <c r="AD65" i="20"/>
  <c r="AB73" i="20"/>
  <c r="AD57" i="20"/>
  <c r="AD60" i="20"/>
  <c r="AB76" i="20"/>
  <c r="AE51" i="20"/>
  <c r="AD51" i="20"/>
  <c r="AB67" i="20"/>
  <c r="AB84" i="20"/>
  <c r="AD68" i="20"/>
  <c r="AB75" i="20"/>
  <c r="AD59" i="20"/>
  <c r="AD55" i="20"/>
  <c r="AB71" i="20"/>
  <c r="AD63" i="20"/>
  <c r="AB79" i="20"/>
  <c r="AD54" i="20"/>
  <c r="AB70" i="20"/>
  <c r="AB77" i="20"/>
  <c r="AD61" i="20"/>
  <c r="AD62" i="20"/>
  <c r="AB78" i="20"/>
  <c r="AD58" i="20"/>
  <c r="AB74" i="20"/>
  <c r="AD64" i="20"/>
  <c r="AB80" i="20"/>
  <c r="AD70" i="20" l="1"/>
  <c r="AB86" i="20"/>
  <c r="AD56" i="20"/>
  <c r="AB72" i="20"/>
  <c r="AB85" i="20"/>
  <c r="AD69" i="20"/>
  <c r="AD80" i="20"/>
  <c r="AB96" i="20"/>
  <c r="AD78" i="20"/>
  <c r="AB94" i="20"/>
  <c r="AD71" i="20"/>
  <c r="AB87" i="20"/>
  <c r="AB91" i="20"/>
  <c r="AD75" i="20"/>
  <c r="AB100" i="20"/>
  <c r="AD84" i="20"/>
  <c r="AD76" i="20"/>
  <c r="AB92" i="20"/>
  <c r="AB97" i="20"/>
  <c r="AD81" i="20"/>
  <c r="AD66" i="20"/>
  <c r="AB82" i="20"/>
  <c r="AD74" i="20"/>
  <c r="AB90" i="20"/>
  <c r="AB93" i="20"/>
  <c r="AD77" i="20"/>
  <c r="AD79" i="20"/>
  <c r="AB95" i="20"/>
  <c r="AE67" i="20"/>
  <c r="AD67" i="20"/>
  <c r="AB83" i="20"/>
  <c r="AB89" i="20"/>
  <c r="AD73" i="20"/>
  <c r="AD82" i="20" l="1"/>
  <c r="AB98" i="20"/>
  <c r="AD92" i="20"/>
  <c r="AB108" i="20"/>
  <c r="AD94" i="20"/>
  <c r="AB110" i="20"/>
  <c r="AD96" i="20"/>
  <c r="AB112" i="20"/>
  <c r="AB101" i="20"/>
  <c r="AD85" i="20"/>
  <c r="AD86" i="20"/>
  <c r="AB102" i="20"/>
  <c r="AB105" i="20"/>
  <c r="AD89" i="20"/>
  <c r="AD95" i="20"/>
  <c r="AB111" i="20"/>
  <c r="AB116" i="20"/>
  <c r="AD100" i="20"/>
  <c r="AD87" i="20"/>
  <c r="AB103" i="20"/>
  <c r="AD72" i="20"/>
  <c r="AB88" i="20"/>
  <c r="AD90" i="20"/>
  <c r="AB106" i="20"/>
  <c r="AB113" i="20"/>
  <c r="AD97" i="20"/>
  <c r="AB107" i="20"/>
  <c r="AD91" i="20"/>
  <c r="AE83" i="20"/>
  <c r="AD83" i="20"/>
  <c r="AB99" i="20"/>
  <c r="AB109" i="20"/>
  <c r="AD93" i="20"/>
  <c r="AB121" i="20" l="1"/>
  <c r="AD105" i="20"/>
  <c r="AD112" i="20"/>
  <c r="AB128" i="20"/>
  <c r="AD106" i="20"/>
  <c r="AB122" i="20"/>
  <c r="AB127" i="20"/>
  <c r="AD111" i="20"/>
  <c r="AB125" i="20"/>
  <c r="AD109" i="20"/>
  <c r="AD103" i="20"/>
  <c r="AB119" i="20"/>
  <c r="AD102" i="20"/>
  <c r="AB118" i="20"/>
  <c r="AD108" i="20"/>
  <c r="AB124" i="20"/>
  <c r="AD98" i="20"/>
  <c r="AB114" i="20"/>
  <c r="AE99" i="20"/>
  <c r="AD99" i="20"/>
  <c r="AB115" i="20"/>
  <c r="AB123" i="20"/>
  <c r="AD107" i="20"/>
  <c r="AB129" i="20"/>
  <c r="AD113" i="20"/>
  <c r="AD88" i="20"/>
  <c r="AB104" i="20"/>
  <c r="AB132" i="20"/>
  <c r="AD116" i="20"/>
  <c r="AB117" i="20"/>
  <c r="AD101" i="20"/>
  <c r="AD110" i="20"/>
  <c r="AB126" i="20"/>
  <c r="AD123" i="20" l="1"/>
  <c r="AB139" i="20"/>
  <c r="AD124" i="20"/>
  <c r="AB140" i="20"/>
  <c r="AD118" i="20"/>
  <c r="AB134" i="20"/>
  <c r="AD122" i="20"/>
  <c r="AB138" i="20"/>
  <c r="AD126" i="20"/>
  <c r="AB142" i="20"/>
  <c r="AB133" i="20"/>
  <c r="AD117" i="20"/>
  <c r="AB120" i="20"/>
  <c r="AD104" i="20"/>
  <c r="AD127" i="20"/>
  <c r="AB143" i="20"/>
  <c r="AB145" i="20"/>
  <c r="AD129" i="20"/>
  <c r="AE115" i="20"/>
  <c r="AB131" i="20"/>
  <c r="AD115" i="20"/>
  <c r="AD114" i="20"/>
  <c r="AB130" i="20"/>
  <c r="AD119" i="20"/>
  <c r="AB135" i="20"/>
  <c r="AB148" i="20"/>
  <c r="AD132" i="20"/>
  <c r="AB141" i="20"/>
  <c r="AD125" i="20"/>
  <c r="AD128" i="20"/>
  <c r="AB144" i="20"/>
  <c r="AB137" i="20"/>
  <c r="AD121" i="20"/>
  <c r="AB157" i="20" l="1"/>
  <c r="AD141" i="20"/>
  <c r="AD135" i="20"/>
  <c r="AB151" i="20"/>
  <c r="AD130" i="20"/>
  <c r="AB146" i="20"/>
  <c r="AB159" i="20"/>
  <c r="AD143" i="20"/>
  <c r="AD133" i="20"/>
  <c r="AB149" i="20"/>
  <c r="AB150" i="20"/>
  <c r="AD134" i="20"/>
  <c r="AD120" i="20"/>
  <c r="AB136" i="20"/>
  <c r="AD138" i="20"/>
  <c r="AB154" i="20"/>
  <c r="AB155" i="20"/>
  <c r="AD139" i="20"/>
  <c r="AB153" i="20"/>
  <c r="AD137" i="20"/>
  <c r="AD142" i="20"/>
  <c r="AB158" i="20"/>
  <c r="AB156" i="20"/>
  <c r="AD140" i="20"/>
  <c r="AB160" i="20"/>
  <c r="AD144" i="20"/>
  <c r="AB164" i="20"/>
  <c r="AD148" i="20"/>
  <c r="AE131" i="20"/>
  <c r="AD131" i="20"/>
  <c r="AB147" i="20"/>
  <c r="AB161" i="20"/>
  <c r="AD145" i="20"/>
  <c r="AB180" i="20" l="1"/>
  <c r="AD164" i="20"/>
  <c r="AD158" i="20"/>
  <c r="AB174" i="20"/>
  <c r="AD153" i="20"/>
  <c r="AB169" i="20"/>
  <c r="AB166" i="20"/>
  <c r="AD150" i="20"/>
  <c r="AD146" i="20"/>
  <c r="AB162" i="20"/>
  <c r="AD154" i="20"/>
  <c r="AB170" i="20"/>
  <c r="AD149" i="20"/>
  <c r="AB165" i="20"/>
  <c r="AD161" i="20"/>
  <c r="AB177" i="20"/>
  <c r="AB172" i="20"/>
  <c r="AD156" i="20"/>
  <c r="AD155" i="20"/>
  <c r="AB171" i="20"/>
  <c r="AB175" i="20"/>
  <c r="AD159" i="20"/>
  <c r="AD151" i="20"/>
  <c r="AB167" i="20"/>
  <c r="AE147" i="20"/>
  <c r="AD147" i="20"/>
  <c r="AB163" i="20"/>
  <c r="AB176" i="20"/>
  <c r="AD160" i="20"/>
  <c r="AB152" i="20"/>
  <c r="AD136" i="20"/>
  <c r="AD157" i="20"/>
  <c r="AB173" i="20"/>
  <c r="AD167" i="20" l="1"/>
  <c r="AB183" i="20"/>
  <c r="AD177" i="20"/>
  <c r="AB193" i="20"/>
  <c r="AD173" i="20"/>
  <c r="AB189" i="20"/>
  <c r="AB168" i="20"/>
  <c r="AD152" i="20"/>
  <c r="AE163" i="20"/>
  <c r="AB179" i="20"/>
  <c r="AD163" i="20"/>
  <c r="AB191" i="20"/>
  <c r="AD175" i="20"/>
  <c r="AD162" i="20"/>
  <c r="AB178" i="20"/>
  <c r="AB182" i="20"/>
  <c r="AD166" i="20"/>
  <c r="AB192" i="20"/>
  <c r="AD176" i="20"/>
  <c r="AB186" i="20"/>
  <c r="AD170" i="20"/>
  <c r="AD174" i="20"/>
  <c r="AB190" i="20"/>
  <c r="AD171" i="20"/>
  <c r="AB187" i="20"/>
  <c r="AB188" i="20"/>
  <c r="AD172" i="20"/>
  <c r="AD165" i="20"/>
  <c r="AB181" i="20"/>
  <c r="AD169" i="20"/>
  <c r="AB185" i="20"/>
  <c r="AB196" i="20"/>
  <c r="AD180" i="20"/>
  <c r="AB207" i="20" l="1"/>
  <c r="AD191" i="20"/>
  <c r="AD189" i="20"/>
  <c r="AB205" i="20"/>
  <c r="AD187" i="20"/>
  <c r="AB203" i="20"/>
  <c r="AB198" i="20"/>
  <c r="AD182" i="20"/>
  <c r="AD183" i="20"/>
  <c r="AB199" i="20"/>
  <c r="AB212" i="20"/>
  <c r="AD196" i="20"/>
  <c r="AD181" i="20"/>
  <c r="AB197" i="20"/>
  <c r="AE179" i="20"/>
  <c r="AD179" i="20"/>
  <c r="AB195" i="20"/>
  <c r="AB184" i="20"/>
  <c r="AD168" i="20"/>
  <c r="AD185" i="20"/>
  <c r="AB201" i="20"/>
  <c r="AB204" i="20"/>
  <c r="AD188" i="20"/>
  <c r="AD190" i="20"/>
  <c r="AB206" i="20"/>
  <c r="AD186" i="20"/>
  <c r="AB202" i="20"/>
  <c r="AB208" i="20"/>
  <c r="AD192" i="20"/>
  <c r="AD178" i="20"/>
  <c r="AB194" i="20"/>
  <c r="AD193" i="20"/>
  <c r="AB209" i="20"/>
  <c r="AB228" i="20" l="1"/>
  <c r="AD212" i="20"/>
  <c r="AB218" i="20"/>
  <c r="AD202" i="20"/>
  <c r="AB220" i="20"/>
  <c r="AD204" i="20"/>
  <c r="AD199" i="20"/>
  <c r="AB215" i="20"/>
  <c r="AB214" i="20"/>
  <c r="AD198" i="20"/>
  <c r="AD209" i="20"/>
  <c r="AB225" i="20"/>
  <c r="AB224" i="20"/>
  <c r="AD208" i="20"/>
  <c r="AD206" i="20"/>
  <c r="AB222" i="20"/>
  <c r="AE195" i="20"/>
  <c r="AB211" i="20"/>
  <c r="AD195" i="20"/>
  <c r="AD203" i="20"/>
  <c r="AB219" i="20"/>
  <c r="AD201" i="20"/>
  <c r="AB217" i="20"/>
  <c r="AD194" i="20"/>
  <c r="AB210" i="20"/>
  <c r="AB200" i="20"/>
  <c r="AD184" i="20"/>
  <c r="AD197" i="20"/>
  <c r="AB213" i="20"/>
  <c r="AD205" i="20"/>
  <c r="AB221" i="20"/>
  <c r="AB223" i="20"/>
  <c r="AD207" i="20"/>
  <c r="AD221" i="20" l="1"/>
  <c r="AB237" i="20"/>
  <c r="AD210" i="20"/>
  <c r="AB226" i="20"/>
  <c r="AD222" i="20"/>
  <c r="AB238" i="20"/>
  <c r="AD215" i="20"/>
  <c r="AB231" i="20"/>
  <c r="AB240" i="20"/>
  <c r="AD224" i="20"/>
  <c r="AB236" i="20"/>
  <c r="AD220" i="20"/>
  <c r="AB239" i="20"/>
  <c r="AD223" i="20"/>
  <c r="AD213" i="20"/>
  <c r="AB229" i="20"/>
  <c r="AE211" i="20"/>
  <c r="AD211" i="20"/>
  <c r="AB227" i="20"/>
  <c r="AB230" i="20"/>
  <c r="AD214" i="20"/>
  <c r="AB216" i="20"/>
  <c r="AD200" i="20"/>
  <c r="AD217" i="20"/>
  <c r="AB233" i="20"/>
  <c r="AD219" i="20"/>
  <c r="AB235" i="20"/>
  <c r="AD225" i="20"/>
  <c r="AB241" i="20"/>
  <c r="AD218" i="20"/>
  <c r="AB234" i="20"/>
  <c r="AB244" i="20"/>
  <c r="AD228" i="20"/>
  <c r="AD233" i="20" l="1"/>
  <c r="AB249" i="20"/>
  <c r="AD229" i="20"/>
  <c r="AB245" i="20"/>
  <c r="AB232" i="20"/>
  <c r="AD216" i="20"/>
  <c r="AE227" i="20"/>
  <c r="AB243" i="20"/>
  <c r="AD227" i="20"/>
  <c r="AB255" i="20"/>
  <c r="AD239" i="20"/>
  <c r="AB252" i="20"/>
  <c r="AD236" i="20"/>
  <c r="AD231" i="20"/>
  <c r="AB247" i="20"/>
  <c r="AD244" i="20"/>
  <c r="AD241" i="20"/>
  <c r="AB257" i="20"/>
  <c r="AD235" i="20"/>
  <c r="AB251" i="20"/>
  <c r="AD226" i="20"/>
  <c r="AB242" i="20"/>
  <c r="AD237" i="20"/>
  <c r="AB253" i="20"/>
  <c r="AB250" i="20"/>
  <c r="AD234" i="20"/>
  <c r="AB246" i="20"/>
  <c r="AD230" i="20"/>
  <c r="AB256" i="20"/>
  <c r="AD240" i="20"/>
  <c r="AD238" i="20"/>
  <c r="AB254" i="20"/>
  <c r="AD242" i="20" l="1"/>
  <c r="AB258" i="20"/>
  <c r="AD251" i="20"/>
  <c r="AD254" i="20"/>
  <c r="AE243" i="20"/>
  <c r="AD243" i="20"/>
  <c r="AB248" i="20"/>
  <c r="AD232" i="20"/>
  <c r="AD249" i="20"/>
  <c r="AD252" i="20"/>
  <c r="AD256" i="20"/>
  <c r="AD253" i="20"/>
  <c r="AD245" i="20"/>
  <c r="AD246" i="20"/>
  <c r="AD250" i="20"/>
  <c r="AD257" i="20"/>
  <c r="AD247" i="20"/>
  <c r="AD255" i="20"/>
  <c r="AD258" i="20" l="1"/>
  <c r="AD248" i="20"/>
  <c r="R39" i="18" l="1"/>
  <c r="Q39" i="18"/>
  <c r="P39" i="18"/>
  <c r="O39" i="18"/>
  <c r="N39" i="18"/>
  <c r="M39" i="18"/>
  <c r="L39" i="18"/>
  <c r="K39" i="18"/>
  <c r="J39" i="18"/>
  <c r="I39" i="18"/>
  <c r="H39" i="18"/>
  <c r="G39" i="18"/>
  <c r="F39" i="18"/>
  <c r="E39" i="18"/>
  <c r="D39" i="18"/>
  <c r="C39" i="18"/>
  <c r="R38" i="18"/>
  <c r="Q38" i="18"/>
  <c r="P38" i="18"/>
  <c r="O38" i="18"/>
  <c r="N38" i="18"/>
  <c r="M38" i="18"/>
  <c r="L38" i="18"/>
  <c r="K38" i="18"/>
  <c r="J38" i="18"/>
  <c r="I38" i="18"/>
  <c r="H38" i="18"/>
  <c r="G38" i="18"/>
  <c r="F38" i="18"/>
  <c r="E38" i="18"/>
  <c r="D38" i="18"/>
  <c r="C38" i="18"/>
  <c r="R37" i="18"/>
  <c r="Q37" i="18"/>
  <c r="P37" i="18"/>
  <c r="O37" i="18"/>
  <c r="N37" i="18"/>
  <c r="M37" i="18"/>
  <c r="L37" i="18"/>
  <c r="K37" i="18"/>
  <c r="J37" i="18"/>
  <c r="I37" i="18"/>
  <c r="H37" i="18"/>
  <c r="G37" i="18"/>
  <c r="F37" i="18"/>
  <c r="E37" i="18"/>
  <c r="D37" i="18"/>
  <c r="C37" i="18"/>
  <c r="R36" i="18"/>
  <c r="Q36" i="18"/>
  <c r="P36" i="18"/>
  <c r="O36" i="18"/>
  <c r="N36" i="18"/>
  <c r="M36" i="18"/>
  <c r="L36" i="18"/>
  <c r="K36" i="18"/>
  <c r="J36" i="18"/>
  <c r="I36" i="18"/>
  <c r="H36" i="18"/>
  <c r="G36" i="18"/>
  <c r="F36" i="18"/>
  <c r="E36" i="18"/>
  <c r="D36" i="18"/>
  <c r="C36" i="18"/>
  <c r="R35" i="18"/>
  <c r="Q35" i="18"/>
  <c r="P35" i="18"/>
  <c r="O35" i="18"/>
  <c r="N35" i="18"/>
  <c r="M35" i="18"/>
  <c r="L35" i="18"/>
  <c r="K35" i="18"/>
  <c r="J35" i="18"/>
  <c r="I35" i="18"/>
  <c r="H35" i="18"/>
  <c r="G35" i="18"/>
  <c r="F35" i="18"/>
  <c r="E35" i="18"/>
  <c r="D35" i="18"/>
  <c r="C35" i="18"/>
  <c r="V34" i="18"/>
  <c r="V50" i="18" s="1"/>
  <c r="R34" i="18"/>
  <c r="Q34" i="18"/>
  <c r="P34" i="18"/>
  <c r="O34" i="18"/>
  <c r="N34" i="18"/>
  <c r="M34" i="18"/>
  <c r="L34" i="18"/>
  <c r="K34" i="18"/>
  <c r="J34" i="18"/>
  <c r="I34" i="18"/>
  <c r="H34" i="18"/>
  <c r="G34" i="18"/>
  <c r="F34" i="18"/>
  <c r="E34" i="18"/>
  <c r="D34" i="18"/>
  <c r="C34" i="18"/>
  <c r="V33" i="18"/>
  <c r="R33" i="18"/>
  <c r="Q33" i="18"/>
  <c r="P33" i="18"/>
  <c r="O33" i="18"/>
  <c r="N33" i="18"/>
  <c r="M33" i="18"/>
  <c r="L33" i="18"/>
  <c r="K33" i="18"/>
  <c r="J33" i="18"/>
  <c r="I33" i="18"/>
  <c r="H33" i="18"/>
  <c r="G33" i="18"/>
  <c r="F33" i="18"/>
  <c r="E33" i="18"/>
  <c r="D33" i="18"/>
  <c r="C33" i="18"/>
  <c r="V32" i="18"/>
  <c r="R32" i="18"/>
  <c r="Q32" i="18"/>
  <c r="P32" i="18"/>
  <c r="O32" i="18"/>
  <c r="N32" i="18"/>
  <c r="M32" i="18"/>
  <c r="L32" i="18"/>
  <c r="K32" i="18"/>
  <c r="J32" i="18"/>
  <c r="I32" i="18"/>
  <c r="H32" i="18"/>
  <c r="G32" i="18"/>
  <c r="F32" i="18"/>
  <c r="E32" i="18"/>
  <c r="D32" i="18"/>
  <c r="C32" i="18"/>
  <c r="V31" i="18"/>
  <c r="X31" i="18" s="1"/>
  <c r="R31" i="18"/>
  <c r="Q31" i="18"/>
  <c r="P31" i="18"/>
  <c r="O31" i="18"/>
  <c r="N31" i="18"/>
  <c r="M31" i="18"/>
  <c r="L31" i="18"/>
  <c r="K31" i="18"/>
  <c r="J31" i="18"/>
  <c r="I31" i="18"/>
  <c r="H31" i="18"/>
  <c r="G31" i="18"/>
  <c r="F31" i="18"/>
  <c r="E31" i="18"/>
  <c r="D31" i="18"/>
  <c r="C31" i="18"/>
  <c r="V30" i="18"/>
  <c r="V46" i="18" s="1"/>
  <c r="R30" i="18"/>
  <c r="Q30" i="18"/>
  <c r="P30" i="18"/>
  <c r="O30" i="18"/>
  <c r="N30" i="18"/>
  <c r="M30" i="18"/>
  <c r="L30" i="18"/>
  <c r="K30" i="18"/>
  <c r="J30" i="18"/>
  <c r="I30" i="18"/>
  <c r="H30" i="18"/>
  <c r="G30" i="18"/>
  <c r="F30" i="18"/>
  <c r="E30" i="18"/>
  <c r="D30" i="18"/>
  <c r="C30" i="18"/>
  <c r="V29" i="18"/>
  <c r="X29" i="18" s="1"/>
  <c r="R29" i="18"/>
  <c r="Q29" i="18"/>
  <c r="P29" i="18"/>
  <c r="O29" i="18"/>
  <c r="N29" i="18"/>
  <c r="M29" i="18"/>
  <c r="L29" i="18"/>
  <c r="K29" i="18"/>
  <c r="J29" i="18"/>
  <c r="I29" i="18"/>
  <c r="H29" i="18"/>
  <c r="G29" i="18"/>
  <c r="F29" i="18"/>
  <c r="E29" i="18"/>
  <c r="D29" i="18"/>
  <c r="C29" i="18"/>
  <c r="V28" i="18"/>
  <c r="R28" i="18"/>
  <c r="Q28" i="18"/>
  <c r="P28" i="18"/>
  <c r="O28" i="18"/>
  <c r="N28" i="18"/>
  <c r="M28" i="18"/>
  <c r="L28" i="18"/>
  <c r="K28" i="18"/>
  <c r="J28" i="18"/>
  <c r="I28" i="18"/>
  <c r="H28" i="18"/>
  <c r="G28" i="18"/>
  <c r="F28" i="18"/>
  <c r="E28" i="18"/>
  <c r="D28" i="18"/>
  <c r="C28" i="18"/>
  <c r="V27" i="18"/>
  <c r="X27" i="18" s="1"/>
  <c r="R27" i="18"/>
  <c r="Q27" i="18"/>
  <c r="P27" i="18"/>
  <c r="O27" i="18"/>
  <c r="N27" i="18"/>
  <c r="M27" i="18"/>
  <c r="L27" i="18"/>
  <c r="K27" i="18"/>
  <c r="J27" i="18"/>
  <c r="I27" i="18"/>
  <c r="H27" i="18"/>
  <c r="G27" i="18"/>
  <c r="F27" i="18"/>
  <c r="E27" i="18"/>
  <c r="D27" i="18"/>
  <c r="C27" i="18"/>
  <c r="V26" i="18"/>
  <c r="V42" i="18" s="1"/>
  <c r="R26" i="18"/>
  <c r="Q26" i="18"/>
  <c r="P26" i="18"/>
  <c r="O26" i="18"/>
  <c r="N26" i="18"/>
  <c r="M26" i="18"/>
  <c r="L26" i="18"/>
  <c r="K26" i="18"/>
  <c r="J26" i="18"/>
  <c r="I26" i="18"/>
  <c r="H26" i="18"/>
  <c r="G26" i="18"/>
  <c r="F26" i="18"/>
  <c r="E26" i="18"/>
  <c r="D26" i="18"/>
  <c r="C26" i="18"/>
  <c r="V25" i="18"/>
  <c r="X25" i="18" s="1"/>
  <c r="R25" i="18"/>
  <c r="Q25" i="18"/>
  <c r="P25" i="18"/>
  <c r="O25" i="18"/>
  <c r="N25" i="18"/>
  <c r="M25" i="18"/>
  <c r="L25" i="18"/>
  <c r="K25" i="18"/>
  <c r="J25" i="18"/>
  <c r="I25" i="18"/>
  <c r="H25" i="18"/>
  <c r="G25" i="18"/>
  <c r="F25" i="18"/>
  <c r="E25" i="18"/>
  <c r="D25" i="18"/>
  <c r="C25" i="18"/>
  <c r="V24" i="18"/>
  <c r="R24" i="18"/>
  <c r="Q24" i="18"/>
  <c r="P24" i="18"/>
  <c r="O24" i="18"/>
  <c r="N24" i="18"/>
  <c r="M24" i="18"/>
  <c r="L24" i="18"/>
  <c r="K24" i="18"/>
  <c r="J24" i="18"/>
  <c r="I24" i="18"/>
  <c r="H24" i="18"/>
  <c r="G24" i="18"/>
  <c r="F24" i="18"/>
  <c r="E24" i="18"/>
  <c r="D24" i="18"/>
  <c r="C24" i="18"/>
  <c r="V23" i="18"/>
  <c r="X23" i="18" s="1"/>
  <c r="V22" i="18"/>
  <c r="V38" i="18" s="1"/>
  <c r="V21" i="18"/>
  <c r="X21" i="18" s="1"/>
  <c r="V20" i="18"/>
  <c r="V19" i="18"/>
  <c r="X19" i="18" s="1"/>
  <c r="X18" i="18"/>
  <c r="X17" i="18"/>
  <c r="X16" i="18"/>
  <c r="X15" i="18"/>
  <c r="X14" i="18"/>
  <c r="X13" i="18"/>
  <c r="X12" i="18"/>
  <c r="X11" i="18"/>
  <c r="X10" i="18"/>
  <c r="X9" i="18"/>
  <c r="X8" i="18"/>
  <c r="X7" i="18"/>
  <c r="X6" i="18"/>
  <c r="X5" i="18"/>
  <c r="X4" i="18"/>
  <c r="Y3" i="18"/>
  <c r="X3" i="18"/>
  <c r="X34" i="18" l="1"/>
  <c r="X32" i="18"/>
  <c r="X26" i="18"/>
  <c r="X24" i="18"/>
  <c r="X20" i="18"/>
  <c r="X22" i="18"/>
  <c r="X28" i="18"/>
  <c r="X30" i="18"/>
  <c r="V54" i="18"/>
  <c r="X38" i="18"/>
  <c r="V62" i="18"/>
  <c r="X46" i="18"/>
  <c r="V66" i="18"/>
  <c r="X50" i="18"/>
  <c r="V58" i="18"/>
  <c r="X42" i="18"/>
  <c r="Y19" i="18"/>
  <c r="V37" i="18"/>
  <c r="V41" i="18"/>
  <c r="V45" i="18"/>
  <c r="V49" i="18"/>
  <c r="X33" i="18"/>
  <c r="V36" i="18"/>
  <c r="V40" i="18"/>
  <c r="V44" i="18"/>
  <c r="V48" i="18"/>
  <c r="V35" i="18"/>
  <c r="V39" i="18"/>
  <c r="V43" i="18"/>
  <c r="V47" i="18"/>
  <c r="X43" i="18" l="1"/>
  <c r="V59" i="18"/>
  <c r="X44" i="18"/>
  <c r="V60" i="18"/>
  <c r="V65" i="18"/>
  <c r="X49" i="18"/>
  <c r="V78" i="18"/>
  <c r="X62" i="18"/>
  <c r="X39" i="18"/>
  <c r="V55" i="18"/>
  <c r="X40" i="18"/>
  <c r="V56" i="18"/>
  <c r="X45" i="18"/>
  <c r="V61" i="18"/>
  <c r="X66" i="18"/>
  <c r="V82" i="18"/>
  <c r="X35" i="18"/>
  <c r="V51" i="18"/>
  <c r="Y35" i="18"/>
  <c r="X36" i="18"/>
  <c r="V52" i="18"/>
  <c r="X41" i="18"/>
  <c r="V57" i="18"/>
  <c r="V74" i="18"/>
  <c r="X58" i="18"/>
  <c r="X47" i="18"/>
  <c r="V63" i="18"/>
  <c r="X48" i="18"/>
  <c r="V64" i="18"/>
  <c r="X37" i="18"/>
  <c r="V53" i="18"/>
  <c r="V70" i="18"/>
  <c r="X54" i="18"/>
  <c r="X82" i="18" l="1"/>
  <c r="V98" i="18"/>
  <c r="X65" i="18"/>
  <c r="V81" i="18"/>
  <c r="X70" i="18"/>
  <c r="V86" i="18"/>
  <c r="V80" i="18"/>
  <c r="X64" i="18"/>
  <c r="X63" i="18"/>
  <c r="V79" i="18"/>
  <c r="X74" i="18"/>
  <c r="V90" i="18"/>
  <c r="V68" i="18"/>
  <c r="X52" i="18"/>
  <c r="X51" i="18"/>
  <c r="V67" i="18"/>
  <c r="Y51" i="18"/>
  <c r="V72" i="18"/>
  <c r="X56" i="18"/>
  <c r="X55" i="18"/>
  <c r="V71" i="18"/>
  <c r="X78" i="18"/>
  <c r="V94" i="18"/>
  <c r="V76" i="18"/>
  <c r="X60" i="18"/>
  <c r="X59" i="18"/>
  <c r="V75" i="18"/>
  <c r="V69" i="18"/>
  <c r="X53" i="18"/>
  <c r="V73" i="18"/>
  <c r="X57" i="18"/>
  <c r="V77" i="18"/>
  <c r="X61" i="18"/>
  <c r="X73" i="18" l="1"/>
  <c r="V89" i="18"/>
  <c r="Y67" i="18"/>
  <c r="X67" i="18"/>
  <c r="V83" i="18"/>
  <c r="V84" i="18"/>
  <c r="X68" i="18"/>
  <c r="X98" i="18"/>
  <c r="V114" i="18"/>
  <c r="X77" i="18"/>
  <c r="V93" i="18"/>
  <c r="X75" i="18"/>
  <c r="V91" i="18"/>
  <c r="V92" i="18"/>
  <c r="X76" i="18"/>
  <c r="X90" i="18"/>
  <c r="V106" i="18"/>
  <c r="X79" i="18"/>
  <c r="V95" i="18"/>
  <c r="V96" i="18"/>
  <c r="X80" i="18"/>
  <c r="X69" i="18"/>
  <c r="V85" i="18"/>
  <c r="X94" i="18"/>
  <c r="V110" i="18"/>
  <c r="X71" i="18"/>
  <c r="V87" i="18"/>
  <c r="V88" i="18"/>
  <c r="X72" i="18"/>
  <c r="X86" i="18"/>
  <c r="V102" i="18"/>
  <c r="X81" i="18"/>
  <c r="V97" i="18"/>
  <c r="V126" i="18" l="1"/>
  <c r="X110" i="18"/>
  <c r="X97" i="18"/>
  <c r="V113" i="18"/>
  <c r="X87" i="18"/>
  <c r="V103" i="18"/>
  <c r="X95" i="18"/>
  <c r="V111" i="18"/>
  <c r="V108" i="18"/>
  <c r="X92" i="18"/>
  <c r="V100" i="18"/>
  <c r="X84" i="18"/>
  <c r="X85" i="18"/>
  <c r="V101" i="18"/>
  <c r="X91" i="18"/>
  <c r="V107" i="18"/>
  <c r="X93" i="18"/>
  <c r="V109" i="18"/>
  <c r="Y83" i="18"/>
  <c r="X83" i="18"/>
  <c r="V99" i="18"/>
  <c r="X89" i="18"/>
  <c r="V105" i="18"/>
  <c r="V104" i="18"/>
  <c r="X88" i="18"/>
  <c r="V112" i="18"/>
  <c r="X96" i="18"/>
  <c r="X106" i="18"/>
  <c r="V122" i="18"/>
  <c r="V130" i="18"/>
  <c r="X114" i="18"/>
  <c r="X102" i="18"/>
  <c r="V118" i="18"/>
  <c r="X118" i="18" l="1"/>
  <c r="V134" i="18"/>
  <c r="V121" i="18"/>
  <c r="X105" i="18"/>
  <c r="V123" i="18"/>
  <c r="X107" i="18"/>
  <c r="V117" i="18"/>
  <c r="X101" i="18"/>
  <c r="V116" i="18"/>
  <c r="X100" i="18"/>
  <c r="X111" i="18"/>
  <c r="V127" i="18"/>
  <c r="X130" i="18"/>
  <c r="V146" i="18"/>
  <c r="X122" i="18"/>
  <c r="V138" i="18"/>
  <c r="X104" i="18"/>
  <c r="V120" i="18"/>
  <c r="Y99" i="18"/>
  <c r="X99" i="18"/>
  <c r="V115" i="18"/>
  <c r="V125" i="18"/>
  <c r="X109" i="18"/>
  <c r="X126" i="18"/>
  <c r="V142" i="18"/>
  <c r="V128" i="18"/>
  <c r="X112" i="18"/>
  <c r="V124" i="18"/>
  <c r="X108" i="18"/>
  <c r="V119" i="18"/>
  <c r="X103" i="18"/>
  <c r="V129" i="18"/>
  <c r="X113" i="18"/>
  <c r="V137" i="18" l="1"/>
  <c r="X121" i="18"/>
  <c r="X119" i="18"/>
  <c r="V135" i="18"/>
  <c r="V141" i="18"/>
  <c r="X125" i="18"/>
  <c r="V136" i="18"/>
  <c r="X120" i="18"/>
  <c r="V154" i="18"/>
  <c r="X138" i="18"/>
  <c r="V139" i="18"/>
  <c r="X123" i="18"/>
  <c r="X134" i="18"/>
  <c r="V150" i="18"/>
  <c r="V158" i="18"/>
  <c r="X142" i="18"/>
  <c r="V145" i="18"/>
  <c r="X129" i="18"/>
  <c r="Y115" i="18"/>
  <c r="X115" i="18"/>
  <c r="V131" i="18"/>
  <c r="V143" i="18"/>
  <c r="X127" i="18"/>
  <c r="V133" i="18"/>
  <c r="X117" i="18"/>
  <c r="V140" i="18"/>
  <c r="X124" i="18"/>
  <c r="X146" i="18"/>
  <c r="V162" i="18"/>
  <c r="V144" i="18"/>
  <c r="X128" i="18"/>
  <c r="V132" i="18"/>
  <c r="X116" i="18"/>
  <c r="V160" i="18" l="1"/>
  <c r="X144" i="18"/>
  <c r="X141" i="18"/>
  <c r="V157" i="18"/>
  <c r="X150" i="18"/>
  <c r="V166" i="18"/>
  <c r="V148" i="18"/>
  <c r="X132" i="18"/>
  <c r="V178" i="18"/>
  <c r="X162" i="18"/>
  <c r="V149" i="18"/>
  <c r="X133" i="18"/>
  <c r="V147" i="18"/>
  <c r="Y131" i="18"/>
  <c r="X131" i="18"/>
  <c r="V174" i="18"/>
  <c r="X158" i="18"/>
  <c r="X154" i="18"/>
  <c r="V170" i="18"/>
  <c r="V152" i="18"/>
  <c r="X136" i="18"/>
  <c r="V151" i="18"/>
  <c r="X135" i="18"/>
  <c r="V159" i="18"/>
  <c r="X143" i="18"/>
  <c r="V156" i="18"/>
  <c r="X140" i="18"/>
  <c r="X145" i="18"/>
  <c r="V161" i="18"/>
  <c r="V155" i="18"/>
  <c r="X139" i="18"/>
  <c r="X137" i="18"/>
  <c r="V153" i="18"/>
  <c r="X152" i="18" l="1"/>
  <c r="V168" i="18"/>
  <c r="V165" i="18"/>
  <c r="X149" i="18"/>
  <c r="X153" i="18"/>
  <c r="V169" i="18"/>
  <c r="V167" i="18"/>
  <c r="X151" i="18"/>
  <c r="X161" i="18"/>
  <c r="V177" i="18"/>
  <c r="V175" i="18"/>
  <c r="X159" i="18"/>
  <c r="X170" i="18"/>
  <c r="V186" i="18"/>
  <c r="V190" i="18"/>
  <c r="X174" i="18"/>
  <c r="X178" i="18"/>
  <c r="V194" i="18"/>
  <c r="X148" i="18"/>
  <c r="V164" i="18"/>
  <c r="V171" i="18"/>
  <c r="X155" i="18"/>
  <c r="V163" i="18"/>
  <c r="X147" i="18"/>
  <c r="Y147" i="18"/>
  <c r="X156" i="18"/>
  <c r="V172" i="18"/>
  <c r="X166" i="18"/>
  <c r="V182" i="18"/>
  <c r="X157" i="18"/>
  <c r="V173" i="18"/>
  <c r="X160" i="18"/>
  <c r="V176" i="18"/>
  <c r="X176" i="18" l="1"/>
  <c r="V192" i="18"/>
  <c r="X186" i="18"/>
  <c r="V202" i="18"/>
  <c r="V210" i="18"/>
  <c r="X194" i="18"/>
  <c r="X177" i="18"/>
  <c r="V193" i="18"/>
  <c r="X168" i="18"/>
  <c r="V184" i="18"/>
  <c r="X182" i="18"/>
  <c r="V198" i="18"/>
  <c r="X172" i="18"/>
  <c r="V188" i="18"/>
  <c r="V179" i="18"/>
  <c r="X163" i="18"/>
  <c r="Y163" i="18"/>
  <c r="X164" i="18"/>
  <c r="V180" i="18"/>
  <c r="V206" i="18"/>
  <c r="X190" i="18"/>
  <c r="V183" i="18"/>
  <c r="X167" i="18"/>
  <c r="V191" i="18"/>
  <c r="X175" i="18"/>
  <c r="V187" i="18"/>
  <c r="X171" i="18"/>
  <c r="X173" i="18"/>
  <c r="V189" i="18"/>
  <c r="V185" i="18"/>
  <c r="X169" i="18"/>
  <c r="V181" i="18"/>
  <c r="X165" i="18"/>
  <c r="X185" i="18" l="1"/>
  <c r="V201" i="18"/>
  <c r="X210" i="18"/>
  <c r="V226" i="18"/>
  <c r="V197" i="18"/>
  <c r="X181" i="18"/>
  <c r="V199" i="18"/>
  <c r="X183" i="18"/>
  <c r="X180" i="18"/>
  <c r="V196" i="18"/>
  <c r="X184" i="18"/>
  <c r="V200" i="18"/>
  <c r="X189" i="18"/>
  <c r="V205" i="18"/>
  <c r="V207" i="18"/>
  <c r="X191" i="18"/>
  <c r="V195" i="18"/>
  <c r="X179" i="18"/>
  <c r="Y179" i="18"/>
  <c r="X198" i="18"/>
  <c r="V214" i="18"/>
  <c r="X192" i="18"/>
  <c r="V208" i="18"/>
  <c r="V222" i="18"/>
  <c r="X206" i="18"/>
  <c r="X188" i="18"/>
  <c r="V204" i="18"/>
  <c r="X193" i="18"/>
  <c r="V209" i="18"/>
  <c r="V203" i="18"/>
  <c r="X187" i="18"/>
  <c r="X202" i="18"/>
  <c r="V218" i="18"/>
  <c r="X218" i="18" l="1"/>
  <c r="V234" i="18"/>
  <c r="V219" i="18"/>
  <c r="X203" i="18"/>
  <c r="X196" i="18"/>
  <c r="V212" i="18"/>
  <c r="V217" i="18"/>
  <c r="X201" i="18"/>
  <c r="V213" i="18"/>
  <c r="X197" i="18"/>
  <c r="X209" i="18"/>
  <c r="V225" i="18"/>
  <c r="X204" i="18"/>
  <c r="V220" i="18"/>
  <c r="V238" i="18"/>
  <c r="X222" i="18"/>
  <c r="X214" i="18"/>
  <c r="V230" i="18"/>
  <c r="V223" i="18"/>
  <c r="X207" i="18"/>
  <c r="X200" i="18"/>
  <c r="V216" i="18"/>
  <c r="V215" i="18"/>
  <c r="X199" i="18"/>
  <c r="V242" i="18"/>
  <c r="X226" i="18"/>
  <c r="X208" i="18"/>
  <c r="V224" i="18"/>
  <c r="V211" i="18"/>
  <c r="X195" i="18"/>
  <c r="Y195" i="18"/>
  <c r="X205" i="18"/>
  <c r="V221" i="18"/>
  <c r="V239" i="18" l="1"/>
  <c r="X223" i="18"/>
  <c r="V227" i="18"/>
  <c r="X211" i="18"/>
  <c r="Y211" i="18"/>
  <c r="X230" i="18"/>
  <c r="V246" i="18"/>
  <c r="X217" i="18"/>
  <c r="V233" i="18"/>
  <c r="X221" i="18"/>
  <c r="V237" i="18"/>
  <c r="X220" i="18"/>
  <c r="V236" i="18"/>
  <c r="V235" i="18"/>
  <c r="X219" i="18"/>
  <c r="V258" i="18"/>
  <c r="X242" i="18"/>
  <c r="V231" i="18"/>
  <c r="X215" i="18"/>
  <c r="V254" i="18"/>
  <c r="X238" i="18"/>
  <c r="X225" i="18"/>
  <c r="V241" i="18"/>
  <c r="V229" i="18"/>
  <c r="X213" i="18"/>
  <c r="X234" i="18"/>
  <c r="V250" i="18"/>
  <c r="X224" i="18"/>
  <c r="V240" i="18"/>
  <c r="X216" i="18"/>
  <c r="V232" i="18"/>
  <c r="X212" i="18"/>
  <c r="V228" i="18"/>
  <c r="X254" i="18" l="1"/>
  <c r="V243" i="18"/>
  <c r="X227" i="18"/>
  <c r="Y227" i="18"/>
  <c r="V245" i="18"/>
  <c r="X229" i="18"/>
  <c r="V251" i="18"/>
  <c r="X235" i="18"/>
  <c r="X237" i="18"/>
  <c r="V253" i="18"/>
  <c r="X228" i="18"/>
  <c r="V244" i="18"/>
  <c r="X240" i="18"/>
  <c r="V256" i="18"/>
  <c r="X250" i="18"/>
  <c r="X258" i="18"/>
  <c r="V249" i="18"/>
  <c r="X233" i="18"/>
  <c r="X232" i="18"/>
  <c r="V248" i="18"/>
  <c r="X241" i="18"/>
  <c r="V257" i="18"/>
  <c r="V247" i="18"/>
  <c r="X231" i="18"/>
  <c r="X236" i="18"/>
  <c r="V252" i="18"/>
  <c r="X246" i="18"/>
  <c r="V255" i="18"/>
  <c r="X239" i="18"/>
  <c r="X256" i="18" l="1"/>
  <c r="X245" i="18"/>
  <c r="X243" i="18"/>
  <c r="Y243" i="18"/>
  <c r="X255" i="18"/>
  <c r="X252" i="18"/>
  <c r="X247" i="18"/>
  <c r="X248" i="18"/>
  <c r="X249" i="18"/>
  <c r="X253" i="18"/>
  <c r="X257" i="18"/>
  <c r="X244" i="18"/>
  <c r="X251" i="18"/>
  <c r="G4" i="17" l="1"/>
  <c r="D7" i="17"/>
  <c r="D8" i="17"/>
  <c r="D9" i="17"/>
  <c r="D10" i="17"/>
  <c r="D11" i="17"/>
  <c r="D12" i="17"/>
  <c r="D13" i="17"/>
  <c r="D14" i="17"/>
  <c r="D15" i="17"/>
  <c r="D16" i="17"/>
  <c r="D30" i="17"/>
  <c r="D31" i="17"/>
  <c r="D32" i="17"/>
  <c r="M366" i="13" l="1"/>
  <c r="M367" i="13"/>
  <c r="M368" i="13"/>
  <c r="M369" i="13"/>
  <c r="M370" i="13"/>
  <c r="M371" i="13"/>
  <c r="M352" i="13"/>
  <c r="M353" i="13"/>
  <c r="M354" i="13"/>
  <c r="M357" i="13"/>
  <c r="M358" i="13"/>
  <c r="M359" i="13"/>
  <c r="M360" i="13"/>
  <c r="M361" i="13"/>
  <c r="M362" i="13"/>
  <c r="M340" i="13"/>
  <c r="M341" i="13"/>
  <c r="M345" i="13"/>
  <c r="M346" i="13"/>
  <c r="M347" i="13"/>
  <c r="M348" i="13"/>
  <c r="M349" i="13"/>
  <c r="M350" i="13"/>
  <c r="M351" i="13"/>
  <c r="M333" i="13"/>
  <c r="M336" i="13"/>
  <c r="M337" i="13"/>
  <c r="M338" i="13"/>
  <c r="M339" i="13"/>
  <c r="M325" i="13"/>
  <c r="M328" i="13"/>
  <c r="M329" i="13"/>
  <c r="M330" i="13"/>
  <c r="M331" i="13"/>
  <c r="M332" i="13"/>
  <c r="M323" i="13"/>
  <c r="M324" i="13"/>
  <c r="M319" i="13"/>
  <c r="M317" i="13"/>
  <c r="M314" i="13"/>
  <c r="M312" i="13"/>
  <c r="M313" i="13"/>
  <c r="M308" i="13"/>
  <c r="M307" i="13"/>
  <c r="M304" i="13"/>
  <c r="M300" i="13"/>
  <c r="M299" i="13"/>
  <c r="M294" i="13"/>
  <c r="M295" i="13"/>
  <c r="M291" i="13"/>
  <c r="M293" i="13"/>
  <c r="M288" i="13"/>
  <c r="M289" i="13"/>
  <c r="M284" i="13"/>
  <c r="M286" i="13"/>
  <c r="M287" i="13"/>
  <c r="M281" i="13"/>
  <c r="M278" i="13"/>
  <c r="M279" i="13"/>
  <c r="M275" i="13"/>
  <c r="M276" i="13"/>
  <c r="M277" i="13"/>
  <c r="M269" i="13"/>
  <c r="M265" i="13"/>
  <c r="M268" i="13"/>
  <c r="M263" i="13"/>
  <c r="M264" i="13"/>
  <c r="M259" i="13"/>
  <c r="M254" i="13"/>
  <c r="M255" i="13"/>
  <c r="M256" i="13"/>
  <c r="M257" i="13"/>
  <c r="M258" i="13"/>
  <c r="M253" i="13"/>
  <c r="M248" i="13"/>
  <c r="M246" i="13"/>
  <c r="M243" i="13"/>
  <c r="M240" i="13"/>
  <c r="M238" i="13"/>
  <c r="M239" i="13"/>
  <c r="M236" i="13"/>
  <c r="M233" i="13"/>
  <c r="M232" i="13"/>
  <c r="M229" i="13"/>
  <c r="M228" i="13"/>
  <c r="M223" i="13"/>
  <c r="M224" i="13"/>
  <c r="M220" i="13"/>
  <c r="M217" i="13"/>
  <c r="M218" i="13"/>
  <c r="M215" i="13"/>
  <c r="M216" i="13"/>
  <c r="M210" i="13"/>
  <c r="M207" i="13"/>
  <c r="M208" i="13"/>
  <c r="M204" i="13"/>
  <c r="M205" i="13"/>
  <c r="M206" i="13"/>
  <c r="M199" i="13"/>
  <c r="M194" i="13"/>
  <c r="M197" i="13"/>
  <c r="M192" i="13"/>
  <c r="M193" i="13"/>
  <c r="M188" i="13"/>
  <c r="M190" i="13"/>
  <c r="M184" i="13"/>
  <c r="M182" i="13"/>
  <c r="M183" i="13"/>
  <c r="M178" i="13"/>
  <c r="M181" i="13"/>
  <c r="M174" i="13"/>
  <c r="M175" i="13"/>
  <c r="M171" i="13"/>
  <c r="M172" i="13"/>
  <c r="M173" i="13"/>
  <c r="M167" i="13"/>
  <c r="M168" i="13"/>
  <c r="M163" i="13"/>
  <c r="M161" i="13"/>
  <c r="M162" i="13"/>
  <c r="M156" i="13"/>
  <c r="M157" i="13"/>
  <c r="M153" i="13"/>
  <c r="M150" i="13"/>
  <c r="M151" i="13"/>
  <c r="M149" i="13"/>
  <c r="M144" i="13"/>
  <c r="M142" i="13"/>
  <c r="M141" i="13"/>
  <c r="M136" i="13"/>
  <c r="M137" i="13"/>
  <c r="M133" i="13"/>
  <c r="M132" i="13"/>
  <c r="M131" i="13"/>
  <c r="M125" i="13"/>
  <c r="M124" i="13"/>
  <c r="M117" i="13"/>
  <c r="M118" i="13"/>
  <c r="M119" i="13"/>
  <c r="M120" i="13"/>
  <c r="M121" i="13"/>
  <c r="M114" i="13"/>
  <c r="M111" i="13"/>
  <c r="M112" i="13"/>
  <c r="M107" i="13"/>
  <c r="M110" i="13"/>
  <c r="M104" i="13"/>
  <c r="M105" i="13"/>
  <c r="M106" i="13"/>
  <c r="M100" i="13"/>
  <c r="M101" i="13"/>
  <c r="M102" i="13"/>
  <c r="M96" i="13"/>
  <c r="M97" i="13"/>
  <c r="M92" i="13"/>
  <c r="M90" i="13"/>
  <c r="M91" i="13"/>
  <c r="M85" i="13"/>
  <c r="M86" i="13"/>
  <c r="M82" i="13"/>
  <c r="M79" i="13"/>
  <c r="M80" i="13"/>
  <c r="M78" i="13"/>
  <c r="M73" i="13"/>
  <c r="M71" i="13"/>
  <c r="M70" i="13"/>
  <c r="M66" i="13"/>
  <c r="M63" i="13"/>
  <c r="M64" i="13"/>
  <c r="M62" i="13"/>
  <c r="M61" i="13"/>
  <c r="M55" i="13"/>
  <c r="M56" i="13"/>
  <c r="M54" i="13"/>
  <c r="M48" i="13"/>
  <c r="M49" i="13"/>
  <c r="M50" i="13"/>
  <c r="M51" i="13"/>
  <c r="M52" i="13"/>
  <c r="M41" i="13"/>
  <c r="M42" i="13"/>
  <c r="M43" i="13"/>
  <c r="M44" i="13"/>
  <c r="M26" i="13"/>
  <c r="M27" i="13"/>
  <c r="M31" i="13"/>
  <c r="M32" i="13"/>
  <c r="M33" i="13"/>
  <c r="M34" i="13"/>
  <c r="M35" i="13"/>
  <c r="M36" i="13"/>
  <c r="M37" i="13"/>
  <c r="M16" i="13"/>
  <c r="M19" i="13"/>
  <c r="M21" i="13"/>
  <c r="M22" i="13"/>
  <c r="M23" i="13"/>
  <c r="M24" i="13"/>
  <c r="M25" i="13"/>
  <c r="M7" i="13"/>
  <c r="M9" i="13"/>
  <c r="M10" i="13"/>
  <c r="M11" i="13"/>
  <c r="M12" i="13"/>
  <c r="M13" i="13"/>
  <c r="M14" i="13"/>
  <c r="M15" i="13"/>
  <c r="M363" i="13"/>
  <c r="C3" i="14"/>
  <c r="C4" i="14"/>
  <c r="C5" i="14"/>
  <c r="C6" i="14"/>
  <c r="C7" i="14"/>
  <c r="C8" i="14"/>
  <c r="C9" i="14"/>
  <c r="C10" i="14"/>
  <c r="C11" i="14"/>
  <c r="C12" i="14"/>
  <c r="C13" i="14"/>
  <c r="C14" i="14"/>
  <c r="C15" i="14"/>
  <c r="C16" i="14"/>
  <c r="C17" i="14"/>
  <c r="C18" i="14"/>
  <c r="C19" i="14"/>
  <c r="C20"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69" i="14"/>
  <c r="C170" i="14"/>
  <c r="C157" i="14"/>
  <c r="C171" i="14"/>
  <c r="C172" i="14"/>
  <c r="C158" i="14"/>
  <c r="C159" i="14"/>
  <c r="C160" i="14"/>
  <c r="C161" i="14"/>
  <c r="C162" i="14"/>
  <c r="C163" i="14"/>
  <c r="C164" i="14"/>
  <c r="C165" i="14"/>
  <c r="C166" i="14"/>
  <c r="C167" i="14"/>
  <c r="C168" i="14"/>
  <c r="C2" i="14"/>
  <c r="C25" i="11"/>
  <c r="D25" i="11"/>
  <c r="E25" i="11"/>
  <c r="F25" i="11"/>
  <c r="G25" i="11"/>
  <c r="H25" i="11"/>
  <c r="I25" i="11"/>
  <c r="J25" i="11"/>
  <c r="K25" i="11"/>
  <c r="L25" i="11"/>
  <c r="M25" i="11"/>
  <c r="N25" i="11"/>
  <c r="O25" i="11"/>
  <c r="P25" i="11"/>
  <c r="Q25" i="11"/>
  <c r="R25" i="11"/>
  <c r="C26" i="11"/>
  <c r="D26" i="11"/>
  <c r="E26" i="11"/>
  <c r="F26" i="11"/>
  <c r="G26" i="11"/>
  <c r="H26" i="11"/>
  <c r="I26" i="11"/>
  <c r="J26" i="11"/>
  <c r="K26" i="11"/>
  <c r="L26" i="11"/>
  <c r="M26" i="11"/>
  <c r="N26" i="11"/>
  <c r="O26" i="11"/>
  <c r="P26" i="11"/>
  <c r="Q26" i="11"/>
  <c r="R26" i="11"/>
  <c r="C27" i="11"/>
  <c r="D27" i="11"/>
  <c r="E27" i="11"/>
  <c r="F27" i="11"/>
  <c r="G27" i="11"/>
  <c r="H27" i="11"/>
  <c r="I27" i="11"/>
  <c r="J27" i="11"/>
  <c r="K27" i="11"/>
  <c r="L27" i="11"/>
  <c r="M27" i="11"/>
  <c r="N27" i="11"/>
  <c r="O27" i="11"/>
  <c r="P27" i="11"/>
  <c r="Q27" i="11"/>
  <c r="R27" i="11"/>
  <c r="C28" i="11"/>
  <c r="D28" i="11"/>
  <c r="E28" i="11"/>
  <c r="F28" i="11"/>
  <c r="G28" i="11"/>
  <c r="H28" i="11"/>
  <c r="I28" i="11"/>
  <c r="J28" i="11"/>
  <c r="K28" i="11"/>
  <c r="L28" i="11"/>
  <c r="M28" i="11"/>
  <c r="N28" i="11"/>
  <c r="O28" i="11"/>
  <c r="P28" i="11"/>
  <c r="Q28" i="11"/>
  <c r="R28" i="11"/>
  <c r="C29" i="11"/>
  <c r="D29" i="11"/>
  <c r="E29" i="11"/>
  <c r="F29" i="11"/>
  <c r="G29" i="11"/>
  <c r="H29" i="11"/>
  <c r="I29" i="11"/>
  <c r="J29" i="11"/>
  <c r="K29" i="11"/>
  <c r="L29" i="11"/>
  <c r="M29" i="11"/>
  <c r="N29" i="11"/>
  <c r="O29" i="11"/>
  <c r="P29" i="11"/>
  <c r="Q29" i="11"/>
  <c r="R29" i="11"/>
  <c r="C30" i="11"/>
  <c r="D30" i="11"/>
  <c r="E30" i="11"/>
  <c r="F30" i="11"/>
  <c r="G30" i="11"/>
  <c r="H30" i="11"/>
  <c r="I30" i="11"/>
  <c r="J30" i="11"/>
  <c r="K30" i="11"/>
  <c r="L30" i="11"/>
  <c r="M30" i="11"/>
  <c r="N30" i="11"/>
  <c r="O30" i="11"/>
  <c r="P30" i="11"/>
  <c r="Q30" i="11"/>
  <c r="R30" i="11"/>
  <c r="C31" i="11"/>
  <c r="D31" i="11"/>
  <c r="E31" i="11"/>
  <c r="F31" i="11"/>
  <c r="G31" i="11"/>
  <c r="H31" i="11"/>
  <c r="I31" i="11"/>
  <c r="J31" i="11"/>
  <c r="K31" i="11"/>
  <c r="L31" i="11"/>
  <c r="M31" i="11"/>
  <c r="N31" i="11"/>
  <c r="O31" i="11"/>
  <c r="P31" i="11"/>
  <c r="Q31" i="11"/>
  <c r="R31" i="11"/>
  <c r="C32" i="11"/>
  <c r="D32" i="11"/>
  <c r="E32" i="11"/>
  <c r="F32" i="11"/>
  <c r="G32" i="11"/>
  <c r="H32" i="11"/>
  <c r="I32" i="11"/>
  <c r="J32" i="11"/>
  <c r="K32" i="11"/>
  <c r="L32" i="11"/>
  <c r="M32" i="11"/>
  <c r="N32" i="11"/>
  <c r="O32" i="11"/>
  <c r="P32" i="11"/>
  <c r="Q32" i="11"/>
  <c r="R32" i="11"/>
  <c r="C33" i="11"/>
  <c r="D33" i="11"/>
  <c r="E33" i="11"/>
  <c r="F33" i="11"/>
  <c r="G33" i="11"/>
  <c r="H33" i="11"/>
  <c r="I33" i="11"/>
  <c r="J33" i="11"/>
  <c r="K33" i="11"/>
  <c r="L33" i="11"/>
  <c r="M33" i="11"/>
  <c r="N33" i="11"/>
  <c r="O33" i="11"/>
  <c r="P33" i="11"/>
  <c r="Q33" i="11"/>
  <c r="R33" i="11"/>
  <c r="C34" i="11"/>
  <c r="D34" i="11"/>
  <c r="E34" i="11"/>
  <c r="F34" i="11"/>
  <c r="G34" i="11"/>
  <c r="H34" i="11"/>
  <c r="I34" i="11"/>
  <c r="J34" i="11"/>
  <c r="K34" i="11"/>
  <c r="L34" i="11"/>
  <c r="M34" i="11"/>
  <c r="N34" i="11"/>
  <c r="O34" i="11"/>
  <c r="P34" i="11"/>
  <c r="Q34" i="11"/>
  <c r="R34" i="11"/>
  <c r="C35" i="11"/>
  <c r="D35" i="11"/>
  <c r="E35" i="11"/>
  <c r="F35" i="11"/>
  <c r="G35" i="11"/>
  <c r="H35" i="11"/>
  <c r="I35" i="11"/>
  <c r="J35" i="11"/>
  <c r="K35" i="11"/>
  <c r="L35" i="11"/>
  <c r="M35" i="11"/>
  <c r="N35" i="11"/>
  <c r="O35" i="11"/>
  <c r="P35" i="11"/>
  <c r="Q35" i="11"/>
  <c r="R35" i="11"/>
  <c r="C36" i="11"/>
  <c r="D36" i="11"/>
  <c r="E36" i="11"/>
  <c r="F36" i="11"/>
  <c r="G36" i="11"/>
  <c r="H36" i="11"/>
  <c r="I36" i="11"/>
  <c r="J36" i="11"/>
  <c r="K36" i="11"/>
  <c r="L36" i="11"/>
  <c r="M36" i="11"/>
  <c r="N36" i="11"/>
  <c r="O36" i="11"/>
  <c r="P36" i="11"/>
  <c r="Q36" i="11"/>
  <c r="R36" i="11"/>
  <c r="C37" i="11"/>
  <c r="D37" i="11"/>
  <c r="E37" i="11"/>
  <c r="F37" i="11"/>
  <c r="G37" i="11"/>
  <c r="H37" i="11"/>
  <c r="I37" i="11"/>
  <c r="J37" i="11"/>
  <c r="K37" i="11"/>
  <c r="L37" i="11"/>
  <c r="M37" i="11"/>
  <c r="N37" i="11"/>
  <c r="O37" i="11"/>
  <c r="P37" i="11"/>
  <c r="Q37" i="11"/>
  <c r="R37" i="11"/>
  <c r="C38" i="11"/>
  <c r="D38" i="11"/>
  <c r="E38" i="11"/>
  <c r="F38" i="11"/>
  <c r="G38" i="11"/>
  <c r="H38" i="11"/>
  <c r="I38" i="11"/>
  <c r="J38" i="11"/>
  <c r="K38" i="11"/>
  <c r="L38" i="11"/>
  <c r="M38" i="11"/>
  <c r="N38" i="11"/>
  <c r="O38" i="11"/>
  <c r="P38" i="11"/>
  <c r="Q38" i="11"/>
  <c r="R38" i="11"/>
  <c r="C39" i="11"/>
  <c r="D39" i="11"/>
  <c r="E39" i="11"/>
  <c r="F39" i="11"/>
  <c r="G39" i="11"/>
  <c r="H39" i="11"/>
  <c r="I39" i="11"/>
  <c r="J39" i="11"/>
  <c r="K39" i="11"/>
  <c r="L39" i="11"/>
  <c r="M39" i="11"/>
  <c r="N39" i="11"/>
  <c r="O39" i="11"/>
  <c r="P39" i="11"/>
  <c r="Q39" i="11"/>
  <c r="R39" i="11"/>
  <c r="D24" i="11"/>
  <c r="E24" i="11"/>
  <c r="F24" i="11"/>
  <c r="G24" i="11"/>
  <c r="H24" i="11"/>
  <c r="I24" i="11"/>
  <c r="J24" i="11"/>
  <c r="K24" i="11"/>
  <c r="L24" i="11"/>
  <c r="M24" i="11"/>
  <c r="N24" i="11"/>
  <c r="O24" i="11"/>
  <c r="P24" i="11"/>
  <c r="Q24" i="11"/>
  <c r="R24" i="11"/>
  <c r="C24" i="11"/>
  <c r="AE3" i="11"/>
  <c r="AE4" i="11"/>
  <c r="AE5" i="11"/>
  <c r="AE6" i="11"/>
  <c r="AE7" i="11"/>
  <c r="AE8" i="11"/>
  <c r="AE9" i="11"/>
  <c r="AE10" i="11"/>
  <c r="AE11" i="11"/>
  <c r="AE12" i="11"/>
  <c r="AE13" i="11"/>
  <c r="AE14" i="11"/>
  <c r="AE15" i="11"/>
  <c r="AE16" i="11"/>
  <c r="AE17" i="11"/>
  <c r="AE18" i="11"/>
  <c r="AB34" i="11"/>
  <c r="AB50" i="11" s="1"/>
  <c r="AE50" i="11" s="1"/>
  <c r="AB33" i="11"/>
  <c r="AB49" i="11" s="1"/>
  <c r="AE49" i="11" s="1"/>
  <c r="AB32" i="11"/>
  <c r="AB31" i="11"/>
  <c r="AB47" i="11" s="1"/>
  <c r="AE47" i="11" s="1"/>
  <c r="AB30" i="11"/>
  <c r="AB46" i="11" s="1"/>
  <c r="AB62" i="11" s="1"/>
  <c r="AE62" i="11" s="1"/>
  <c r="AB29" i="11"/>
  <c r="AB45" i="11" s="1"/>
  <c r="AB61" i="11" s="1"/>
  <c r="AD61" i="11" s="1"/>
  <c r="AB28" i="11"/>
  <c r="AE28" i="11" s="1"/>
  <c r="AB27" i="11"/>
  <c r="AE27" i="11" s="1"/>
  <c r="AB26" i="11"/>
  <c r="AB42" i="11" s="1"/>
  <c r="AD42" i="11" s="1"/>
  <c r="AB25" i="11"/>
  <c r="AE25" i="11" s="1"/>
  <c r="AB24" i="11"/>
  <c r="AB23" i="11"/>
  <c r="AB39" i="11" s="1"/>
  <c r="AE39" i="11" s="1"/>
  <c r="AB22" i="11"/>
  <c r="AD22" i="11" s="1"/>
  <c r="AB21" i="11"/>
  <c r="AB37" i="11" s="1"/>
  <c r="AB53" i="11" s="1"/>
  <c r="AD53" i="11" s="1"/>
  <c r="AB20" i="11"/>
  <c r="AB19" i="11"/>
  <c r="AB35" i="11" s="1"/>
  <c r="AE35" i="11" s="1"/>
  <c r="AD18" i="11"/>
  <c r="AD17" i="11"/>
  <c r="AD16" i="11"/>
  <c r="AD15" i="11"/>
  <c r="AD14" i="11"/>
  <c r="AD13" i="11"/>
  <c r="AD12" i="11"/>
  <c r="AD11" i="11"/>
  <c r="AD10" i="11"/>
  <c r="AD9" i="11"/>
  <c r="AD8" i="11"/>
  <c r="AD7" i="11"/>
  <c r="AD6" i="11"/>
  <c r="AD5" i="11"/>
  <c r="AD4" i="11"/>
  <c r="AD3" i="11"/>
  <c r="J10" i="13"/>
  <c r="K10" i="13" s="1"/>
  <c r="F10" i="13"/>
  <c r="H10" i="13" s="1"/>
  <c r="E10" i="13"/>
  <c r="J20" i="13"/>
  <c r="K20" i="13" s="1"/>
  <c r="M20" i="13" s="1"/>
  <c r="F20" i="13"/>
  <c r="H20" i="13" s="1"/>
  <c r="E20" i="13"/>
  <c r="J59" i="13"/>
  <c r="K59" i="13" s="1"/>
  <c r="M59" i="13" s="1"/>
  <c r="F59" i="13"/>
  <c r="H59" i="13" s="1"/>
  <c r="E59" i="13"/>
  <c r="J368" i="13"/>
  <c r="F368" i="13"/>
  <c r="H368" i="13" s="1"/>
  <c r="E368" i="13"/>
  <c r="J359" i="13"/>
  <c r="F359" i="13"/>
  <c r="H359" i="13" s="1"/>
  <c r="E359" i="13"/>
  <c r="J358" i="13"/>
  <c r="F358" i="13"/>
  <c r="H358" i="13" s="1"/>
  <c r="E358" i="13"/>
  <c r="J348" i="13"/>
  <c r="F348" i="13"/>
  <c r="H348" i="13" s="1"/>
  <c r="E348" i="13"/>
  <c r="J347" i="13"/>
  <c r="F347" i="13"/>
  <c r="H347" i="13" s="1"/>
  <c r="E347" i="13"/>
  <c r="J345" i="13"/>
  <c r="F345" i="13"/>
  <c r="H345" i="13" s="1"/>
  <c r="E345" i="13"/>
  <c r="J336" i="13"/>
  <c r="F336" i="13"/>
  <c r="H336" i="13" s="1"/>
  <c r="E336" i="13"/>
  <c r="J41" i="13"/>
  <c r="F41" i="13"/>
  <c r="H41" i="13" s="1"/>
  <c r="E41" i="13"/>
  <c r="J34" i="13"/>
  <c r="F34" i="13"/>
  <c r="H34" i="13" s="1"/>
  <c r="E34" i="13"/>
  <c r="J33" i="13"/>
  <c r="F33" i="13"/>
  <c r="H33" i="13" s="1"/>
  <c r="E33" i="13"/>
  <c r="J31" i="13"/>
  <c r="F31" i="13"/>
  <c r="H31" i="13" s="1"/>
  <c r="E31" i="13"/>
  <c r="J22" i="13"/>
  <c r="F22" i="13"/>
  <c r="H22" i="13" s="1"/>
  <c r="E22" i="13"/>
  <c r="J21" i="13"/>
  <c r="F21" i="13"/>
  <c r="H21" i="13" s="1"/>
  <c r="E21" i="13"/>
  <c r="J12" i="13"/>
  <c r="F12" i="13"/>
  <c r="H12" i="13" s="1"/>
  <c r="E12" i="13"/>
  <c r="J350" i="13"/>
  <c r="F350" i="13"/>
  <c r="H350" i="13" s="1"/>
  <c r="E350" i="13"/>
  <c r="J36" i="13"/>
  <c r="F36" i="13"/>
  <c r="H36" i="13" s="1"/>
  <c r="E36" i="13"/>
  <c r="J339" i="13"/>
  <c r="F339" i="13"/>
  <c r="H339" i="13" s="1"/>
  <c r="E339" i="13"/>
  <c r="J338" i="13"/>
  <c r="F338" i="13"/>
  <c r="H338" i="13" s="1"/>
  <c r="E338" i="13"/>
  <c r="J44" i="13"/>
  <c r="F44" i="13"/>
  <c r="H44" i="13" s="1"/>
  <c r="E44" i="13"/>
  <c r="J43" i="13"/>
  <c r="F43" i="13"/>
  <c r="H43" i="13" s="1"/>
  <c r="E43" i="13"/>
  <c r="J311" i="13"/>
  <c r="K311" i="13" s="1"/>
  <c r="M311" i="13" s="1"/>
  <c r="F311" i="13"/>
  <c r="H311" i="13" s="1"/>
  <c r="E311" i="13"/>
  <c r="J237" i="13"/>
  <c r="K237" i="13" s="1"/>
  <c r="M237" i="13" s="1"/>
  <c r="F237" i="13"/>
  <c r="H237" i="13" s="1"/>
  <c r="E237" i="13"/>
  <c r="J138" i="13"/>
  <c r="K138" i="13" s="1"/>
  <c r="M138" i="13" s="1"/>
  <c r="F138" i="13"/>
  <c r="H138" i="13" s="1"/>
  <c r="E138" i="13"/>
  <c r="J65" i="13"/>
  <c r="K65" i="13" s="1"/>
  <c r="M65" i="13" s="1"/>
  <c r="F65" i="13"/>
  <c r="H65" i="13" s="1"/>
  <c r="E65" i="13"/>
  <c r="J262" i="13"/>
  <c r="K262" i="13" s="1"/>
  <c r="M262" i="13" s="1"/>
  <c r="F262" i="13"/>
  <c r="H262" i="13" s="1"/>
  <c r="E262" i="13"/>
  <c r="J191" i="13"/>
  <c r="K191" i="13" s="1"/>
  <c r="M191" i="13" s="1"/>
  <c r="F191" i="13"/>
  <c r="H191" i="13" s="1"/>
  <c r="E191" i="13"/>
  <c r="J187" i="13"/>
  <c r="K187" i="13" s="1"/>
  <c r="M187" i="13" s="1"/>
  <c r="F187" i="13"/>
  <c r="H187" i="13" s="1"/>
  <c r="E187" i="13"/>
  <c r="J113" i="13"/>
  <c r="K113" i="13" s="1"/>
  <c r="M113" i="13" s="1"/>
  <c r="F113" i="13"/>
  <c r="H113" i="13" s="1"/>
  <c r="E113" i="13"/>
  <c r="J329" i="13"/>
  <c r="F329" i="13"/>
  <c r="H329" i="13" s="1"/>
  <c r="E329" i="13"/>
  <c r="J328" i="13"/>
  <c r="F328" i="13"/>
  <c r="H328" i="13" s="1"/>
  <c r="E328" i="13"/>
  <c r="J314" i="13"/>
  <c r="F314" i="13"/>
  <c r="H314" i="13" s="1"/>
  <c r="E314" i="13"/>
  <c r="J304" i="13"/>
  <c r="F304" i="13"/>
  <c r="H304" i="13" s="1"/>
  <c r="E304" i="13"/>
  <c r="J295" i="13"/>
  <c r="F295" i="13"/>
  <c r="H295" i="13" s="1"/>
  <c r="E295" i="13"/>
  <c r="J294" i="13"/>
  <c r="F294" i="13"/>
  <c r="H294" i="13" s="1"/>
  <c r="E294" i="13"/>
  <c r="J279" i="13"/>
  <c r="F279" i="13"/>
  <c r="H279" i="13" s="1"/>
  <c r="E279" i="13"/>
  <c r="J264" i="13"/>
  <c r="F264" i="13"/>
  <c r="H264" i="13" s="1"/>
  <c r="E264" i="13"/>
  <c r="J255" i="13"/>
  <c r="F255" i="13"/>
  <c r="H255" i="13" s="1"/>
  <c r="E255" i="13"/>
  <c r="J254" i="13"/>
  <c r="F254" i="13"/>
  <c r="H254" i="13" s="1"/>
  <c r="E254" i="13"/>
  <c r="J243" i="13"/>
  <c r="F243" i="13"/>
  <c r="H243" i="13" s="1"/>
  <c r="E243" i="13"/>
  <c r="J233" i="13"/>
  <c r="F233" i="13"/>
  <c r="H233" i="13" s="1"/>
  <c r="E233" i="13"/>
  <c r="J224" i="13"/>
  <c r="F224" i="13"/>
  <c r="H224" i="13" s="1"/>
  <c r="E224" i="13"/>
  <c r="J223" i="13"/>
  <c r="F223" i="13"/>
  <c r="H223" i="13" s="1"/>
  <c r="E223" i="13"/>
  <c r="J208" i="13"/>
  <c r="F208" i="13"/>
  <c r="H208" i="13" s="1"/>
  <c r="E208" i="13"/>
  <c r="J193" i="13"/>
  <c r="F193" i="13"/>
  <c r="H193" i="13" s="1"/>
  <c r="E193" i="13"/>
  <c r="J183" i="13"/>
  <c r="F183" i="13"/>
  <c r="H183" i="13" s="1"/>
  <c r="E183" i="13"/>
  <c r="J168" i="13"/>
  <c r="F168" i="13"/>
  <c r="H168" i="13" s="1"/>
  <c r="E168" i="13"/>
  <c r="J151" i="13"/>
  <c r="F151" i="13"/>
  <c r="H151" i="13" s="1"/>
  <c r="E151" i="13"/>
  <c r="J150" i="13"/>
  <c r="F150" i="13"/>
  <c r="H150" i="13" s="1"/>
  <c r="E150" i="13"/>
  <c r="J142" i="13"/>
  <c r="F142" i="13"/>
  <c r="H142" i="13" s="1"/>
  <c r="E142" i="13"/>
  <c r="J132" i="13"/>
  <c r="F132" i="13"/>
  <c r="H132" i="13" s="1"/>
  <c r="E132" i="13"/>
  <c r="J118" i="13"/>
  <c r="F118" i="13"/>
  <c r="H118" i="13" s="1"/>
  <c r="E118" i="13"/>
  <c r="J117" i="13"/>
  <c r="F117" i="13"/>
  <c r="H117" i="13" s="1"/>
  <c r="E117" i="13"/>
  <c r="J112" i="13"/>
  <c r="F112" i="13"/>
  <c r="H112" i="13" s="1"/>
  <c r="E112" i="13"/>
  <c r="J97" i="13"/>
  <c r="F97" i="13"/>
  <c r="H97" i="13" s="1"/>
  <c r="E97" i="13"/>
  <c r="J80" i="13"/>
  <c r="F80" i="13"/>
  <c r="H80" i="13" s="1"/>
  <c r="E80" i="13"/>
  <c r="J79" i="13"/>
  <c r="F79" i="13"/>
  <c r="H79" i="13" s="1"/>
  <c r="E79" i="13"/>
  <c r="J71" i="13"/>
  <c r="F71" i="13"/>
  <c r="H71" i="13" s="1"/>
  <c r="E71" i="13"/>
  <c r="J62" i="13"/>
  <c r="F62" i="13"/>
  <c r="H62" i="13" s="1"/>
  <c r="E62" i="13"/>
  <c r="J49" i="13"/>
  <c r="F49" i="13"/>
  <c r="H49" i="13" s="1"/>
  <c r="E49" i="13"/>
  <c r="J48" i="13"/>
  <c r="F48" i="13"/>
  <c r="H48" i="13" s="1"/>
  <c r="E48" i="13"/>
  <c r="J370" i="13"/>
  <c r="F370" i="13"/>
  <c r="H370" i="13" s="1"/>
  <c r="E370" i="13"/>
  <c r="J360" i="13"/>
  <c r="F360" i="13"/>
  <c r="H360" i="13" s="1"/>
  <c r="E360" i="13"/>
  <c r="J349" i="13"/>
  <c r="F349" i="13"/>
  <c r="H349" i="13" s="1"/>
  <c r="E349" i="13"/>
  <c r="J337" i="13"/>
  <c r="F337" i="13"/>
  <c r="H337" i="13" s="1"/>
  <c r="E337" i="13"/>
  <c r="J42" i="13"/>
  <c r="F42" i="13"/>
  <c r="H42" i="13" s="1"/>
  <c r="E42" i="13"/>
  <c r="J35" i="13"/>
  <c r="F35" i="13"/>
  <c r="H35" i="13" s="1"/>
  <c r="E35" i="13"/>
  <c r="J23" i="13"/>
  <c r="F23" i="13"/>
  <c r="H23" i="13" s="1"/>
  <c r="E23" i="13"/>
  <c r="J14" i="13"/>
  <c r="F14" i="13"/>
  <c r="H14" i="13" s="1"/>
  <c r="E14" i="13"/>
  <c r="J278" i="13"/>
  <c r="F278" i="13"/>
  <c r="H278" i="13" s="1"/>
  <c r="E278" i="13"/>
  <c r="J207" i="13"/>
  <c r="F207" i="13"/>
  <c r="H207" i="13" s="1"/>
  <c r="E207" i="13"/>
  <c r="J167" i="13"/>
  <c r="F167" i="13"/>
  <c r="H167" i="13" s="1"/>
  <c r="E167" i="13"/>
  <c r="J96" i="13"/>
  <c r="F96" i="13"/>
  <c r="H96" i="13" s="1"/>
  <c r="E96" i="13"/>
  <c r="J363" i="13"/>
  <c r="F363" i="13"/>
  <c r="H363" i="13" s="1"/>
  <c r="E363" i="13"/>
  <c r="J353" i="13"/>
  <c r="F353" i="13"/>
  <c r="H353" i="13" s="1"/>
  <c r="E353" i="13"/>
  <c r="J325" i="13"/>
  <c r="F325" i="13"/>
  <c r="H325" i="13" s="1"/>
  <c r="E325" i="13"/>
  <c r="J291" i="13"/>
  <c r="F291" i="13"/>
  <c r="H291" i="13" s="1"/>
  <c r="E291" i="13"/>
  <c r="J265" i="13"/>
  <c r="F265" i="13"/>
  <c r="H265" i="13" s="1"/>
  <c r="E265" i="13"/>
  <c r="J248" i="13"/>
  <c r="F248" i="13"/>
  <c r="H248" i="13" s="1"/>
  <c r="E248" i="13"/>
  <c r="J210" i="13"/>
  <c r="F210" i="13"/>
  <c r="H210" i="13" s="1"/>
  <c r="E210" i="13"/>
  <c r="J178" i="13"/>
  <c r="F178" i="13"/>
  <c r="H178" i="13" s="1"/>
  <c r="E178" i="13"/>
  <c r="J174" i="13"/>
  <c r="F174" i="13"/>
  <c r="H174" i="13" s="1"/>
  <c r="E174" i="13"/>
  <c r="J133" i="13"/>
  <c r="F133" i="13"/>
  <c r="H133" i="13" s="1"/>
  <c r="E133" i="13"/>
  <c r="J107" i="13"/>
  <c r="F107" i="13"/>
  <c r="H107" i="13" s="1"/>
  <c r="E107" i="13"/>
  <c r="J92" i="13"/>
  <c r="F92" i="13"/>
  <c r="H92" i="13" s="1"/>
  <c r="E92" i="13"/>
  <c r="J263" i="13"/>
  <c r="F263" i="13"/>
  <c r="H263" i="13" s="1"/>
  <c r="E263" i="13"/>
  <c r="J192" i="13"/>
  <c r="F192" i="13"/>
  <c r="H192" i="13" s="1"/>
  <c r="E192" i="13"/>
  <c r="J182" i="13"/>
  <c r="F182" i="13"/>
  <c r="H182" i="13" s="1"/>
  <c r="E182" i="13"/>
  <c r="J111" i="13"/>
  <c r="F111" i="13"/>
  <c r="H111" i="13" s="1"/>
  <c r="E111" i="13"/>
  <c r="J369" i="13"/>
  <c r="F369" i="13"/>
  <c r="H369" i="13" s="1"/>
  <c r="E369" i="13"/>
  <c r="J366" i="13"/>
  <c r="F366" i="13"/>
  <c r="H366" i="13" s="1"/>
  <c r="E366" i="13"/>
  <c r="J357" i="13"/>
  <c r="F357" i="13"/>
  <c r="H357" i="13" s="1"/>
  <c r="E357" i="13"/>
  <c r="J19" i="13"/>
  <c r="F19" i="13"/>
  <c r="H19" i="13" s="1"/>
  <c r="E19" i="13"/>
  <c r="J13" i="13"/>
  <c r="F13" i="13"/>
  <c r="H13" i="13" s="1"/>
  <c r="E13" i="13"/>
  <c r="J9" i="13"/>
  <c r="F9" i="13"/>
  <c r="H9" i="13" s="1"/>
  <c r="E9" i="13"/>
  <c r="J324" i="13"/>
  <c r="F324" i="13"/>
  <c r="H324" i="13" s="1"/>
  <c r="E324" i="13"/>
  <c r="J253" i="13"/>
  <c r="F253" i="13"/>
  <c r="H253" i="13" s="1"/>
  <c r="E253" i="13"/>
  <c r="J124" i="13"/>
  <c r="F124" i="13"/>
  <c r="H124" i="13" s="1"/>
  <c r="E124" i="13"/>
  <c r="J54" i="13"/>
  <c r="F54" i="13"/>
  <c r="H54" i="13" s="1"/>
  <c r="E54" i="13"/>
  <c r="J340" i="13"/>
  <c r="F340" i="13"/>
  <c r="H340" i="13" s="1"/>
  <c r="E340" i="13"/>
  <c r="J308" i="13"/>
  <c r="F308" i="13"/>
  <c r="H308" i="13" s="1"/>
  <c r="E308" i="13"/>
  <c r="J284" i="13"/>
  <c r="F284" i="13"/>
  <c r="H284" i="13" s="1"/>
  <c r="E284" i="13"/>
  <c r="J269" i="13"/>
  <c r="F269" i="13"/>
  <c r="H269" i="13" s="1"/>
  <c r="E269" i="13"/>
  <c r="J229" i="13"/>
  <c r="F229" i="13"/>
  <c r="H229" i="13" s="1"/>
  <c r="E229" i="13"/>
  <c r="J194" i="13"/>
  <c r="F194" i="13"/>
  <c r="H194" i="13" s="1"/>
  <c r="E194" i="13"/>
  <c r="J188" i="13"/>
  <c r="F188" i="13"/>
  <c r="H188" i="13" s="1"/>
  <c r="E188" i="13"/>
  <c r="J153" i="13"/>
  <c r="F153" i="13"/>
  <c r="H153" i="13" s="1"/>
  <c r="E153" i="13"/>
  <c r="J114" i="13"/>
  <c r="F114" i="13"/>
  <c r="H114" i="13" s="1"/>
  <c r="E114" i="13"/>
  <c r="J73" i="13"/>
  <c r="F73" i="13"/>
  <c r="H73" i="13" s="1"/>
  <c r="E73" i="13"/>
  <c r="J26" i="13"/>
  <c r="F26" i="13"/>
  <c r="H26" i="13" s="1"/>
  <c r="E26" i="13"/>
  <c r="J317" i="13"/>
  <c r="F317" i="13"/>
  <c r="H317" i="13" s="1"/>
  <c r="E317" i="13"/>
  <c r="J313" i="13"/>
  <c r="F313" i="13"/>
  <c r="H313" i="13" s="1"/>
  <c r="E313" i="13"/>
  <c r="J312" i="13"/>
  <c r="F312" i="13"/>
  <c r="H312" i="13" s="1"/>
  <c r="E312" i="13"/>
  <c r="J307" i="13"/>
  <c r="F307" i="13"/>
  <c r="H307" i="13" s="1"/>
  <c r="E307" i="13"/>
  <c r="J299" i="13"/>
  <c r="F299" i="13"/>
  <c r="H299" i="13" s="1"/>
  <c r="E299" i="13"/>
  <c r="J287" i="13"/>
  <c r="F287" i="13"/>
  <c r="H287" i="13" s="1"/>
  <c r="E287" i="13"/>
  <c r="J277" i="13"/>
  <c r="F277" i="13"/>
  <c r="H277" i="13" s="1"/>
  <c r="E277" i="13"/>
  <c r="J276" i="13"/>
  <c r="F276" i="13"/>
  <c r="H276" i="13" s="1"/>
  <c r="E276" i="13"/>
  <c r="J268" i="13"/>
  <c r="F268" i="13"/>
  <c r="H268" i="13" s="1"/>
  <c r="E268" i="13"/>
  <c r="J246" i="13"/>
  <c r="F246" i="13"/>
  <c r="H246" i="13" s="1"/>
  <c r="E246" i="13"/>
  <c r="J239" i="13"/>
  <c r="F239" i="13"/>
  <c r="H239" i="13" s="1"/>
  <c r="E239" i="13"/>
  <c r="J238" i="13"/>
  <c r="F238" i="13"/>
  <c r="H238" i="13" s="1"/>
  <c r="E238" i="13"/>
  <c r="J236" i="13"/>
  <c r="F236" i="13"/>
  <c r="H236" i="13" s="1"/>
  <c r="E236" i="13"/>
  <c r="J228" i="13"/>
  <c r="F228" i="13"/>
  <c r="H228" i="13" s="1"/>
  <c r="E228" i="13"/>
  <c r="J216" i="13"/>
  <c r="F216" i="13"/>
  <c r="H216" i="13" s="1"/>
  <c r="E216" i="13"/>
  <c r="J206" i="13"/>
  <c r="F206" i="13"/>
  <c r="H206" i="13" s="1"/>
  <c r="E206" i="13"/>
  <c r="J205" i="13"/>
  <c r="F205" i="13"/>
  <c r="H205" i="13" s="1"/>
  <c r="E205" i="13"/>
  <c r="J197" i="13"/>
  <c r="F197" i="13"/>
  <c r="H197" i="13" s="1"/>
  <c r="E197" i="13"/>
  <c r="J181" i="13"/>
  <c r="F181" i="13"/>
  <c r="H181" i="13" s="1"/>
  <c r="E181" i="13"/>
  <c r="J173" i="13"/>
  <c r="F173" i="13"/>
  <c r="H173" i="13" s="1"/>
  <c r="E173" i="13"/>
  <c r="J172" i="13"/>
  <c r="F172" i="13"/>
  <c r="H172" i="13" s="1"/>
  <c r="E172" i="13"/>
  <c r="J162" i="13"/>
  <c r="F162" i="13"/>
  <c r="H162" i="13" s="1"/>
  <c r="E162" i="13"/>
  <c r="J149" i="13"/>
  <c r="F149" i="13"/>
  <c r="H149" i="13" s="1"/>
  <c r="E149" i="13"/>
  <c r="J141" i="13"/>
  <c r="F141" i="13"/>
  <c r="H141" i="13" s="1"/>
  <c r="E141" i="13"/>
  <c r="J137" i="13"/>
  <c r="F137" i="13"/>
  <c r="H137" i="13" s="1"/>
  <c r="E137" i="13"/>
  <c r="J136" i="13"/>
  <c r="F136" i="13"/>
  <c r="H136" i="13" s="1"/>
  <c r="E136" i="13"/>
  <c r="J131" i="13"/>
  <c r="F131" i="13"/>
  <c r="H131" i="13" s="1"/>
  <c r="E131" i="13"/>
  <c r="J110" i="13"/>
  <c r="F110" i="13"/>
  <c r="H110" i="13" s="1"/>
  <c r="E110" i="13"/>
  <c r="J102" i="13"/>
  <c r="F102" i="13"/>
  <c r="H102" i="13" s="1"/>
  <c r="E102" i="13"/>
  <c r="J101" i="13"/>
  <c r="F101" i="13"/>
  <c r="H101" i="13" s="1"/>
  <c r="E101" i="13"/>
  <c r="J91" i="13"/>
  <c r="F91" i="13"/>
  <c r="H91" i="13" s="1"/>
  <c r="E91" i="13"/>
  <c r="J78" i="13"/>
  <c r="F78" i="13"/>
  <c r="H78" i="13" s="1"/>
  <c r="E78" i="13"/>
  <c r="J70" i="13"/>
  <c r="F70" i="13"/>
  <c r="H70" i="13" s="1"/>
  <c r="E70" i="13"/>
  <c r="J64" i="13"/>
  <c r="F64" i="13"/>
  <c r="H64" i="13" s="1"/>
  <c r="E64" i="13"/>
  <c r="J63" i="13"/>
  <c r="F63" i="13"/>
  <c r="H63" i="13" s="1"/>
  <c r="E63" i="13"/>
  <c r="J61" i="13"/>
  <c r="F61" i="13"/>
  <c r="H61" i="13" s="1"/>
  <c r="E61" i="13"/>
  <c r="J27" i="13"/>
  <c r="F27" i="13"/>
  <c r="H27" i="13" s="1"/>
  <c r="E27" i="13"/>
  <c r="J289" i="13"/>
  <c r="F289" i="13"/>
  <c r="H289" i="13" s="1"/>
  <c r="E289" i="13"/>
  <c r="J331" i="13"/>
  <c r="F331" i="13"/>
  <c r="H331" i="13" s="1"/>
  <c r="E331" i="13"/>
  <c r="J218" i="13"/>
  <c r="F218" i="13"/>
  <c r="H218" i="13" s="1"/>
  <c r="E218" i="13"/>
  <c r="J257" i="13"/>
  <c r="F257" i="13"/>
  <c r="H257" i="13" s="1"/>
  <c r="E257" i="13"/>
  <c r="J157" i="13"/>
  <c r="F157" i="13"/>
  <c r="H157" i="13" s="1"/>
  <c r="E157" i="13"/>
  <c r="J120" i="13"/>
  <c r="F120" i="13"/>
  <c r="H120" i="13" s="1"/>
  <c r="E120" i="13"/>
  <c r="J86" i="13"/>
  <c r="F86" i="13"/>
  <c r="H86" i="13" s="1"/>
  <c r="E86" i="13"/>
  <c r="J51" i="13"/>
  <c r="F51" i="13"/>
  <c r="H51" i="13" s="1"/>
  <c r="E51" i="13"/>
  <c r="J330" i="13"/>
  <c r="F330" i="13"/>
  <c r="H330" i="13" s="1"/>
  <c r="E330" i="13"/>
  <c r="J256" i="13"/>
  <c r="F256" i="13"/>
  <c r="H256" i="13" s="1"/>
  <c r="E256" i="13"/>
  <c r="J119" i="13"/>
  <c r="F119" i="13"/>
  <c r="H119" i="13" s="1"/>
  <c r="E119" i="13"/>
  <c r="J50" i="13"/>
  <c r="F50" i="13"/>
  <c r="H50" i="13" s="1"/>
  <c r="E50" i="13"/>
  <c r="J66" i="13"/>
  <c r="K66" i="13" s="1"/>
  <c r="F66" i="13"/>
  <c r="H66" i="13" s="1"/>
  <c r="E66" i="13"/>
  <c r="J55" i="13"/>
  <c r="K55" i="13" s="1"/>
  <c r="F55" i="13"/>
  <c r="H55" i="13" s="1"/>
  <c r="E55" i="13"/>
  <c r="J16" i="13"/>
  <c r="F16" i="13"/>
  <c r="H16" i="13" s="1"/>
  <c r="E16" i="13"/>
  <c r="J7" i="13"/>
  <c r="F7" i="13"/>
  <c r="H7" i="13" s="1"/>
  <c r="E7" i="13"/>
  <c r="J354" i="13"/>
  <c r="K354" i="13" s="1"/>
  <c r="F354" i="13"/>
  <c r="H354" i="13" s="1"/>
  <c r="E354" i="13"/>
  <c r="J341" i="13"/>
  <c r="K341" i="13" s="1"/>
  <c r="F341" i="13"/>
  <c r="H341" i="13" s="1"/>
  <c r="E341" i="13"/>
  <c r="J333" i="13"/>
  <c r="K333" i="13" s="1"/>
  <c r="F333" i="13"/>
  <c r="H333" i="13" s="1"/>
  <c r="E333" i="13"/>
  <c r="J300" i="13"/>
  <c r="K300" i="13" s="1"/>
  <c r="F300" i="13"/>
  <c r="H300" i="13" s="1"/>
  <c r="E300" i="13"/>
  <c r="J259" i="13"/>
  <c r="K259" i="13" s="1"/>
  <c r="F259" i="13"/>
  <c r="H259" i="13" s="1"/>
  <c r="E259" i="13"/>
  <c r="J220" i="13"/>
  <c r="K220" i="13" s="1"/>
  <c r="F220" i="13"/>
  <c r="H220" i="13" s="1"/>
  <c r="E220" i="13"/>
  <c r="J184" i="13"/>
  <c r="K184" i="13" s="1"/>
  <c r="F184" i="13"/>
  <c r="H184" i="13" s="1"/>
  <c r="E184" i="13"/>
  <c r="J175" i="13"/>
  <c r="K175" i="13" s="1"/>
  <c r="F175" i="13"/>
  <c r="H175" i="13" s="1"/>
  <c r="E175" i="13"/>
  <c r="J144" i="13"/>
  <c r="K144" i="13" s="1"/>
  <c r="F144" i="13"/>
  <c r="H144" i="13" s="1"/>
  <c r="E144" i="13"/>
  <c r="J105" i="13"/>
  <c r="K105" i="13" s="1"/>
  <c r="F105" i="13"/>
  <c r="H105" i="13" s="1"/>
  <c r="E105" i="13"/>
  <c r="J104" i="13"/>
  <c r="K104" i="13" s="1"/>
  <c r="F104" i="13"/>
  <c r="H104" i="13" s="1"/>
  <c r="E104" i="13"/>
  <c r="J352" i="13"/>
  <c r="K352" i="13" s="1"/>
  <c r="F352" i="13"/>
  <c r="H352" i="13" s="1"/>
  <c r="E352" i="13"/>
  <c r="J319" i="13"/>
  <c r="K319" i="13" s="1"/>
  <c r="F319" i="13"/>
  <c r="H319" i="13" s="1"/>
  <c r="E319" i="13"/>
  <c r="J293" i="13"/>
  <c r="K293" i="13" s="1"/>
  <c r="F293" i="13"/>
  <c r="H293" i="13" s="1"/>
  <c r="E293" i="13"/>
  <c r="J281" i="13"/>
  <c r="K281" i="13" s="1"/>
  <c r="F281" i="13"/>
  <c r="H281" i="13" s="1"/>
  <c r="E281" i="13"/>
  <c r="J240" i="13"/>
  <c r="K240" i="13" s="1"/>
  <c r="F240" i="13"/>
  <c r="H240" i="13" s="1"/>
  <c r="E240" i="13"/>
  <c r="J199" i="13"/>
  <c r="K199" i="13" s="1"/>
  <c r="F199" i="13"/>
  <c r="H199" i="13" s="1"/>
  <c r="E199" i="13"/>
  <c r="J190" i="13"/>
  <c r="K190" i="13" s="1"/>
  <c r="F190" i="13"/>
  <c r="H190" i="13" s="1"/>
  <c r="E190" i="13"/>
  <c r="J163" i="13"/>
  <c r="K163" i="13" s="1"/>
  <c r="F163" i="13"/>
  <c r="H163" i="13" s="1"/>
  <c r="E163" i="13"/>
  <c r="J125" i="13"/>
  <c r="K125" i="13" s="1"/>
  <c r="F125" i="13"/>
  <c r="H125" i="13" s="1"/>
  <c r="E125" i="13"/>
  <c r="J82" i="13"/>
  <c r="K82" i="13" s="1"/>
  <c r="F82" i="13"/>
  <c r="H82" i="13" s="1"/>
  <c r="E82" i="13"/>
  <c r="J56" i="13"/>
  <c r="K56" i="13" s="1"/>
  <c r="F56" i="13"/>
  <c r="H56" i="13" s="1"/>
  <c r="E56" i="13"/>
  <c r="J286" i="13"/>
  <c r="F286" i="13"/>
  <c r="H286" i="13" s="1"/>
  <c r="E286" i="13"/>
  <c r="J215" i="13"/>
  <c r="F215" i="13"/>
  <c r="H215" i="13" s="1"/>
  <c r="E215" i="13"/>
  <c r="J161" i="13"/>
  <c r="F161" i="13"/>
  <c r="H161" i="13" s="1"/>
  <c r="E161" i="13"/>
  <c r="J90" i="13"/>
  <c r="F90" i="13"/>
  <c r="H90" i="13" s="1"/>
  <c r="E90" i="13"/>
  <c r="J367" i="13"/>
  <c r="F367" i="13"/>
  <c r="H367" i="13" s="1"/>
  <c r="E367" i="13"/>
  <c r="J11" i="13"/>
  <c r="F11" i="13"/>
  <c r="H11" i="13" s="1"/>
  <c r="E11" i="13"/>
  <c r="J332" i="13"/>
  <c r="F332" i="13"/>
  <c r="H332" i="13" s="1"/>
  <c r="E332" i="13"/>
  <c r="J258" i="13"/>
  <c r="F258" i="13"/>
  <c r="H258" i="13" s="1"/>
  <c r="E258" i="13"/>
  <c r="J121" i="13"/>
  <c r="F121" i="13"/>
  <c r="H121" i="13" s="1"/>
  <c r="E121" i="13"/>
  <c r="J52" i="13"/>
  <c r="F52" i="13"/>
  <c r="H52" i="13" s="1"/>
  <c r="E52" i="13"/>
  <c r="J288" i="13"/>
  <c r="F288" i="13"/>
  <c r="H288" i="13" s="1"/>
  <c r="E288" i="13"/>
  <c r="J217" i="13"/>
  <c r="F217" i="13"/>
  <c r="H217" i="13" s="1"/>
  <c r="E217" i="13"/>
  <c r="J156" i="13"/>
  <c r="F156" i="13"/>
  <c r="H156" i="13" s="1"/>
  <c r="E156" i="13"/>
  <c r="J85" i="13"/>
  <c r="F85" i="13"/>
  <c r="H85" i="13" s="1"/>
  <c r="E85" i="13"/>
  <c r="J371" i="13"/>
  <c r="F371" i="13"/>
  <c r="H371" i="13" s="1"/>
  <c r="E371" i="13"/>
  <c r="J362" i="13"/>
  <c r="F362" i="13"/>
  <c r="H362" i="13" s="1"/>
  <c r="E362" i="13"/>
  <c r="J361" i="13"/>
  <c r="F361" i="13"/>
  <c r="H361" i="13" s="1"/>
  <c r="E361" i="13"/>
  <c r="J351" i="13"/>
  <c r="F351" i="13"/>
  <c r="H351" i="13" s="1"/>
  <c r="E351" i="13"/>
  <c r="J37" i="13"/>
  <c r="F37" i="13"/>
  <c r="H37" i="13" s="1"/>
  <c r="E37" i="13"/>
  <c r="J25" i="13"/>
  <c r="F25" i="13"/>
  <c r="H25" i="13" s="1"/>
  <c r="E25" i="13"/>
  <c r="J24" i="13"/>
  <c r="F24" i="13"/>
  <c r="H24" i="13" s="1"/>
  <c r="E24" i="13"/>
  <c r="J15" i="13"/>
  <c r="F15" i="13"/>
  <c r="H15" i="13" s="1"/>
  <c r="E15" i="13"/>
  <c r="J275" i="13"/>
  <c r="F275" i="13"/>
  <c r="H275" i="13" s="1"/>
  <c r="E275" i="13"/>
  <c r="J204" i="13"/>
  <c r="F204" i="13"/>
  <c r="H204" i="13" s="1"/>
  <c r="E204" i="13"/>
  <c r="J171" i="13"/>
  <c r="F171" i="13"/>
  <c r="H171" i="13" s="1"/>
  <c r="E171" i="13"/>
  <c r="J100" i="13"/>
  <c r="F100" i="13"/>
  <c r="H100" i="13" s="1"/>
  <c r="E100" i="13"/>
  <c r="J290" i="13"/>
  <c r="K290" i="13" s="1"/>
  <c r="M290" i="13" s="1"/>
  <c r="F290" i="13"/>
  <c r="H290" i="13" s="1"/>
  <c r="E290" i="13"/>
  <c r="J296" i="13"/>
  <c r="K296" i="13" s="1"/>
  <c r="M296" i="13" s="1"/>
  <c r="F296" i="13"/>
  <c r="H296" i="13" s="1"/>
  <c r="E296" i="13"/>
  <c r="J280" i="13"/>
  <c r="K280" i="13" s="1"/>
  <c r="M280" i="13" s="1"/>
  <c r="F280" i="13"/>
  <c r="H280" i="13" s="1"/>
  <c r="E280" i="13"/>
  <c r="J318" i="13"/>
  <c r="K318" i="13" s="1"/>
  <c r="M318" i="13" s="1"/>
  <c r="F318" i="13"/>
  <c r="H318" i="13" s="1"/>
  <c r="E318" i="13"/>
  <c r="J303" i="13"/>
  <c r="K303" i="13" s="1"/>
  <c r="M303" i="13" s="1"/>
  <c r="F303" i="13"/>
  <c r="H303" i="13" s="1"/>
  <c r="E303" i="13"/>
  <c r="J272" i="13"/>
  <c r="K272" i="13" s="1"/>
  <c r="M272" i="13" s="1"/>
  <c r="F272" i="13"/>
  <c r="H272" i="13" s="1"/>
  <c r="E272" i="13"/>
  <c r="J267" i="13"/>
  <c r="K267" i="13" s="1"/>
  <c r="M267" i="13" s="1"/>
  <c r="F267" i="13"/>
  <c r="H267" i="13" s="1"/>
  <c r="E267" i="13"/>
  <c r="J266" i="13"/>
  <c r="K266" i="13" s="1"/>
  <c r="M266" i="13" s="1"/>
  <c r="F266" i="13"/>
  <c r="H266" i="13" s="1"/>
  <c r="E266" i="13"/>
  <c r="J285" i="13"/>
  <c r="K285" i="13" s="1"/>
  <c r="M285" i="13" s="1"/>
  <c r="F285" i="13"/>
  <c r="H285" i="13" s="1"/>
  <c r="E285" i="13"/>
  <c r="J274" i="13"/>
  <c r="K274" i="13" s="1"/>
  <c r="M274" i="13" s="1"/>
  <c r="F274" i="13"/>
  <c r="H274" i="13" s="1"/>
  <c r="E274" i="13"/>
  <c r="J323" i="13"/>
  <c r="K323" i="13" s="1"/>
  <c r="F323" i="13"/>
  <c r="H323" i="13" s="1"/>
  <c r="E323" i="13"/>
  <c r="J316" i="13"/>
  <c r="K316" i="13" s="1"/>
  <c r="M316" i="13" s="1"/>
  <c r="F316" i="13"/>
  <c r="H316" i="13" s="1"/>
  <c r="E316" i="13"/>
  <c r="J298" i="13"/>
  <c r="K298" i="13" s="1"/>
  <c r="M298" i="13" s="1"/>
  <c r="F298" i="13"/>
  <c r="H298" i="13" s="1"/>
  <c r="E298" i="13"/>
  <c r="J306" i="13"/>
  <c r="K306" i="13" s="1"/>
  <c r="M306" i="13" s="1"/>
  <c r="F306" i="13"/>
  <c r="H306" i="13" s="1"/>
  <c r="E306" i="13"/>
  <c r="J219" i="13"/>
  <c r="K219" i="13" s="1"/>
  <c r="M219" i="13" s="1"/>
  <c r="F219" i="13"/>
  <c r="H219" i="13" s="1"/>
  <c r="E219" i="13"/>
  <c r="J225" i="13"/>
  <c r="K225" i="13" s="1"/>
  <c r="M225" i="13" s="1"/>
  <c r="F225" i="13"/>
  <c r="H225" i="13" s="1"/>
  <c r="E225" i="13"/>
  <c r="J209" i="13"/>
  <c r="K209" i="13" s="1"/>
  <c r="M209" i="13" s="1"/>
  <c r="F209" i="13"/>
  <c r="H209" i="13" s="1"/>
  <c r="E209" i="13"/>
  <c r="J247" i="13"/>
  <c r="K247" i="13" s="1"/>
  <c r="M247" i="13" s="1"/>
  <c r="F247" i="13"/>
  <c r="H247" i="13" s="1"/>
  <c r="E247" i="13"/>
  <c r="J232" i="13"/>
  <c r="K232" i="13" s="1"/>
  <c r="F232" i="13"/>
  <c r="H232" i="13" s="1"/>
  <c r="E232" i="13"/>
  <c r="J198" i="13"/>
  <c r="K198" i="13" s="1"/>
  <c r="M198" i="13" s="1"/>
  <c r="F198" i="13"/>
  <c r="H198" i="13" s="1"/>
  <c r="E198" i="13"/>
  <c r="J196" i="13"/>
  <c r="K196" i="13" s="1"/>
  <c r="M196" i="13" s="1"/>
  <c r="F196" i="13"/>
  <c r="H196" i="13" s="1"/>
  <c r="E196" i="13"/>
  <c r="J195" i="13"/>
  <c r="K195" i="13" s="1"/>
  <c r="M195" i="13" s="1"/>
  <c r="F195" i="13"/>
  <c r="H195" i="13" s="1"/>
  <c r="E195" i="13"/>
  <c r="J214" i="13"/>
  <c r="K214" i="13" s="1"/>
  <c r="M214" i="13" s="1"/>
  <c r="F214" i="13"/>
  <c r="H214" i="13" s="1"/>
  <c r="E214" i="13"/>
  <c r="J203" i="13"/>
  <c r="K203" i="13" s="1"/>
  <c r="M203" i="13" s="1"/>
  <c r="F203" i="13"/>
  <c r="H203" i="13" s="1"/>
  <c r="E203" i="13"/>
  <c r="J252" i="13"/>
  <c r="K252" i="13" s="1"/>
  <c r="M252" i="13" s="1"/>
  <c r="F252" i="13"/>
  <c r="H252" i="13" s="1"/>
  <c r="E252" i="13"/>
  <c r="J245" i="13"/>
  <c r="K245" i="13" s="1"/>
  <c r="M245" i="13" s="1"/>
  <c r="F245" i="13"/>
  <c r="H245" i="13" s="1"/>
  <c r="E245" i="13"/>
  <c r="J227" i="13"/>
  <c r="K227" i="13" s="1"/>
  <c r="M227" i="13" s="1"/>
  <c r="F227" i="13"/>
  <c r="H227" i="13" s="1"/>
  <c r="E227" i="13"/>
  <c r="J235" i="13"/>
  <c r="K235" i="13" s="1"/>
  <c r="M235" i="13" s="1"/>
  <c r="F235" i="13"/>
  <c r="H235" i="13" s="1"/>
  <c r="E235" i="13"/>
  <c r="J158" i="13"/>
  <c r="K158" i="13" s="1"/>
  <c r="M158" i="13" s="1"/>
  <c r="F158" i="13"/>
  <c r="H158" i="13" s="1"/>
  <c r="E158" i="13"/>
  <c r="J152" i="13"/>
  <c r="K152" i="13" s="1"/>
  <c r="M152" i="13" s="1"/>
  <c r="F152" i="13"/>
  <c r="H152" i="13" s="1"/>
  <c r="E152" i="13"/>
  <c r="J166" i="13"/>
  <c r="K166" i="13" s="1"/>
  <c r="M166" i="13" s="1"/>
  <c r="F166" i="13"/>
  <c r="H166" i="13" s="1"/>
  <c r="E166" i="13"/>
  <c r="J128" i="13"/>
  <c r="K128" i="13" s="1"/>
  <c r="M128" i="13" s="1"/>
  <c r="F128" i="13"/>
  <c r="H128" i="13" s="1"/>
  <c r="E128" i="13"/>
  <c r="J143" i="13"/>
  <c r="K143" i="13" s="1"/>
  <c r="M143" i="13" s="1"/>
  <c r="F143" i="13"/>
  <c r="H143" i="13" s="1"/>
  <c r="E143" i="13"/>
  <c r="J177" i="13"/>
  <c r="K177" i="13" s="1"/>
  <c r="M177" i="13" s="1"/>
  <c r="F177" i="13"/>
  <c r="H177" i="13" s="1"/>
  <c r="E177" i="13"/>
  <c r="J180" i="13"/>
  <c r="K180" i="13" s="1"/>
  <c r="M180" i="13" s="1"/>
  <c r="F180" i="13"/>
  <c r="H180" i="13" s="1"/>
  <c r="E180" i="13"/>
  <c r="J179" i="13"/>
  <c r="K179" i="13" s="1"/>
  <c r="M179" i="13" s="1"/>
  <c r="F179" i="13"/>
  <c r="H179" i="13" s="1"/>
  <c r="E179" i="13"/>
  <c r="J160" i="13"/>
  <c r="K160" i="13" s="1"/>
  <c r="M160" i="13" s="1"/>
  <c r="F160" i="13"/>
  <c r="H160" i="13" s="1"/>
  <c r="E160" i="13"/>
  <c r="J170" i="13"/>
  <c r="K170" i="13" s="1"/>
  <c r="M170" i="13" s="1"/>
  <c r="F170" i="13"/>
  <c r="H170" i="13" s="1"/>
  <c r="E170" i="13"/>
  <c r="J123" i="13"/>
  <c r="K123" i="13" s="1"/>
  <c r="M123" i="13" s="1"/>
  <c r="F123" i="13"/>
  <c r="H123" i="13" s="1"/>
  <c r="E123" i="13"/>
  <c r="J130" i="13"/>
  <c r="K130" i="13" s="1"/>
  <c r="M130" i="13" s="1"/>
  <c r="F130" i="13"/>
  <c r="H130" i="13" s="1"/>
  <c r="E130" i="13"/>
  <c r="J148" i="13"/>
  <c r="K148" i="13" s="1"/>
  <c r="M148" i="13" s="1"/>
  <c r="F148" i="13"/>
  <c r="H148" i="13" s="1"/>
  <c r="E148" i="13"/>
  <c r="J140" i="13"/>
  <c r="K140" i="13" s="1"/>
  <c r="M140" i="13" s="1"/>
  <c r="F140" i="13"/>
  <c r="H140" i="13" s="1"/>
  <c r="E140" i="13"/>
  <c r="J87" i="13"/>
  <c r="K87" i="13" s="1"/>
  <c r="M87" i="13" s="1"/>
  <c r="F87" i="13"/>
  <c r="H87" i="13" s="1"/>
  <c r="E87" i="13"/>
  <c r="J81" i="13"/>
  <c r="K81" i="13" s="1"/>
  <c r="M81" i="13" s="1"/>
  <c r="F81" i="13"/>
  <c r="H81" i="13" s="1"/>
  <c r="E81" i="13"/>
  <c r="J95" i="13"/>
  <c r="K95" i="13" s="1"/>
  <c r="M95" i="13" s="1"/>
  <c r="F95" i="13"/>
  <c r="H95" i="13" s="1"/>
  <c r="E95" i="13"/>
  <c r="J58" i="13"/>
  <c r="K58" i="13" s="1"/>
  <c r="M58" i="13" s="1"/>
  <c r="F58" i="13"/>
  <c r="H58" i="13" s="1"/>
  <c r="E58" i="13"/>
  <c r="J72" i="13"/>
  <c r="K72" i="13" s="1"/>
  <c r="M72" i="13" s="1"/>
  <c r="F72" i="13"/>
  <c r="H72" i="13" s="1"/>
  <c r="E72" i="13"/>
  <c r="J103" i="13"/>
  <c r="K103" i="13" s="1"/>
  <c r="M103" i="13" s="1"/>
  <c r="F103" i="13"/>
  <c r="H103" i="13" s="1"/>
  <c r="E103" i="13"/>
  <c r="J109" i="13"/>
  <c r="K109" i="13" s="1"/>
  <c r="M109" i="13" s="1"/>
  <c r="F109" i="13"/>
  <c r="H109" i="13" s="1"/>
  <c r="E109" i="13"/>
  <c r="J108" i="13"/>
  <c r="K108" i="13" s="1"/>
  <c r="M108" i="13" s="1"/>
  <c r="F108" i="13"/>
  <c r="H108" i="13" s="1"/>
  <c r="E108" i="13"/>
  <c r="J89" i="13"/>
  <c r="K89" i="13" s="1"/>
  <c r="M89" i="13" s="1"/>
  <c r="F89" i="13"/>
  <c r="H89" i="13" s="1"/>
  <c r="E89" i="13"/>
  <c r="J99" i="13"/>
  <c r="K99" i="13" s="1"/>
  <c r="M99" i="13" s="1"/>
  <c r="F99" i="13"/>
  <c r="H99" i="13" s="1"/>
  <c r="E99" i="13"/>
  <c r="J53" i="13"/>
  <c r="K53" i="13" s="1"/>
  <c r="M53" i="13" s="1"/>
  <c r="F53" i="13"/>
  <c r="H53" i="13" s="1"/>
  <c r="E53" i="13"/>
  <c r="J60" i="13"/>
  <c r="K60" i="13" s="1"/>
  <c r="M60" i="13" s="1"/>
  <c r="F60" i="13"/>
  <c r="H60" i="13" s="1"/>
  <c r="E60" i="13"/>
  <c r="J77" i="13"/>
  <c r="K77" i="13" s="1"/>
  <c r="M77" i="13" s="1"/>
  <c r="F77" i="13"/>
  <c r="H77" i="13" s="1"/>
  <c r="E77" i="13"/>
  <c r="J69" i="13"/>
  <c r="K69" i="13" s="1"/>
  <c r="M69" i="13" s="1"/>
  <c r="F69" i="13"/>
  <c r="H69" i="13" s="1"/>
  <c r="E69" i="13"/>
  <c r="J76" i="13"/>
  <c r="K76" i="13" s="1"/>
  <c r="M76" i="13" s="1"/>
  <c r="F76" i="13"/>
  <c r="H76" i="13" s="1"/>
  <c r="E76" i="13"/>
  <c r="J18" i="13"/>
  <c r="K18" i="13" s="1"/>
  <c r="M18" i="13" s="1"/>
  <c r="F18" i="13"/>
  <c r="H18" i="13" s="1"/>
  <c r="E18" i="13"/>
  <c r="J129" i="13"/>
  <c r="K129" i="13" s="1"/>
  <c r="M129" i="13" s="1"/>
  <c r="F129" i="13"/>
  <c r="H129" i="13" s="1"/>
  <c r="E129" i="13"/>
  <c r="J244" i="13"/>
  <c r="K244" i="13" s="1"/>
  <c r="M244" i="13" s="1"/>
  <c r="F244" i="13"/>
  <c r="H244" i="13" s="1"/>
  <c r="E244" i="13"/>
  <c r="J68" i="13"/>
  <c r="K68" i="13" s="1"/>
  <c r="M68" i="13" s="1"/>
  <c r="F68" i="13"/>
  <c r="H68" i="13" s="1"/>
  <c r="E68" i="13"/>
  <c r="J202" i="13"/>
  <c r="K202" i="13" s="1"/>
  <c r="M202" i="13" s="1"/>
  <c r="F202" i="13"/>
  <c r="H202" i="13" s="1"/>
  <c r="E202" i="13"/>
  <c r="J169" i="13"/>
  <c r="K169" i="13" s="1"/>
  <c r="M169" i="13" s="1"/>
  <c r="F169" i="13"/>
  <c r="H169" i="13" s="1"/>
  <c r="E169" i="13"/>
  <c r="J213" i="13"/>
  <c r="K213" i="13" s="1"/>
  <c r="M213" i="13" s="1"/>
  <c r="F213" i="13"/>
  <c r="H213" i="13" s="1"/>
  <c r="E213" i="13"/>
  <c r="J159" i="13"/>
  <c r="K159" i="13" s="1"/>
  <c r="M159" i="13" s="1"/>
  <c r="F159" i="13"/>
  <c r="H159" i="13" s="1"/>
  <c r="E159" i="13"/>
  <c r="J74" i="13"/>
  <c r="K74" i="13" s="1"/>
  <c r="M74" i="13" s="1"/>
  <c r="F74" i="13"/>
  <c r="H74" i="13" s="1"/>
  <c r="E74" i="13"/>
  <c r="J93" i="13"/>
  <c r="K93" i="13" s="1"/>
  <c r="M93" i="13" s="1"/>
  <c r="F93" i="13"/>
  <c r="H93" i="13" s="1"/>
  <c r="E93" i="13"/>
  <c r="J8" i="13"/>
  <c r="K8" i="13" s="1"/>
  <c r="M8" i="13" s="1"/>
  <c r="F8" i="13"/>
  <c r="H8" i="13" s="1"/>
  <c r="E8" i="13"/>
  <c r="J346" i="13"/>
  <c r="F346" i="13"/>
  <c r="H346" i="13" s="1"/>
  <c r="E346" i="13"/>
  <c r="J32" i="13"/>
  <c r="F32" i="13"/>
  <c r="H32" i="13" s="1"/>
  <c r="E32" i="13"/>
  <c r="J88" i="13"/>
  <c r="K88" i="13" s="1"/>
  <c r="M88" i="13" s="1"/>
  <c r="F88" i="13"/>
  <c r="H88" i="13" s="1"/>
  <c r="E88" i="13"/>
  <c r="J146" i="13"/>
  <c r="K146" i="13" s="1"/>
  <c r="M146" i="13" s="1"/>
  <c r="F146" i="13"/>
  <c r="H146" i="13" s="1"/>
  <c r="E146" i="13"/>
  <c r="J126" i="13"/>
  <c r="K126" i="13" s="1"/>
  <c r="M126" i="13" s="1"/>
  <c r="F126" i="13"/>
  <c r="H126" i="13" s="1"/>
  <c r="E126" i="13"/>
  <c r="J135" i="13"/>
  <c r="K135" i="13" s="1"/>
  <c r="M135" i="13" s="1"/>
  <c r="F135" i="13"/>
  <c r="H135" i="13" s="1"/>
  <c r="E135" i="13"/>
  <c r="J115" i="13"/>
  <c r="K115" i="13" s="1"/>
  <c r="M115" i="13" s="1"/>
  <c r="F115" i="13"/>
  <c r="H115" i="13" s="1"/>
  <c r="E115" i="13"/>
  <c r="J127" i="13"/>
  <c r="K127" i="13" s="1"/>
  <c r="M127" i="13" s="1"/>
  <c r="F127" i="13"/>
  <c r="H127" i="13" s="1"/>
  <c r="E127" i="13"/>
  <c r="J116" i="13"/>
  <c r="K116" i="13" s="1"/>
  <c r="M116" i="13" s="1"/>
  <c r="F116" i="13"/>
  <c r="H116" i="13" s="1"/>
  <c r="E116" i="13"/>
  <c r="J301" i="13"/>
  <c r="K301" i="13" s="1"/>
  <c r="M301" i="13" s="1"/>
  <c r="F301" i="13"/>
  <c r="H301" i="13" s="1"/>
  <c r="E301" i="13"/>
  <c r="J310" i="13"/>
  <c r="K310" i="13" s="1"/>
  <c r="M310" i="13" s="1"/>
  <c r="F310" i="13"/>
  <c r="H310" i="13" s="1"/>
  <c r="E310" i="13"/>
  <c r="J302" i="13"/>
  <c r="K302" i="13" s="1"/>
  <c r="M302" i="13" s="1"/>
  <c r="F302" i="13"/>
  <c r="H302" i="13" s="1"/>
  <c r="E302" i="13"/>
  <c r="J292" i="13"/>
  <c r="K292" i="13" s="1"/>
  <c r="M292" i="13" s="1"/>
  <c r="F292" i="13"/>
  <c r="H292" i="13" s="1"/>
  <c r="E292" i="13"/>
  <c r="J283" i="13"/>
  <c r="K283" i="13" s="1"/>
  <c r="M283" i="13" s="1"/>
  <c r="F283" i="13"/>
  <c r="H283" i="13" s="1"/>
  <c r="E283" i="13"/>
  <c r="J282" i="13"/>
  <c r="K282" i="13" s="1"/>
  <c r="M282" i="13" s="1"/>
  <c r="F282" i="13"/>
  <c r="H282" i="13" s="1"/>
  <c r="E282" i="13"/>
  <c r="J271" i="13"/>
  <c r="K271" i="13" s="1"/>
  <c r="M271" i="13" s="1"/>
  <c r="F271" i="13"/>
  <c r="H271" i="13" s="1"/>
  <c r="E271" i="13"/>
  <c r="J270" i="13"/>
  <c r="K270" i="13" s="1"/>
  <c r="M270" i="13" s="1"/>
  <c r="F270" i="13"/>
  <c r="H270" i="13" s="1"/>
  <c r="E270" i="13"/>
  <c r="J261" i="13"/>
  <c r="K261" i="13" s="1"/>
  <c r="M261" i="13" s="1"/>
  <c r="F261" i="13"/>
  <c r="H261" i="13" s="1"/>
  <c r="E261" i="13"/>
  <c r="J260" i="13"/>
  <c r="K260" i="13" s="1"/>
  <c r="M260" i="13" s="1"/>
  <c r="F260" i="13"/>
  <c r="H260" i="13" s="1"/>
  <c r="E260" i="13"/>
  <c r="J106" i="13"/>
  <c r="K106" i="13" s="1"/>
  <c r="F106" i="13"/>
  <c r="H106" i="13" s="1"/>
  <c r="E106" i="13"/>
  <c r="J250" i="13"/>
  <c r="K250" i="13" s="1"/>
  <c r="M250" i="13" s="1"/>
  <c r="F250" i="13"/>
  <c r="H250" i="13" s="1"/>
  <c r="E250" i="13"/>
  <c r="J249" i="13"/>
  <c r="K249" i="13" s="1"/>
  <c r="M249" i="13" s="1"/>
  <c r="F249" i="13"/>
  <c r="H249" i="13" s="1"/>
  <c r="E249" i="13"/>
  <c r="J242" i="13"/>
  <c r="K242" i="13" s="1"/>
  <c r="M242" i="13" s="1"/>
  <c r="F242" i="13"/>
  <c r="H242" i="13" s="1"/>
  <c r="E242" i="13"/>
  <c r="J241" i="13"/>
  <c r="K241" i="13" s="1"/>
  <c r="M241" i="13" s="1"/>
  <c r="F241" i="13"/>
  <c r="H241" i="13" s="1"/>
  <c r="E241" i="13"/>
  <c r="J231" i="13"/>
  <c r="K231" i="13" s="1"/>
  <c r="M231" i="13" s="1"/>
  <c r="F231" i="13"/>
  <c r="H231" i="13" s="1"/>
  <c r="E231" i="13"/>
  <c r="J230" i="13"/>
  <c r="K230" i="13" s="1"/>
  <c r="M230" i="13" s="1"/>
  <c r="F230" i="13"/>
  <c r="H230" i="13" s="1"/>
  <c r="E230" i="13"/>
  <c r="J222" i="13"/>
  <c r="K222" i="13" s="1"/>
  <c r="M222" i="13" s="1"/>
  <c r="F222" i="13"/>
  <c r="H222" i="13" s="1"/>
  <c r="E222" i="13"/>
  <c r="J221" i="13"/>
  <c r="K221" i="13" s="1"/>
  <c r="M221" i="13" s="1"/>
  <c r="F221" i="13"/>
  <c r="H221" i="13" s="1"/>
  <c r="E221" i="13"/>
  <c r="J212" i="13"/>
  <c r="K212" i="13" s="1"/>
  <c r="M212" i="13" s="1"/>
  <c r="F212" i="13"/>
  <c r="H212" i="13" s="1"/>
  <c r="E212" i="13"/>
  <c r="J211" i="13"/>
  <c r="K211" i="13" s="1"/>
  <c r="M211" i="13" s="1"/>
  <c r="F211" i="13"/>
  <c r="H211" i="13" s="1"/>
  <c r="E211" i="13"/>
  <c r="J94" i="13"/>
  <c r="K94" i="13" s="1"/>
  <c r="M94" i="13" s="1"/>
  <c r="F94" i="13"/>
  <c r="H94" i="13" s="1"/>
  <c r="E94" i="13"/>
  <c r="J189" i="13"/>
  <c r="K189" i="13" s="1"/>
  <c r="M189" i="13" s="1"/>
  <c r="F189" i="13"/>
  <c r="H189" i="13" s="1"/>
  <c r="E189" i="13"/>
  <c r="J201" i="13"/>
  <c r="K201" i="13" s="1"/>
  <c r="M201" i="13" s="1"/>
  <c r="F201" i="13"/>
  <c r="H201" i="13" s="1"/>
  <c r="E201" i="13"/>
  <c r="J186" i="13"/>
  <c r="K186" i="13" s="1"/>
  <c r="M186" i="13" s="1"/>
  <c r="F186" i="13"/>
  <c r="H186" i="13" s="1"/>
  <c r="E186" i="13"/>
  <c r="J164" i="13"/>
  <c r="K164" i="13" s="1"/>
  <c r="M164" i="13" s="1"/>
  <c r="F164" i="13"/>
  <c r="H164" i="13" s="1"/>
  <c r="E164" i="13"/>
  <c r="J176" i="13"/>
  <c r="K176" i="13" s="1"/>
  <c r="M176" i="13" s="1"/>
  <c r="F176" i="13"/>
  <c r="H176" i="13" s="1"/>
  <c r="E176" i="13"/>
  <c r="J154" i="13"/>
  <c r="K154" i="13" s="1"/>
  <c r="M154" i="13" s="1"/>
  <c r="F154" i="13"/>
  <c r="H154" i="13" s="1"/>
  <c r="E154" i="13"/>
  <c r="J165" i="13"/>
  <c r="K165" i="13" s="1"/>
  <c r="M165" i="13" s="1"/>
  <c r="F165" i="13"/>
  <c r="H165" i="13" s="1"/>
  <c r="E165" i="13"/>
  <c r="J145" i="13"/>
  <c r="K145" i="13" s="1"/>
  <c r="M145" i="13" s="1"/>
  <c r="F145" i="13"/>
  <c r="H145" i="13" s="1"/>
  <c r="E145" i="13"/>
  <c r="J155" i="13"/>
  <c r="K155" i="13" s="1"/>
  <c r="M155" i="13" s="1"/>
  <c r="F155" i="13"/>
  <c r="H155" i="13" s="1"/>
  <c r="E155" i="13"/>
  <c r="J134" i="13"/>
  <c r="K134" i="13" s="1"/>
  <c r="M134" i="13" s="1"/>
  <c r="F134" i="13"/>
  <c r="H134" i="13" s="1"/>
  <c r="E134" i="13"/>
  <c r="J84" i="13"/>
  <c r="K84" i="13" s="1"/>
  <c r="M84" i="13" s="1"/>
  <c r="F84" i="13"/>
  <c r="H84" i="13" s="1"/>
  <c r="E84" i="13"/>
  <c r="J75" i="13"/>
  <c r="K75" i="13" s="1"/>
  <c r="M75" i="13" s="1"/>
  <c r="F75" i="13"/>
  <c r="H75" i="13" s="1"/>
  <c r="E75" i="13"/>
  <c r="J200" i="13"/>
  <c r="K200" i="13" s="1"/>
  <c r="M200" i="13" s="1"/>
  <c r="F200" i="13"/>
  <c r="H200" i="13" s="1"/>
  <c r="E200" i="13"/>
  <c r="J185" i="13"/>
  <c r="K185" i="13" s="1"/>
  <c r="M185" i="13" s="1"/>
  <c r="F185" i="13"/>
  <c r="H185" i="13" s="1"/>
  <c r="E185" i="13"/>
  <c r="J309" i="13"/>
  <c r="K309" i="13" s="1"/>
  <c r="M309" i="13" s="1"/>
  <c r="F309" i="13"/>
  <c r="H309" i="13" s="1"/>
  <c r="E309" i="13"/>
  <c r="J321" i="13"/>
  <c r="K321" i="13" s="1"/>
  <c r="M321" i="13" s="1"/>
  <c r="F321" i="13"/>
  <c r="H321" i="13" s="1"/>
  <c r="E321" i="13"/>
  <c r="J355" i="13"/>
  <c r="K355" i="13" s="1"/>
  <c r="M355" i="13" s="1"/>
  <c r="F355" i="13"/>
  <c r="H355" i="13" s="1"/>
  <c r="E355" i="13"/>
  <c r="J343" i="13"/>
  <c r="K343" i="13" s="1"/>
  <c r="M343" i="13" s="1"/>
  <c r="F343" i="13"/>
  <c r="H343" i="13" s="1"/>
  <c r="E343" i="13"/>
  <c r="J356" i="13"/>
  <c r="K356" i="13" s="1"/>
  <c r="M356" i="13" s="1"/>
  <c r="F356" i="13"/>
  <c r="H356" i="13" s="1"/>
  <c r="E356" i="13"/>
  <c r="J344" i="13"/>
  <c r="K344" i="13" s="1"/>
  <c r="M344" i="13" s="1"/>
  <c r="F344" i="13"/>
  <c r="H344" i="13" s="1"/>
  <c r="E344" i="13"/>
  <c r="J322" i="13"/>
  <c r="K322" i="13" s="1"/>
  <c r="M322" i="13" s="1"/>
  <c r="F322" i="13"/>
  <c r="H322" i="13" s="1"/>
  <c r="E322" i="13"/>
  <c r="J315" i="13"/>
  <c r="K315" i="13" s="1"/>
  <c r="M315" i="13" s="1"/>
  <c r="F315" i="13"/>
  <c r="H315" i="13" s="1"/>
  <c r="E315" i="13"/>
  <c r="J334" i="13"/>
  <c r="K334" i="13" s="1"/>
  <c r="M334" i="13" s="1"/>
  <c r="F334" i="13"/>
  <c r="H334" i="13" s="1"/>
  <c r="E334" i="13"/>
  <c r="J342" i="13"/>
  <c r="K342" i="13" s="1"/>
  <c r="M342" i="13" s="1"/>
  <c r="F342" i="13"/>
  <c r="H342" i="13" s="1"/>
  <c r="E342" i="13"/>
  <c r="J326" i="13"/>
  <c r="K326" i="13" s="1"/>
  <c r="M326" i="13" s="1"/>
  <c r="F326" i="13"/>
  <c r="H326" i="13" s="1"/>
  <c r="E326" i="13"/>
  <c r="J335" i="13"/>
  <c r="K335" i="13" s="1"/>
  <c r="M335" i="13" s="1"/>
  <c r="F335" i="13"/>
  <c r="H335" i="13" s="1"/>
  <c r="E335" i="13"/>
  <c r="J320" i="13"/>
  <c r="K320" i="13" s="1"/>
  <c r="M320" i="13" s="1"/>
  <c r="F320" i="13"/>
  <c r="H320" i="13" s="1"/>
  <c r="E320" i="13"/>
  <c r="J327" i="13"/>
  <c r="K327" i="13" s="1"/>
  <c r="M327" i="13" s="1"/>
  <c r="F327" i="13"/>
  <c r="H327" i="13" s="1"/>
  <c r="E327" i="13"/>
  <c r="J305" i="13"/>
  <c r="K305" i="13" s="1"/>
  <c r="M305" i="13" s="1"/>
  <c r="F305" i="13"/>
  <c r="H305" i="13" s="1"/>
  <c r="E305" i="13"/>
  <c r="J297" i="13"/>
  <c r="K297" i="13" s="1"/>
  <c r="M297" i="13" s="1"/>
  <c r="F297" i="13"/>
  <c r="H297" i="13" s="1"/>
  <c r="E297" i="13"/>
  <c r="J251" i="13"/>
  <c r="K251" i="13" s="1"/>
  <c r="M251" i="13" s="1"/>
  <c r="F251" i="13"/>
  <c r="H251" i="13" s="1"/>
  <c r="E251" i="13"/>
  <c r="J122" i="13"/>
  <c r="K122" i="13" s="1"/>
  <c r="M122" i="13" s="1"/>
  <c r="F122" i="13"/>
  <c r="H122" i="13" s="1"/>
  <c r="E122" i="13"/>
  <c r="J273" i="13"/>
  <c r="K273" i="13" s="1"/>
  <c r="M273" i="13" s="1"/>
  <c r="F273" i="13"/>
  <c r="H273" i="13" s="1"/>
  <c r="E273" i="13"/>
  <c r="J98" i="13"/>
  <c r="K98" i="13" s="1"/>
  <c r="M98" i="13" s="1"/>
  <c r="F98" i="13"/>
  <c r="H98" i="13" s="1"/>
  <c r="E98" i="13"/>
  <c r="J17" i="13"/>
  <c r="K17" i="13" s="1"/>
  <c r="M17" i="13" s="1"/>
  <c r="F17" i="13"/>
  <c r="H17" i="13" s="1"/>
  <c r="E17" i="13"/>
  <c r="J40" i="13"/>
  <c r="K40" i="13" s="1"/>
  <c r="M40" i="13" s="1"/>
  <c r="F40" i="13"/>
  <c r="H40" i="13" s="1"/>
  <c r="E40" i="13"/>
  <c r="J38" i="13"/>
  <c r="K38" i="13" s="1"/>
  <c r="M38" i="13" s="1"/>
  <c r="F38" i="13"/>
  <c r="H38" i="13" s="1"/>
  <c r="E38" i="13"/>
  <c r="J28" i="13"/>
  <c r="K28" i="13" s="1"/>
  <c r="M28" i="13" s="1"/>
  <c r="F28" i="13"/>
  <c r="H28" i="13" s="1"/>
  <c r="E28" i="13"/>
  <c r="J45" i="13"/>
  <c r="K45" i="13" s="1"/>
  <c r="M45" i="13" s="1"/>
  <c r="F45" i="13"/>
  <c r="H45" i="13" s="1"/>
  <c r="E45" i="13"/>
  <c r="J47" i="13"/>
  <c r="K47" i="13" s="1"/>
  <c r="M47" i="13" s="1"/>
  <c r="F47" i="13"/>
  <c r="H47" i="13" s="1"/>
  <c r="E47" i="13"/>
  <c r="J39" i="13"/>
  <c r="K39" i="13" s="1"/>
  <c r="M39" i="13" s="1"/>
  <c r="F39" i="13"/>
  <c r="H39" i="13" s="1"/>
  <c r="E39" i="13"/>
  <c r="J57" i="13"/>
  <c r="K57" i="13" s="1"/>
  <c r="M57" i="13" s="1"/>
  <c r="F57" i="13"/>
  <c r="H57" i="13" s="1"/>
  <c r="E57" i="13"/>
  <c r="J46" i="13"/>
  <c r="K46" i="13" s="1"/>
  <c r="M46" i="13" s="1"/>
  <c r="F46" i="13"/>
  <c r="H46" i="13" s="1"/>
  <c r="E46" i="13"/>
  <c r="J67" i="13"/>
  <c r="K67" i="13" s="1"/>
  <c r="M67" i="13" s="1"/>
  <c r="F67" i="13"/>
  <c r="H67" i="13" s="1"/>
  <c r="E67" i="13"/>
  <c r="J83" i="13"/>
  <c r="K83" i="13" s="1"/>
  <c r="M83" i="13" s="1"/>
  <c r="F83" i="13"/>
  <c r="H83" i="13" s="1"/>
  <c r="E83" i="13"/>
  <c r="J226" i="13"/>
  <c r="K226" i="13" s="1"/>
  <c r="M226" i="13" s="1"/>
  <c r="F226" i="13"/>
  <c r="H226" i="13" s="1"/>
  <c r="E226" i="13"/>
  <c r="J234" i="13"/>
  <c r="K234" i="13" s="1"/>
  <c r="M234" i="13" s="1"/>
  <c r="F234" i="13"/>
  <c r="H234" i="13" s="1"/>
  <c r="E234" i="13"/>
  <c r="J147" i="13"/>
  <c r="K147" i="13" s="1"/>
  <c r="M147" i="13" s="1"/>
  <c r="F147" i="13"/>
  <c r="H147" i="13" s="1"/>
  <c r="E147" i="13"/>
  <c r="J139" i="13"/>
  <c r="K139" i="13" s="1"/>
  <c r="M139" i="13" s="1"/>
  <c r="F139" i="13"/>
  <c r="H139" i="13" s="1"/>
  <c r="E139" i="13"/>
  <c r="J29" i="13"/>
  <c r="K29" i="13" s="1"/>
  <c r="M29" i="13" s="1"/>
  <c r="F29" i="13"/>
  <c r="H29" i="13" s="1"/>
  <c r="E29" i="13"/>
  <c r="J30" i="13"/>
  <c r="K30" i="13" s="1"/>
  <c r="M30" i="13" s="1"/>
  <c r="F30" i="13"/>
  <c r="H30" i="13" s="1"/>
  <c r="E30" i="13"/>
  <c r="J364" i="13"/>
  <c r="K364" i="13" s="1"/>
  <c r="M364" i="13" s="1"/>
  <c r="F364" i="13"/>
  <c r="H364" i="13" s="1"/>
  <c r="E364" i="13"/>
  <c r="J365" i="13"/>
  <c r="K365" i="13" s="1"/>
  <c r="M365" i="13" s="1"/>
  <c r="F365" i="13"/>
  <c r="H365" i="13" s="1"/>
  <c r="E365" i="13"/>
  <c r="H6" i="3"/>
  <c r="AE33" i="11" l="1"/>
  <c r="AE30" i="11"/>
  <c r="AE46" i="11"/>
  <c r="AE26" i="11"/>
  <c r="AE37" i="11"/>
  <c r="AE34" i="11"/>
  <c r="AE21" i="11"/>
  <c r="AE45" i="11"/>
  <c r="AE61" i="11"/>
  <c r="AE29" i="11"/>
  <c r="AE42" i="11"/>
  <c r="AE53" i="11"/>
  <c r="AB36" i="11"/>
  <c r="AE36" i="11" s="1"/>
  <c r="AE20" i="11"/>
  <c r="AB40" i="11"/>
  <c r="AE40" i="11" s="1"/>
  <c r="AE24" i="11"/>
  <c r="AB48" i="11"/>
  <c r="AE48" i="11" s="1"/>
  <c r="AE32" i="11"/>
  <c r="AE31" i="11"/>
  <c r="AE23" i="11"/>
  <c r="AE22" i="11"/>
  <c r="AE19" i="11"/>
  <c r="AB41" i="11"/>
  <c r="AD25" i="11"/>
  <c r="AB38" i="11"/>
  <c r="AD29" i="11"/>
  <c r="AB58" i="11"/>
  <c r="AB66" i="11"/>
  <c r="AE66" i="11" s="1"/>
  <c r="AD21" i="11"/>
  <c r="AD33" i="11"/>
  <c r="AD46" i="11"/>
  <c r="AB51" i="11"/>
  <c r="AE51" i="11" s="1"/>
  <c r="AD35" i="11"/>
  <c r="AD47" i="11"/>
  <c r="AB63" i="11"/>
  <c r="AE63" i="11" s="1"/>
  <c r="AB55" i="11"/>
  <c r="AE55" i="11" s="1"/>
  <c r="AD39" i="11"/>
  <c r="AB78" i="11"/>
  <c r="AE78" i="11" s="1"/>
  <c r="AD62" i="11"/>
  <c r="AB65" i="11"/>
  <c r="AE65" i="11" s="1"/>
  <c r="AD49" i="11"/>
  <c r="AD24" i="11"/>
  <c r="AD32" i="11"/>
  <c r="AD27" i="11"/>
  <c r="AD50" i="11"/>
  <c r="AB44" i="11"/>
  <c r="AE44" i="11" s="1"/>
  <c r="AD20" i="11"/>
  <c r="AD28" i="11"/>
  <c r="AD19" i="11"/>
  <c r="AD23" i="11"/>
  <c r="AD31" i="11"/>
  <c r="AD37" i="11"/>
  <c r="AB43" i="11"/>
  <c r="AE43" i="11" s="1"/>
  <c r="AB69" i="11"/>
  <c r="AE69" i="11" s="1"/>
  <c r="AB77" i="11"/>
  <c r="AE77" i="11" s="1"/>
  <c r="AD26" i="11"/>
  <c r="AD30" i="11"/>
  <c r="AD34" i="11"/>
  <c r="AD45" i="11"/>
  <c r="K4" i="13"/>
  <c r="J4" i="13"/>
  <c r="AD40" i="11" l="1"/>
  <c r="AD48" i="11"/>
  <c r="AD36" i="11"/>
  <c r="AB64" i="11"/>
  <c r="AE64" i="11" s="1"/>
  <c r="AB52" i="11"/>
  <c r="AE52" i="11" s="1"/>
  <c r="AB74" i="11"/>
  <c r="AE74" i="11" s="1"/>
  <c r="AE58" i="11"/>
  <c r="AB57" i="11"/>
  <c r="AE41" i="11"/>
  <c r="AD58" i="11"/>
  <c r="AB56" i="11"/>
  <c r="AE56" i="11" s="1"/>
  <c r="AB54" i="11"/>
  <c r="AE54" i="11" s="1"/>
  <c r="AE38" i="11"/>
  <c r="AD41" i="11"/>
  <c r="AB82" i="11"/>
  <c r="AE82" i="11" s="1"/>
  <c r="AB70" i="11"/>
  <c r="AE70" i="11" s="1"/>
  <c r="AD38" i="11"/>
  <c r="AD66" i="11"/>
  <c r="AB72" i="11"/>
  <c r="AE72" i="11" s="1"/>
  <c r="AD56" i="11"/>
  <c r="AB60" i="11"/>
  <c r="AE60" i="11" s="1"/>
  <c r="AD44" i="11"/>
  <c r="AD65" i="11"/>
  <c r="AB81" i="11"/>
  <c r="AE81" i="11" s="1"/>
  <c r="AB67" i="11"/>
  <c r="AE67" i="11" s="1"/>
  <c r="AD51" i="11"/>
  <c r="AB85" i="11"/>
  <c r="AE85" i="11" s="1"/>
  <c r="AD69" i="11"/>
  <c r="AB71" i="11"/>
  <c r="AE71" i="11" s="1"/>
  <c r="AD55" i="11"/>
  <c r="AD74" i="11"/>
  <c r="AB94" i="11"/>
  <c r="AE94" i="11" s="1"/>
  <c r="AD78" i="11"/>
  <c r="AB79" i="11"/>
  <c r="AE79" i="11" s="1"/>
  <c r="AD63" i="11"/>
  <c r="AB93" i="11"/>
  <c r="AE93" i="11" s="1"/>
  <c r="AD77" i="11"/>
  <c r="AD43" i="11"/>
  <c r="AB59" i="11"/>
  <c r="AE59" i="11" s="1"/>
  <c r="F5" i="4"/>
  <c r="E5" i="4"/>
  <c r="H295" i="3"/>
  <c r="F295" i="3"/>
  <c r="E295" i="3"/>
  <c r="H294" i="3"/>
  <c r="F294" i="3"/>
  <c r="E294" i="3"/>
  <c r="H293" i="3"/>
  <c r="F293" i="3"/>
  <c r="E293" i="3"/>
  <c r="H292" i="3"/>
  <c r="F292" i="3"/>
  <c r="E292" i="3"/>
  <c r="H291" i="3"/>
  <c r="F291" i="3"/>
  <c r="E291" i="3"/>
  <c r="H290" i="3"/>
  <c r="F290" i="3"/>
  <c r="E290" i="3"/>
  <c r="H289" i="3"/>
  <c r="F289" i="3"/>
  <c r="E289" i="3"/>
  <c r="H269" i="3"/>
  <c r="F269" i="3"/>
  <c r="E269" i="3"/>
  <c r="H268" i="3"/>
  <c r="F268" i="3"/>
  <c r="E268" i="3"/>
  <c r="H267" i="3"/>
  <c r="F267" i="3"/>
  <c r="E267" i="3"/>
  <c r="H266" i="3"/>
  <c r="F266" i="3"/>
  <c r="E266" i="3"/>
  <c r="H265" i="3"/>
  <c r="F265" i="3"/>
  <c r="E265" i="3"/>
  <c r="H264" i="3"/>
  <c r="F264" i="3"/>
  <c r="E264" i="3"/>
  <c r="H263" i="3"/>
  <c r="F263" i="3"/>
  <c r="E263" i="3"/>
  <c r="H205" i="3"/>
  <c r="I205" i="3" s="1"/>
  <c r="F205" i="3"/>
  <c r="E205" i="3"/>
  <c r="H204" i="3"/>
  <c r="I204" i="3" s="1"/>
  <c r="F204" i="3"/>
  <c r="E204" i="3"/>
  <c r="H203" i="3"/>
  <c r="I203" i="3" s="1"/>
  <c r="F203" i="3"/>
  <c r="E203" i="3"/>
  <c r="H202" i="3"/>
  <c r="I202" i="3" s="1"/>
  <c r="F202" i="3"/>
  <c r="E202" i="3"/>
  <c r="H201" i="3"/>
  <c r="I201" i="3" s="1"/>
  <c r="F201" i="3"/>
  <c r="E201" i="3"/>
  <c r="H200" i="3"/>
  <c r="I200" i="3" s="1"/>
  <c r="F200" i="3"/>
  <c r="E200" i="3"/>
  <c r="H199" i="3"/>
  <c r="I199" i="3" s="1"/>
  <c r="F199" i="3"/>
  <c r="E199" i="3"/>
  <c r="H194" i="3"/>
  <c r="I194" i="3" s="1"/>
  <c r="F194" i="3"/>
  <c r="E194" i="3"/>
  <c r="H193" i="3"/>
  <c r="I193" i="3" s="1"/>
  <c r="F193" i="3"/>
  <c r="E193" i="3"/>
  <c r="H192" i="3"/>
  <c r="I192" i="3" s="1"/>
  <c r="F192" i="3"/>
  <c r="E192" i="3"/>
  <c r="H191" i="3"/>
  <c r="I191" i="3" s="1"/>
  <c r="F191" i="3"/>
  <c r="E191" i="3"/>
  <c r="H190" i="3"/>
  <c r="I190" i="3" s="1"/>
  <c r="F190" i="3"/>
  <c r="E190" i="3"/>
  <c r="H189" i="3"/>
  <c r="I189" i="3" s="1"/>
  <c r="F189" i="3"/>
  <c r="E189" i="3"/>
  <c r="H188" i="3"/>
  <c r="I188" i="3" s="1"/>
  <c r="F188" i="3"/>
  <c r="E188" i="3"/>
  <c r="H187" i="3"/>
  <c r="I187" i="3" s="1"/>
  <c r="F187" i="3"/>
  <c r="E187" i="3"/>
  <c r="H23" i="3"/>
  <c r="I23" i="3" s="1"/>
  <c r="F23" i="3"/>
  <c r="E23" i="3"/>
  <c r="H21" i="3"/>
  <c r="I21" i="3" s="1"/>
  <c r="F21" i="3"/>
  <c r="E21" i="3"/>
  <c r="H19" i="3"/>
  <c r="I19" i="3" s="1"/>
  <c r="F19" i="3"/>
  <c r="E19" i="3"/>
  <c r="H17" i="3"/>
  <c r="I17" i="3" s="1"/>
  <c r="F17" i="3"/>
  <c r="E17" i="3"/>
  <c r="H214" i="3"/>
  <c r="H215" i="3"/>
  <c r="H216" i="3"/>
  <c r="H217" i="3"/>
  <c r="H218" i="3"/>
  <c r="H219" i="3"/>
  <c r="H220" i="3"/>
  <c r="H221" i="3"/>
  <c r="F90" i="3"/>
  <c r="F370" i="3"/>
  <c r="F178" i="3"/>
  <c r="F274" i="3"/>
  <c r="F354" i="3"/>
  <c r="F275" i="3"/>
  <c r="F300" i="3"/>
  <c r="F162" i="3"/>
  <c r="F207" i="3"/>
  <c r="F24" i="3"/>
  <c r="F100" i="3"/>
  <c r="F369" i="3"/>
  <c r="F355" i="3"/>
  <c r="F276" i="3"/>
  <c r="F356" i="3"/>
  <c r="F301" i="3"/>
  <c r="F163" i="3"/>
  <c r="F164" i="3"/>
  <c r="F259" i="3"/>
  <c r="F222" i="3"/>
  <c r="F9" i="3"/>
  <c r="F8" i="3"/>
  <c r="F357" i="3"/>
  <c r="F88" i="3"/>
  <c r="F358" i="3"/>
  <c r="F359" i="3"/>
  <c r="F302" i="3"/>
  <c r="F352" i="3"/>
  <c r="F165" i="3"/>
  <c r="F22" i="3"/>
  <c r="F20" i="3"/>
  <c r="F360" i="3"/>
  <c r="F303" i="3"/>
  <c r="F348" i="3"/>
  <c r="F349" i="3"/>
  <c r="F18" i="3"/>
  <c r="F16" i="3"/>
  <c r="F308" i="3"/>
  <c r="F309" i="3"/>
  <c r="F210" i="3"/>
  <c r="F214" i="3"/>
  <c r="F174" i="3"/>
  <c r="F260" i="3"/>
  <c r="F105" i="3"/>
  <c r="F270" i="3"/>
  <c r="F208" i="3"/>
  <c r="F184" i="3"/>
  <c r="F112" i="3"/>
  <c r="F368" i="3"/>
  <c r="F104" i="3"/>
  <c r="F223" i="3"/>
  <c r="F310" i="3"/>
  <c r="F224" i="3"/>
  <c r="F225" i="3"/>
  <c r="F344" i="3"/>
  <c r="F15" i="3"/>
  <c r="F209" i="3"/>
  <c r="F226" i="3"/>
  <c r="F97" i="3"/>
  <c r="F102" i="3"/>
  <c r="F311" i="3"/>
  <c r="F111" i="3"/>
  <c r="F92" i="3"/>
  <c r="F47" i="3"/>
  <c r="F101" i="3"/>
  <c r="F103" i="3"/>
  <c r="F227" i="3"/>
  <c r="F312" i="3"/>
  <c r="F313" i="3"/>
  <c r="F114" i="3"/>
  <c r="F14" i="3"/>
  <c r="F48" i="3"/>
  <c r="F170" i="3"/>
  <c r="F215" i="3"/>
  <c r="F115" i="3"/>
  <c r="F87" i="3"/>
  <c r="F108" i="3"/>
  <c r="F180" i="3"/>
  <c r="F228" i="3"/>
  <c r="F91" i="3"/>
  <c r="F59" i="3"/>
  <c r="F113" i="3"/>
  <c r="F296" i="3"/>
  <c r="F314" i="3"/>
  <c r="F25" i="3"/>
  <c r="F109" i="3"/>
  <c r="F158" i="3"/>
  <c r="F229" i="3"/>
  <c r="F230" i="3"/>
  <c r="F110" i="3"/>
  <c r="F196" i="3"/>
  <c r="F70" i="3"/>
  <c r="F284" i="3"/>
  <c r="F106" i="3"/>
  <c r="F107" i="3"/>
  <c r="F231" i="3"/>
  <c r="F280" i="3"/>
  <c r="F315" i="3"/>
  <c r="F340" i="3"/>
  <c r="F83" i="3"/>
  <c r="F81" i="3"/>
  <c r="F316" i="3"/>
  <c r="F317" i="3"/>
  <c r="F211" i="3"/>
  <c r="F216" i="3"/>
  <c r="F175" i="3"/>
  <c r="F27" i="3"/>
  <c r="F119" i="3"/>
  <c r="F271" i="3"/>
  <c r="F85" i="3"/>
  <c r="F82" i="3"/>
  <c r="F126" i="3"/>
  <c r="F99" i="3"/>
  <c r="F118" i="3"/>
  <c r="F232" i="3"/>
  <c r="F318" i="3"/>
  <c r="F49" i="3"/>
  <c r="F84" i="3"/>
  <c r="F233" i="3"/>
  <c r="F234" i="3"/>
  <c r="F345" i="3"/>
  <c r="F10" i="3"/>
  <c r="F116" i="3"/>
  <c r="F235" i="3"/>
  <c r="F319" i="3"/>
  <c r="F125" i="3"/>
  <c r="F51" i="3"/>
  <c r="F86" i="3"/>
  <c r="F11" i="3"/>
  <c r="F117" i="3"/>
  <c r="F236" i="3"/>
  <c r="F320" i="3"/>
  <c r="F321" i="3"/>
  <c r="F128" i="3"/>
  <c r="F53" i="3"/>
  <c r="F50" i="3"/>
  <c r="F171" i="3"/>
  <c r="F217" i="3"/>
  <c r="F129" i="3"/>
  <c r="F93" i="3"/>
  <c r="F122" i="3"/>
  <c r="F181" i="3"/>
  <c r="F237" i="3"/>
  <c r="F55" i="3"/>
  <c r="F52" i="3"/>
  <c r="F127" i="3"/>
  <c r="F297" i="3"/>
  <c r="F322" i="3"/>
  <c r="F95" i="3"/>
  <c r="F123" i="3"/>
  <c r="F159" i="3"/>
  <c r="F238" i="3"/>
  <c r="F239" i="3"/>
  <c r="F195" i="3"/>
  <c r="F54" i="3"/>
  <c r="F124" i="3"/>
  <c r="F285" i="3"/>
  <c r="F120" i="3"/>
  <c r="F121" i="3"/>
  <c r="F240" i="3"/>
  <c r="F281" i="3"/>
  <c r="F323" i="3"/>
  <c r="F45" i="3"/>
  <c r="F56" i="3"/>
  <c r="F341" i="3"/>
  <c r="F58" i="3"/>
  <c r="F185" i="3"/>
  <c r="F342" i="3"/>
  <c r="F282" i="3"/>
  <c r="F324" i="3"/>
  <c r="F261" i="3"/>
  <c r="F134" i="3"/>
  <c r="F135" i="3"/>
  <c r="F241" i="3"/>
  <c r="F138" i="3"/>
  <c r="F46" i="3"/>
  <c r="F57" i="3"/>
  <c r="F96" i="3"/>
  <c r="F137" i="3"/>
  <c r="F160" i="3"/>
  <c r="F242" i="3"/>
  <c r="F243" i="3"/>
  <c r="F298" i="3"/>
  <c r="F325" i="3"/>
  <c r="F141" i="3"/>
  <c r="F60" i="3"/>
  <c r="F61" i="3"/>
  <c r="F94" i="3"/>
  <c r="F136" i="3"/>
  <c r="F182" i="3"/>
  <c r="F244" i="3"/>
  <c r="F172" i="3"/>
  <c r="F219" i="3"/>
  <c r="F143" i="3"/>
  <c r="F62" i="3"/>
  <c r="F63" i="3"/>
  <c r="F326" i="3"/>
  <c r="F327" i="3"/>
  <c r="F142" i="3"/>
  <c r="F13" i="3"/>
  <c r="F131" i="3"/>
  <c r="F245" i="3"/>
  <c r="F64" i="3"/>
  <c r="F65" i="3"/>
  <c r="F139" i="3"/>
  <c r="F328" i="3"/>
  <c r="F12" i="3"/>
  <c r="F130" i="3"/>
  <c r="F246" i="3"/>
  <c r="F346" i="3"/>
  <c r="F247" i="3"/>
  <c r="F248" i="3"/>
  <c r="F66" i="3"/>
  <c r="F67" i="3"/>
  <c r="F329" i="3"/>
  <c r="F98" i="3"/>
  <c r="F132" i="3"/>
  <c r="F249" i="3"/>
  <c r="F140" i="3"/>
  <c r="F68" i="3"/>
  <c r="F69" i="3"/>
  <c r="F28" i="3"/>
  <c r="F133" i="3"/>
  <c r="F272" i="3"/>
  <c r="F330" i="3"/>
  <c r="F331" i="3"/>
  <c r="F212" i="3"/>
  <c r="F218" i="3"/>
  <c r="F176" i="3"/>
  <c r="F71" i="3"/>
  <c r="F72" i="3"/>
  <c r="F343" i="3"/>
  <c r="F283" i="3"/>
  <c r="F332" i="3"/>
  <c r="F286" i="3"/>
  <c r="F148" i="3"/>
  <c r="F149" i="3"/>
  <c r="F250" i="3"/>
  <c r="F73" i="3"/>
  <c r="F74" i="3"/>
  <c r="F152" i="3"/>
  <c r="F26" i="3"/>
  <c r="F151" i="3"/>
  <c r="F161" i="3"/>
  <c r="F251" i="3"/>
  <c r="F252" i="3"/>
  <c r="F299" i="3"/>
  <c r="F333" i="3"/>
  <c r="F155" i="3"/>
  <c r="F75" i="3"/>
  <c r="F76" i="3"/>
  <c r="F262" i="3"/>
  <c r="F150" i="3"/>
  <c r="F183" i="3"/>
  <c r="F253" i="3"/>
  <c r="F173" i="3"/>
  <c r="F221" i="3"/>
  <c r="F157" i="3"/>
  <c r="F77" i="3"/>
  <c r="F186" i="3"/>
  <c r="F334" i="3"/>
  <c r="F335" i="3"/>
  <c r="F156" i="3"/>
  <c r="F29" i="3"/>
  <c r="F145" i="3"/>
  <c r="F254" i="3"/>
  <c r="F80" i="3"/>
  <c r="F78" i="3"/>
  <c r="F153" i="3"/>
  <c r="F336" i="3"/>
  <c r="F30" i="3"/>
  <c r="F144" i="3"/>
  <c r="F255" i="3"/>
  <c r="F79" i="3"/>
  <c r="F44" i="3"/>
  <c r="F347" i="3"/>
  <c r="F256" i="3"/>
  <c r="F257" i="3"/>
  <c r="F337" i="3"/>
  <c r="F37" i="3"/>
  <c r="F146" i="3"/>
  <c r="F258" i="3"/>
  <c r="F32" i="3"/>
  <c r="F43" i="3"/>
  <c r="F154" i="3"/>
  <c r="F38" i="3"/>
  <c r="F147" i="3"/>
  <c r="F273" i="3"/>
  <c r="F34" i="3"/>
  <c r="F31" i="3"/>
  <c r="F338" i="3"/>
  <c r="F339" i="3"/>
  <c r="F213" i="3"/>
  <c r="F220" i="3"/>
  <c r="F177" i="3"/>
  <c r="F351" i="3"/>
  <c r="F350" i="3"/>
  <c r="F304" i="3"/>
  <c r="F36" i="3"/>
  <c r="F33" i="3"/>
  <c r="F361" i="3"/>
  <c r="F197" i="3"/>
  <c r="F35" i="3"/>
  <c r="F41" i="3"/>
  <c r="F39" i="3"/>
  <c r="F362" i="3"/>
  <c r="F89" i="3"/>
  <c r="F363" i="3"/>
  <c r="F364" i="3"/>
  <c r="F305" i="3"/>
  <c r="F353" i="3"/>
  <c r="F166" i="3"/>
  <c r="F287" i="3"/>
  <c r="F198" i="3"/>
  <c r="F42" i="3"/>
  <c r="F40" i="3"/>
  <c r="F365" i="3"/>
  <c r="F277" i="3"/>
  <c r="F366" i="3"/>
  <c r="F306" i="3"/>
  <c r="F167" i="3"/>
  <c r="F168" i="3"/>
  <c r="F288" i="3"/>
  <c r="F7" i="3"/>
  <c r="F6" i="3"/>
  <c r="F179" i="3"/>
  <c r="F278" i="3"/>
  <c r="F367" i="3"/>
  <c r="F279" i="3"/>
  <c r="F307" i="3"/>
  <c r="F169" i="3"/>
  <c r="F206" i="3"/>
  <c r="E90" i="3"/>
  <c r="E370" i="3"/>
  <c r="E178" i="3"/>
  <c r="E274" i="3"/>
  <c r="E354" i="3"/>
  <c r="E275" i="3"/>
  <c r="E300" i="3"/>
  <c r="E162" i="3"/>
  <c r="E207" i="3"/>
  <c r="E24" i="3"/>
  <c r="E100" i="3"/>
  <c r="E369" i="3"/>
  <c r="E355" i="3"/>
  <c r="E276" i="3"/>
  <c r="E356" i="3"/>
  <c r="E301" i="3"/>
  <c r="E163" i="3"/>
  <c r="E164" i="3"/>
  <c r="E259" i="3"/>
  <c r="E222" i="3"/>
  <c r="E9" i="3"/>
  <c r="E8" i="3"/>
  <c r="E357" i="3"/>
  <c r="E88" i="3"/>
  <c r="E358" i="3"/>
  <c r="E359" i="3"/>
  <c r="E302" i="3"/>
  <c r="E352" i="3"/>
  <c r="E165" i="3"/>
  <c r="E22" i="3"/>
  <c r="E20" i="3"/>
  <c r="E360" i="3"/>
  <c r="E303" i="3"/>
  <c r="E348" i="3"/>
  <c r="E349" i="3"/>
  <c r="E18" i="3"/>
  <c r="E16" i="3"/>
  <c r="E308" i="3"/>
  <c r="E309" i="3"/>
  <c r="E210" i="3"/>
  <c r="E214" i="3"/>
  <c r="E174" i="3"/>
  <c r="E260" i="3"/>
  <c r="E105" i="3"/>
  <c r="E270" i="3"/>
  <c r="E208" i="3"/>
  <c r="E184" i="3"/>
  <c r="E112" i="3"/>
  <c r="E368" i="3"/>
  <c r="E104" i="3"/>
  <c r="E223" i="3"/>
  <c r="E310" i="3"/>
  <c r="E224" i="3"/>
  <c r="E225" i="3"/>
  <c r="E344" i="3"/>
  <c r="E15" i="3"/>
  <c r="E209" i="3"/>
  <c r="E226" i="3"/>
  <c r="E97" i="3"/>
  <c r="E102" i="3"/>
  <c r="E311" i="3"/>
  <c r="E111" i="3"/>
  <c r="E92" i="3"/>
  <c r="E47" i="3"/>
  <c r="E101" i="3"/>
  <c r="E103" i="3"/>
  <c r="E227" i="3"/>
  <c r="E312" i="3"/>
  <c r="E313" i="3"/>
  <c r="E114" i="3"/>
  <c r="E14" i="3"/>
  <c r="E48" i="3"/>
  <c r="E170" i="3"/>
  <c r="E215" i="3"/>
  <c r="E115" i="3"/>
  <c r="E87" i="3"/>
  <c r="E108" i="3"/>
  <c r="E180" i="3"/>
  <c r="E228" i="3"/>
  <c r="E91" i="3"/>
  <c r="E59" i="3"/>
  <c r="E113" i="3"/>
  <c r="E296" i="3"/>
  <c r="E314" i="3"/>
  <c r="E25" i="3"/>
  <c r="E109" i="3"/>
  <c r="E158" i="3"/>
  <c r="E229" i="3"/>
  <c r="E230" i="3"/>
  <c r="E110" i="3"/>
  <c r="E196" i="3"/>
  <c r="E70" i="3"/>
  <c r="E284" i="3"/>
  <c r="E106" i="3"/>
  <c r="E107" i="3"/>
  <c r="E231" i="3"/>
  <c r="E280" i="3"/>
  <c r="E315" i="3"/>
  <c r="E340" i="3"/>
  <c r="E83" i="3"/>
  <c r="E81" i="3"/>
  <c r="E316" i="3"/>
  <c r="E317" i="3"/>
  <c r="E211" i="3"/>
  <c r="E216" i="3"/>
  <c r="E175" i="3"/>
  <c r="E27" i="3"/>
  <c r="E119" i="3"/>
  <c r="E271" i="3"/>
  <c r="E85" i="3"/>
  <c r="E82" i="3"/>
  <c r="E126" i="3"/>
  <c r="E99" i="3"/>
  <c r="E118" i="3"/>
  <c r="E232" i="3"/>
  <c r="E318" i="3"/>
  <c r="E49" i="3"/>
  <c r="E84" i="3"/>
  <c r="E233" i="3"/>
  <c r="E234" i="3"/>
  <c r="E345" i="3"/>
  <c r="E10" i="3"/>
  <c r="E116" i="3"/>
  <c r="E235" i="3"/>
  <c r="E319" i="3"/>
  <c r="E125" i="3"/>
  <c r="E51" i="3"/>
  <c r="E86" i="3"/>
  <c r="E11" i="3"/>
  <c r="E117" i="3"/>
  <c r="E236" i="3"/>
  <c r="E320" i="3"/>
  <c r="E321" i="3"/>
  <c r="E128" i="3"/>
  <c r="E53" i="3"/>
  <c r="E50" i="3"/>
  <c r="E171" i="3"/>
  <c r="E217" i="3"/>
  <c r="E129" i="3"/>
  <c r="E93" i="3"/>
  <c r="E122" i="3"/>
  <c r="E181" i="3"/>
  <c r="E237" i="3"/>
  <c r="E55" i="3"/>
  <c r="E52" i="3"/>
  <c r="E127" i="3"/>
  <c r="E297" i="3"/>
  <c r="E322" i="3"/>
  <c r="E95" i="3"/>
  <c r="E123" i="3"/>
  <c r="E159" i="3"/>
  <c r="E238" i="3"/>
  <c r="E239" i="3"/>
  <c r="E195" i="3"/>
  <c r="E54" i="3"/>
  <c r="E124" i="3"/>
  <c r="E285" i="3"/>
  <c r="E120" i="3"/>
  <c r="E121" i="3"/>
  <c r="E240" i="3"/>
  <c r="E281" i="3"/>
  <c r="E323" i="3"/>
  <c r="E45" i="3"/>
  <c r="E56" i="3"/>
  <c r="E341" i="3"/>
  <c r="E58" i="3"/>
  <c r="E185" i="3"/>
  <c r="E342" i="3"/>
  <c r="E282" i="3"/>
  <c r="E324" i="3"/>
  <c r="E261" i="3"/>
  <c r="E134" i="3"/>
  <c r="E135" i="3"/>
  <c r="E241" i="3"/>
  <c r="E138" i="3"/>
  <c r="E46" i="3"/>
  <c r="E57" i="3"/>
  <c r="E96" i="3"/>
  <c r="E137" i="3"/>
  <c r="E160" i="3"/>
  <c r="E242" i="3"/>
  <c r="E243" i="3"/>
  <c r="E298" i="3"/>
  <c r="E325" i="3"/>
  <c r="E141" i="3"/>
  <c r="E60" i="3"/>
  <c r="E61" i="3"/>
  <c r="E94" i="3"/>
  <c r="E136" i="3"/>
  <c r="E182" i="3"/>
  <c r="E244" i="3"/>
  <c r="E172" i="3"/>
  <c r="E219" i="3"/>
  <c r="E143" i="3"/>
  <c r="E62" i="3"/>
  <c r="E63" i="3"/>
  <c r="E326" i="3"/>
  <c r="E327" i="3"/>
  <c r="E142" i="3"/>
  <c r="E13" i="3"/>
  <c r="E131" i="3"/>
  <c r="E245" i="3"/>
  <c r="E64" i="3"/>
  <c r="E65" i="3"/>
  <c r="E139" i="3"/>
  <c r="E328" i="3"/>
  <c r="E12" i="3"/>
  <c r="E130" i="3"/>
  <c r="E246" i="3"/>
  <c r="E346" i="3"/>
  <c r="E247" i="3"/>
  <c r="E248" i="3"/>
  <c r="E66" i="3"/>
  <c r="E67" i="3"/>
  <c r="E329" i="3"/>
  <c r="E98" i="3"/>
  <c r="E132" i="3"/>
  <c r="E249" i="3"/>
  <c r="E140" i="3"/>
  <c r="E68" i="3"/>
  <c r="E69" i="3"/>
  <c r="E28" i="3"/>
  <c r="E133" i="3"/>
  <c r="E272" i="3"/>
  <c r="E330" i="3"/>
  <c r="E331" i="3"/>
  <c r="E212" i="3"/>
  <c r="E218" i="3"/>
  <c r="E176" i="3"/>
  <c r="E71" i="3"/>
  <c r="E72" i="3"/>
  <c r="E343" i="3"/>
  <c r="E283" i="3"/>
  <c r="E332" i="3"/>
  <c r="E286" i="3"/>
  <c r="E148" i="3"/>
  <c r="E149" i="3"/>
  <c r="E250" i="3"/>
  <c r="E73" i="3"/>
  <c r="E74" i="3"/>
  <c r="E152" i="3"/>
  <c r="E26" i="3"/>
  <c r="E151" i="3"/>
  <c r="E161" i="3"/>
  <c r="E251" i="3"/>
  <c r="E252" i="3"/>
  <c r="E299" i="3"/>
  <c r="E333" i="3"/>
  <c r="E155" i="3"/>
  <c r="E75" i="3"/>
  <c r="E76" i="3"/>
  <c r="E262" i="3"/>
  <c r="E150" i="3"/>
  <c r="E183" i="3"/>
  <c r="E253" i="3"/>
  <c r="E173" i="3"/>
  <c r="E221" i="3"/>
  <c r="E157" i="3"/>
  <c r="E77" i="3"/>
  <c r="E186" i="3"/>
  <c r="E334" i="3"/>
  <c r="E335" i="3"/>
  <c r="E156" i="3"/>
  <c r="E29" i="3"/>
  <c r="E145" i="3"/>
  <c r="E254" i="3"/>
  <c r="E80" i="3"/>
  <c r="E78" i="3"/>
  <c r="E153" i="3"/>
  <c r="E336" i="3"/>
  <c r="E30" i="3"/>
  <c r="E144" i="3"/>
  <c r="E255" i="3"/>
  <c r="E79" i="3"/>
  <c r="E44" i="3"/>
  <c r="E347" i="3"/>
  <c r="E256" i="3"/>
  <c r="E257" i="3"/>
  <c r="E337" i="3"/>
  <c r="E37" i="3"/>
  <c r="E146" i="3"/>
  <c r="E258" i="3"/>
  <c r="E32" i="3"/>
  <c r="E43" i="3"/>
  <c r="E154" i="3"/>
  <c r="E38" i="3"/>
  <c r="E147" i="3"/>
  <c r="E273" i="3"/>
  <c r="E34" i="3"/>
  <c r="E31" i="3"/>
  <c r="E338" i="3"/>
  <c r="E339" i="3"/>
  <c r="E213" i="3"/>
  <c r="E220" i="3"/>
  <c r="E177" i="3"/>
  <c r="E351" i="3"/>
  <c r="E350" i="3"/>
  <c r="E304" i="3"/>
  <c r="E36" i="3"/>
  <c r="E33" i="3"/>
  <c r="E361" i="3"/>
  <c r="E197" i="3"/>
  <c r="E35" i="3"/>
  <c r="E41" i="3"/>
  <c r="E39" i="3"/>
  <c r="E362" i="3"/>
  <c r="E89" i="3"/>
  <c r="E363" i="3"/>
  <c r="E364" i="3"/>
  <c r="E305" i="3"/>
  <c r="E353" i="3"/>
  <c r="E166" i="3"/>
  <c r="E287" i="3"/>
  <c r="E198" i="3"/>
  <c r="E42" i="3"/>
  <c r="E40" i="3"/>
  <c r="E365" i="3"/>
  <c r="E277" i="3"/>
  <c r="E366" i="3"/>
  <c r="E306" i="3"/>
  <c r="E167" i="3"/>
  <c r="E168" i="3"/>
  <c r="E288" i="3"/>
  <c r="E7" i="3"/>
  <c r="E6" i="3"/>
  <c r="E179" i="3"/>
  <c r="E278" i="3"/>
  <c r="E367" i="3"/>
  <c r="E279" i="3"/>
  <c r="E307" i="3"/>
  <c r="E169" i="3"/>
  <c r="E206" i="3"/>
  <c r="B19" i="4"/>
  <c r="C19" i="4"/>
  <c r="B20" i="4"/>
  <c r="C20" i="4"/>
  <c r="B21" i="4"/>
  <c r="C21" i="4"/>
  <c r="B22" i="4"/>
  <c r="C22" i="4"/>
  <c r="B23" i="4"/>
  <c r="C23" i="4"/>
  <c r="B24" i="4"/>
  <c r="C24" i="4"/>
  <c r="B25" i="4"/>
  <c r="C25" i="4"/>
  <c r="B26" i="4"/>
  <c r="C26" i="4"/>
  <c r="B27" i="4"/>
  <c r="C27" i="4"/>
  <c r="H206" i="3"/>
  <c r="H90" i="3"/>
  <c r="I90" i="3" s="1"/>
  <c r="H370" i="3"/>
  <c r="I370" i="3" s="1"/>
  <c r="H178" i="3"/>
  <c r="H274" i="3"/>
  <c r="H354" i="3"/>
  <c r="H275" i="3"/>
  <c r="H300" i="3"/>
  <c r="H162" i="3"/>
  <c r="H207" i="3"/>
  <c r="H24" i="3"/>
  <c r="I24" i="3" s="1"/>
  <c r="H100" i="3"/>
  <c r="I100" i="3" s="1"/>
  <c r="H369" i="3"/>
  <c r="I369" i="3" s="1"/>
  <c r="H355" i="3"/>
  <c r="H276" i="3"/>
  <c r="H356" i="3"/>
  <c r="H301" i="3"/>
  <c r="H163" i="3"/>
  <c r="H164" i="3"/>
  <c r="H259" i="3"/>
  <c r="H222" i="3"/>
  <c r="H9" i="3"/>
  <c r="I9" i="3" s="1"/>
  <c r="H8" i="3"/>
  <c r="I8" i="3" s="1"/>
  <c r="H357" i="3"/>
  <c r="H88" i="3"/>
  <c r="H358" i="3"/>
  <c r="H359" i="3"/>
  <c r="H302" i="3"/>
  <c r="H352" i="3"/>
  <c r="H165" i="3"/>
  <c r="H22" i="3"/>
  <c r="I22" i="3" s="1"/>
  <c r="H20" i="3"/>
  <c r="I20" i="3" s="1"/>
  <c r="H360" i="3"/>
  <c r="H303" i="3"/>
  <c r="H348" i="3"/>
  <c r="H349" i="3"/>
  <c r="H18" i="3"/>
  <c r="I18" i="3" s="1"/>
  <c r="H16" i="3"/>
  <c r="I16" i="3" s="1"/>
  <c r="H308" i="3"/>
  <c r="H309" i="3"/>
  <c r="H210" i="3"/>
  <c r="H174" i="3"/>
  <c r="H260" i="3"/>
  <c r="H105" i="3"/>
  <c r="I105" i="3" s="1"/>
  <c r="H270" i="3"/>
  <c r="H208" i="3"/>
  <c r="I208" i="3" s="1"/>
  <c r="H184" i="3"/>
  <c r="I184" i="3" s="1"/>
  <c r="H112" i="3"/>
  <c r="I112" i="3" s="1"/>
  <c r="H368" i="3"/>
  <c r="I368" i="3" s="1"/>
  <c r="H104" i="3"/>
  <c r="I104" i="3" s="1"/>
  <c r="H223" i="3"/>
  <c r="H310" i="3"/>
  <c r="H224" i="3"/>
  <c r="H225" i="3"/>
  <c r="H344" i="3"/>
  <c r="I344" i="3" s="1"/>
  <c r="H15" i="3"/>
  <c r="I15" i="3" s="1"/>
  <c r="H209" i="3"/>
  <c r="I209" i="3" s="1"/>
  <c r="H226" i="3"/>
  <c r="H97" i="3"/>
  <c r="I97" i="3" s="1"/>
  <c r="H102" i="3"/>
  <c r="I102" i="3" s="1"/>
  <c r="H311" i="3"/>
  <c r="H111" i="3"/>
  <c r="I111" i="3" s="1"/>
  <c r="H92" i="3"/>
  <c r="I92" i="3" s="1"/>
  <c r="H47" i="3"/>
  <c r="I47" i="3" s="1"/>
  <c r="H101" i="3"/>
  <c r="I101" i="3" s="1"/>
  <c r="H103" i="3"/>
  <c r="I103" i="3" s="1"/>
  <c r="H227" i="3"/>
  <c r="H312" i="3"/>
  <c r="H313" i="3"/>
  <c r="H114" i="3"/>
  <c r="I114" i="3" s="1"/>
  <c r="H14" i="3"/>
  <c r="I14" i="3" s="1"/>
  <c r="H48" i="3"/>
  <c r="I48" i="3" s="1"/>
  <c r="H170" i="3"/>
  <c r="H115" i="3"/>
  <c r="I115" i="3" s="1"/>
  <c r="H87" i="3"/>
  <c r="I87" i="3" s="1"/>
  <c r="H108" i="3"/>
  <c r="I108" i="3" s="1"/>
  <c r="H180" i="3"/>
  <c r="H228" i="3"/>
  <c r="H91" i="3"/>
  <c r="I91" i="3" s="1"/>
  <c r="H59" i="3"/>
  <c r="I59" i="3" s="1"/>
  <c r="H113" i="3"/>
  <c r="I113" i="3" s="1"/>
  <c r="H296" i="3"/>
  <c r="H314" i="3"/>
  <c r="H25" i="3"/>
  <c r="I25" i="3" s="1"/>
  <c r="H109" i="3"/>
  <c r="I109" i="3" s="1"/>
  <c r="H158" i="3"/>
  <c r="H229" i="3"/>
  <c r="H230" i="3"/>
  <c r="H110" i="3"/>
  <c r="I110" i="3" s="1"/>
  <c r="H196" i="3"/>
  <c r="I196" i="3" s="1"/>
  <c r="H70" i="3"/>
  <c r="I70" i="3" s="1"/>
  <c r="H284" i="3"/>
  <c r="H106" i="3"/>
  <c r="I106" i="3" s="1"/>
  <c r="H107" i="3"/>
  <c r="I107" i="3" s="1"/>
  <c r="H231" i="3"/>
  <c r="H280" i="3"/>
  <c r="H315" i="3"/>
  <c r="H340" i="3"/>
  <c r="I340" i="3" s="1"/>
  <c r="H83" i="3"/>
  <c r="I83" i="3" s="1"/>
  <c r="H81" i="3"/>
  <c r="I81" i="3" s="1"/>
  <c r="H316" i="3"/>
  <c r="H317" i="3"/>
  <c r="H211" i="3"/>
  <c r="H175" i="3"/>
  <c r="H27" i="3"/>
  <c r="I27" i="3" s="1"/>
  <c r="H119" i="3"/>
  <c r="I119" i="3" s="1"/>
  <c r="H271" i="3"/>
  <c r="H85" i="3"/>
  <c r="I85" i="3" s="1"/>
  <c r="H82" i="3"/>
  <c r="I82" i="3" s="1"/>
  <c r="H126" i="3"/>
  <c r="I126" i="3" s="1"/>
  <c r="H99" i="3"/>
  <c r="I99" i="3" s="1"/>
  <c r="H118" i="3"/>
  <c r="I118" i="3" s="1"/>
  <c r="H232" i="3"/>
  <c r="H318" i="3"/>
  <c r="H49" i="3"/>
  <c r="I49" i="3" s="1"/>
  <c r="H84" i="3"/>
  <c r="I84" i="3" s="1"/>
  <c r="H233" i="3"/>
  <c r="H234" i="3"/>
  <c r="H345" i="3"/>
  <c r="I345" i="3" s="1"/>
  <c r="H10" i="3"/>
  <c r="I10" i="3" s="1"/>
  <c r="H116" i="3"/>
  <c r="I116" i="3" s="1"/>
  <c r="H235" i="3"/>
  <c r="H319" i="3"/>
  <c r="H125" i="3"/>
  <c r="I125" i="3" s="1"/>
  <c r="H51" i="3"/>
  <c r="I51" i="3" s="1"/>
  <c r="H86" i="3"/>
  <c r="I86" i="3" s="1"/>
  <c r="H11" i="3"/>
  <c r="I11" i="3" s="1"/>
  <c r="H117" i="3"/>
  <c r="I117" i="3" s="1"/>
  <c r="H236" i="3"/>
  <c r="H320" i="3"/>
  <c r="H321" i="3"/>
  <c r="H128" i="3"/>
  <c r="I128" i="3" s="1"/>
  <c r="H53" i="3"/>
  <c r="I53" i="3" s="1"/>
  <c r="H50" i="3"/>
  <c r="I50" i="3" s="1"/>
  <c r="H171" i="3"/>
  <c r="H129" i="3"/>
  <c r="I129" i="3" s="1"/>
  <c r="H93" i="3"/>
  <c r="I93" i="3" s="1"/>
  <c r="H122" i="3"/>
  <c r="I122" i="3" s="1"/>
  <c r="H181" i="3"/>
  <c r="H237" i="3"/>
  <c r="H55" i="3"/>
  <c r="I55" i="3" s="1"/>
  <c r="H52" i="3"/>
  <c r="I52" i="3" s="1"/>
  <c r="H127" i="3"/>
  <c r="I127" i="3" s="1"/>
  <c r="H297" i="3"/>
  <c r="H322" i="3"/>
  <c r="H95" i="3"/>
  <c r="I95" i="3" s="1"/>
  <c r="H123" i="3"/>
  <c r="I123" i="3" s="1"/>
  <c r="H159" i="3"/>
  <c r="H238" i="3"/>
  <c r="H239" i="3"/>
  <c r="H195" i="3"/>
  <c r="I195" i="3" s="1"/>
  <c r="H54" i="3"/>
  <c r="I54" i="3" s="1"/>
  <c r="H124" i="3"/>
  <c r="I124" i="3" s="1"/>
  <c r="H285" i="3"/>
  <c r="H120" i="3"/>
  <c r="I120" i="3" s="1"/>
  <c r="H121" i="3"/>
  <c r="I121" i="3" s="1"/>
  <c r="H240" i="3"/>
  <c r="H281" i="3"/>
  <c r="H323" i="3"/>
  <c r="H45" i="3"/>
  <c r="I45" i="3" s="1"/>
  <c r="H56" i="3"/>
  <c r="I56" i="3" s="1"/>
  <c r="H341" i="3"/>
  <c r="I341" i="3" s="1"/>
  <c r="H58" i="3"/>
  <c r="I58" i="3" s="1"/>
  <c r="H185" i="3"/>
  <c r="I185" i="3" s="1"/>
  <c r="H342" i="3"/>
  <c r="I342" i="3" s="1"/>
  <c r="H282" i="3"/>
  <c r="H324" i="3"/>
  <c r="H261" i="3"/>
  <c r="H134" i="3"/>
  <c r="I134" i="3" s="1"/>
  <c r="H135" i="3"/>
  <c r="I135" i="3" s="1"/>
  <c r="H241" i="3"/>
  <c r="H138" i="3"/>
  <c r="I138" i="3" s="1"/>
  <c r="H46" i="3"/>
  <c r="I46" i="3" s="1"/>
  <c r="H57" i="3"/>
  <c r="I57" i="3" s="1"/>
  <c r="H96" i="3"/>
  <c r="I96" i="3" s="1"/>
  <c r="H137" i="3"/>
  <c r="I137" i="3" s="1"/>
  <c r="H160" i="3"/>
  <c r="H242" i="3"/>
  <c r="H243" i="3"/>
  <c r="H298" i="3"/>
  <c r="H325" i="3"/>
  <c r="H141" i="3"/>
  <c r="I141" i="3" s="1"/>
  <c r="H60" i="3"/>
  <c r="I60" i="3" s="1"/>
  <c r="H61" i="3"/>
  <c r="I61" i="3" s="1"/>
  <c r="H94" i="3"/>
  <c r="I94" i="3" s="1"/>
  <c r="H136" i="3"/>
  <c r="I136" i="3" s="1"/>
  <c r="H182" i="3"/>
  <c r="H244" i="3"/>
  <c r="H172" i="3"/>
  <c r="H143" i="3"/>
  <c r="I143" i="3" s="1"/>
  <c r="H62" i="3"/>
  <c r="I62" i="3" s="1"/>
  <c r="H63" i="3"/>
  <c r="I63" i="3" s="1"/>
  <c r="H326" i="3"/>
  <c r="H327" i="3"/>
  <c r="H142" i="3"/>
  <c r="I142" i="3" s="1"/>
  <c r="H13" i="3"/>
  <c r="I13" i="3" s="1"/>
  <c r="H131" i="3"/>
  <c r="I131" i="3" s="1"/>
  <c r="H245" i="3"/>
  <c r="H64" i="3"/>
  <c r="I64" i="3" s="1"/>
  <c r="H65" i="3"/>
  <c r="I65" i="3" s="1"/>
  <c r="H139" i="3"/>
  <c r="I139" i="3" s="1"/>
  <c r="H328" i="3"/>
  <c r="H12" i="3"/>
  <c r="I12" i="3" s="1"/>
  <c r="H130" i="3"/>
  <c r="I130" i="3" s="1"/>
  <c r="H246" i="3"/>
  <c r="H346" i="3"/>
  <c r="I346" i="3" s="1"/>
  <c r="H247" i="3"/>
  <c r="H248" i="3"/>
  <c r="H66" i="3"/>
  <c r="I66" i="3" s="1"/>
  <c r="H67" i="3"/>
  <c r="I67" i="3" s="1"/>
  <c r="H329" i="3"/>
  <c r="H98" i="3"/>
  <c r="I98" i="3" s="1"/>
  <c r="H132" i="3"/>
  <c r="I132" i="3" s="1"/>
  <c r="H249" i="3"/>
  <c r="H140" i="3"/>
  <c r="I140" i="3" s="1"/>
  <c r="H68" i="3"/>
  <c r="I68" i="3" s="1"/>
  <c r="H69" i="3"/>
  <c r="I69" i="3" s="1"/>
  <c r="H28" i="3"/>
  <c r="I28" i="3" s="1"/>
  <c r="H133" i="3"/>
  <c r="I133" i="3" s="1"/>
  <c r="H272" i="3"/>
  <c r="H330" i="3"/>
  <c r="H331" i="3"/>
  <c r="H212" i="3"/>
  <c r="H176" i="3"/>
  <c r="H71" i="3"/>
  <c r="I71" i="3" s="1"/>
  <c r="H72" i="3"/>
  <c r="I72" i="3" s="1"/>
  <c r="H343" i="3"/>
  <c r="I343" i="3" s="1"/>
  <c r="H283" i="3"/>
  <c r="H332" i="3"/>
  <c r="H286" i="3"/>
  <c r="H148" i="3"/>
  <c r="I148" i="3" s="1"/>
  <c r="H149" i="3"/>
  <c r="I149" i="3" s="1"/>
  <c r="H250" i="3"/>
  <c r="H73" i="3"/>
  <c r="I73" i="3" s="1"/>
  <c r="H74" i="3"/>
  <c r="I74" i="3" s="1"/>
  <c r="H152" i="3"/>
  <c r="I152" i="3" s="1"/>
  <c r="H26" i="3"/>
  <c r="I26" i="3" s="1"/>
  <c r="H151" i="3"/>
  <c r="I151" i="3" s="1"/>
  <c r="H161" i="3"/>
  <c r="H251" i="3"/>
  <c r="H252" i="3"/>
  <c r="H299" i="3"/>
  <c r="H333" i="3"/>
  <c r="H155" i="3"/>
  <c r="I155" i="3" s="1"/>
  <c r="H75" i="3"/>
  <c r="I75" i="3" s="1"/>
  <c r="H76" i="3"/>
  <c r="I76" i="3" s="1"/>
  <c r="H262" i="3"/>
  <c r="H150" i="3"/>
  <c r="I150" i="3" s="1"/>
  <c r="H183" i="3"/>
  <c r="H253" i="3"/>
  <c r="H173" i="3"/>
  <c r="H157" i="3"/>
  <c r="I157" i="3" s="1"/>
  <c r="H77" i="3"/>
  <c r="I77" i="3" s="1"/>
  <c r="H186" i="3"/>
  <c r="I186" i="3" s="1"/>
  <c r="H334" i="3"/>
  <c r="H335" i="3"/>
  <c r="H156" i="3"/>
  <c r="I156" i="3" s="1"/>
  <c r="H29" i="3"/>
  <c r="I29" i="3" s="1"/>
  <c r="H145" i="3"/>
  <c r="I145" i="3" s="1"/>
  <c r="H254" i="3"/>
  <c r="H80" i="3"/>
  <c r="I80" i="3" s="1"/>
  <c r="H78" i="3"/>
  <c r="I78" i="3" s="1"/>
  <c r="H153" i="3"/>
  <c r="I153" i="3" s="1"/>
  <c r="H336" i="3"/>
  <c r="H30" i="3"/>
  <c r="I30" i="3" s="1"/>
  <c r="H144" i="3"/>
  <c r="I144" i="3" s="1"/>
  <c r="H255" i="3"/>
  <c r="H79" i="3"/>
  <c r="I79" i="3" s="1"/>
  <c r="H44" i="3"/>
  <c r="I44" i="3" s="1"/>
  <c r="H347" i="3"/>
  <c r="I347" i="3" s="1"/>
  <c r="H256" i="3"/>
  <c r="H257" i="3"/>
  <c r="H337" i="3"/>
  <c r="H37" i="3"/>
  <c r="I37" i="3" s="1"/>
  <c r="H146" i="3"/>
  <c r="I146" i="3" s="1"/>
  <c r="H258" i="3"/>
  <c r="H32" i="3"/>
  <c r="I32" i="3" s="1"/>
  <c r="H43" i="3"/>
  <c r="I43" i="3" s="1"/>
  <c r="H154" i="3"/>
  <c r="I154" i="3" s="1"/>
  <c r="H38" i="3"/>
  <c r="I38" i="3" s="1"/>
  <c r="H147" i="3"/>
  <c r="I147" i="3" s="1"/>
  <c r="H273" i="3"/>
  <c r="H34" i="3"/>
  <c r="I34" i="3" s="1"/>
  <c r="H31" i="3"/>
  <c r="I31" i="3" s="1"/>
  <c r="H338" i="3"/>
  <c r="H339" i="3"/>
  <c r="H213" i="3"/>
  <c r="H177" i="3"/>
  <c r="H351" i="3"/>
  <c r="H350" i="3"/>
  <c r="H304" i="3"/>
  <c r="H36" i="3"/>
  <c r="I36" i="3" s="1"/>
  <c r="H33" i="3"/>
  <c r="I33" i="3" s="1"/>
  <c r="H361" i="3"/>
  <c r="H197" i="3"/>
  <c r="I197" i="3" s="1"/>
  <c r="H35" i="3"/>
  <c r="I35" i="3" s="1"/>
  <c r="H41" i="3"/>
  <c r="I41" i="3" s="1"/>
  <c r="H39" i="3"/>
  <c r="I39" i="3" s="1"/>
  <c r="H362" i="3"/>
  <c r="H89" i="3"/>
  <c r="H363" i="3"/>
  <c r="H364" i="3"/>
  <c r="H305" i="3"/>
  <c r="H353" i="3"/>
  <c r="H166" i="3"/>
  <c r="H287" i="3"/>
  <c r="H198" i="3"/>
  <c r="I198" i="3" s="1"/>
  <c r="H42" i="3"/>
  <c r="I42" i="3" s="1"/>
  <c r="H40" i="3"/>
  <c r="I40" i="3" s="1"/>
  <c r="H365" i="3"/>
  <c r="H277" i="3"/>
  <c r="H366" i="3"/>
  <c r="H306" i="3"/>
  <c r="H167" i="3"/>
  <c r="H168" i="3"/>
  <c r="H288" i="3"/>
  <c r="H7" i="3"/>
  <c r="I7" i="3" s="1"/>
  <c r="I6" i="3"/>
  <c r="H179" i="3"/>
  <c r="H278" i="3"/>
  <c r="H367" i="3"/>
  <c r="H279" i="3"/>
  <c r="H307" i="3"/>
  <c r="H169" i="3"/>
  <c r="AD64" i="11" l="1"/>
  <c r="AB90" i="11"/>
  <c r="AE90" i="11" s="1"/>
  <c r="AB80" i="11"/>
  <c r="AE80" i="11" s="1"/>
  <c r="AD52" i="11"/>
  <c r="AB68" i="11"/>
  <c r="AE68" i="11" s="1"/>
  <c r="AD57" i="11"/>
  <c r="AE57" i="11"/>
  <c r="AB73" i="11"/>
  <c r="AB89" i="11" s="1"/>
  <c r="AE89" i="11" s="1"/>
  <c r="AD54" i="11"/>
  <c r="AD82" i="11"/>
  <c r="AB98" i="11"/>
  <c r="AE98" i="11" s="1"/>
  <c r="AD70" i="11"/>
  <c r="AB86" i="11"/>
  <c r="AD85" i="11"/>
  <c r="AB101" i="11"/>
  <c r="AE101" i="11" s="1"/>
  <c r="AB84" i="11"/>
  <c r="AE84" i="11" s="1"/>
  <c r="AD68" i="11"/>
  <c r="AD60" i="11"/>
  <c r="AB76" i="11"/>
  <c r="AE76" i="11" s="1"/>
  <c r="AB75" i="11"/>
  <c r="AE75" i="11" s="1"/>
  <c r="AD59" i="11"/>
  <c r="AD71" i="11"/>
  <c r="AB87" i="11"/>
  <c r="AE87" i="11" s="1"/>
  <c r="AD67" i="11"/>
  <c r="AB83" i="11"/>
  <c r="AE83" i="11" s="1"/>
  <c r="AB97" i="11"/>
  <c r="AE97" i="11" s="1"/>
  <c r="AD81" i="11"/>
  <c r="AD93" i="11"/>
  <c r="AB109" i="11"/>
  <c r="AE109" i="11" s="1"/>
  <c r="AB110" i="11"/>
  <c r="AE110" i="11" s="1"/>
  <c r="AD94" i="11"/>
  <c r="AB88" i="11"/>
  <c r="AE88" i="11" s="1"/>
  <c r="AD72" i="11"/>
  <c r="AD79" i="11"/>
  <c r="AB95" i="11"/>
  <c r="AE95" i="11" s="1"/>
  <c r="AB106" i="11"/>
  <c r="AE106" i="11" s="1"/>
  <c r="H3" i="3"/>
  <c r="I3" i="3"/>
  <c r="AD80" i="11" l="1"/>
  <c r="AB96" i="11"/>
  <c r="AE96" i="11" s="1"/>
  <c r="AD90" i="11"/>
  <c r="AB114" i="11"/>
  <c r="AE114" i="11" s="1"/>
  <c r="AE73" i="11"/>
  <c r="AD73" i="11"/>
  <c r="AB102" i="11"/>
  <c r="AE102" i="11" s="1"/>
  <c r="AE86" i="11"/>
  <c r="AD98" i="11"/>
  <c r="AD89" i="11"/>
  <c r="AD86" i="11"/>
  <c r="AB105" i="11"/>
  <c r="AE105" i="11" s="1"/>
  <c r="AB100" i="11"/>
  <c r="AE100" i="11" s="1"/>
  <c r="AD84" i="11"/>
  <c r="AD96" i="11"/>
  <c r="AB112" i="11"/>
  <c r="AE112" i="11" s="1"/>
  <c r="AB117" i="11"/>
  <c r="AE117" i="11" s="1"/>
  <c r="AD101" i="11"/>
  <c r="AD109" i="11"/>
  <c r="AB125" i="11"/>
  <c r="AE125" i="11" s="1"/>
  <c r="AB103" i="11"/>
  <c r="AE103" i="11" s="1"/>
  <c r="AD87" i="11"/>
  <c r="AB122" i="11"/>
  <c r="AE122" i="11" s="1"/>
  <c r="AD106" i="11"/>
  <c r="AB104" i="11"/>
  <c r="AE104" i="11" s="1"/>
  <c r="AD88" i="11"/>
  <c r="AB99" i="11"/>
  <c r="AE99" i="11" s="1"/>
  <c r="AD83" i="11"/>
  <c r="AB111" i="11"/>
  <c r="AE111" i="11" s="1"/>
  <c r="AD95" i="11"/>
  <c r="AB126" i="11"/>
  <c r="AE126" i="11" s="1"/>
  <c r="AD110" i="11"/>
  <c r="AD97" i="11"/>
  <c r="AB113" i="11"/>
  <c r="AE113" i="11" s="1"/>
  <c r="AD75" i="11"/>
  <c r="AB91" i="11"/>
  <c r="AE91" i="11" s="1"/>
  <c r="AB92" i="11"/>
  <c r="AE92" i="11" s="1"/>
  <c r="AD76" i="11"/>
  <c r="AB130" i="11" l="1"/>
  <c r="AE130" i="11" s="1"/>
  <c r="AD114" i="11"/>
  <c r="AB118" i="11"/>
  <c r="AE118" i="11" s="1"/>
  <c r="AD102" i="11"/>
  <c r="AD105" i="11"/>
  <c r="AB121" i="11"/>
  <c r="AE121" i="11" s="1"/>
  <c r="AB108" i="11"/>
  <c r="AE108" i="11" s="1"/>
  <c r="AD92" i="11"/>
  <c r="AB127" i="11"/>
  <c r="AE127" i="11" s="1"/>
  <c r="AD111" i="11"/>
  <c r="AB141" i="11"/>
  <c r="AE141" i="11" s="1"/>
  <c r="AD125" i="11"/>
  <c r="AB107" i="11"/>
  <c r="AE107" i="11" s="1"/>
  <c r="AD91" i="11"/>
  <c r="AD104" i="11"/>
  <c r="AB120" i="11"/>
  <c r="AE120" i="11" s="1"/>
  <c r="AB128" i="11"/>
  <c r="AE128" i="11" s="1"/>
  <c r="AD112" i="11"/>
  <c r="AB119" i="11"/>
  <c r="AE119" i="11" s="1"/>
  <c r="AD103" i="11"/>
  <c r="AB133" i="11"/>
  <c r="AE133" i="11" s="1"/>
  <c r="AD117" i="11"/>
  <c r="AD113" i="11"/>
  <c r="AB129" i="11"/>
  <c r="AE129" i="11" s="1"/>
  <c r="AD126" i="11"/>
  <c r="AB142" i="11"/>
  <c r="AE142" i="11" s="1"/>
  <c r="AB138" i="11"/>
  <c r="AE138" i="11" s="1"/>
  <c r="AD122" i="11"/>
  <c r="AD100" i="11"/>
  <c r="AB116" i="11"/>
  <c r="AE116" i="11" s="1"/>
  <c r="AB115" i="11"/>
  <c r="AE115" i="11" s="1"/>
  <c r="AD99" i="11"/>
  <c r="AB146" i="11"/>
  <c r="AE146" i="11" s="1"/>
  <c r="AD130" i="11"/>
  <c r="AB134" i="11" l="1"/>
  <c r="AE134" i="11" s="1"/>
  <c r="AD118" i="11"/>
  <c r="AB137" i="11"/>
  <c r="AE137" i="11" s="1"/>
  <c r="AD121" i="11"/>
  <c r="AD128" i="11"/>
  <c r="AB144" i="11"/>
  <c r="AE144" i="11" s="1"/>
  <c r="AB157" i="11"/>
  <c r="AE157" i="11" s="1"/>
  <c r="AD141" i="11"/>
  <c r="AD146" i="11"/>
  <c r="AB162" i="11"/>
  <c r="AE162" i="11" s="1"/>
  <c r="AD116" i="11"/>
  <c r="AB132" i="11"/>
  <c r="AE132" i="11" s="1"/>
  <c r="AD134" i="11"/>
  <c r="AB150" i="11"/>
  <c r="AE150" i="11" s="1"/>
  <c r="AD142" i="11"/>
  <c r="AB158" i="11"/>
  <c r="AE158" i="11" s="1"/>
  <c r="AD120" i="11"/>
  <c r="AB136" i="11"/>
  <c r="AE136" i="11" s="1"/>
  <c r="AD133" i="11"/>
  <c r="AB149" i="11"/>
  <c r="AE149" i="11" s="1"/>
  <c r="AB143" i="11"/>
  <c r="AE143" i="11" s="1"/>
  <c r="AD127" i="11"/>
  <c r="AB131" i="11"/>
  <c r="AE131" i="11" s="1"/>
  <c r="AD115" i="11"/>
  <c r="AD138" i="11"/>
  <c r="AB154" i="11"/>
  <c r="AE154" i="11" s="1"/>
  <c r="AB145" i="11"/>
  <c r="AE145" i="11" s="1"/>
  <c r="AD129" i="11"/>
  <c r="AD119" i="11"/>
  <c r="AB135" i="11"/>
  <c r="AE135" i="11" s="1"/>
  <c r="AB123" i="11"/>
  <c r="AE123" i="11" s="1"/>
  <c r="AD107" i="11"/>
  <c r="AB124" i="11"/>
  <c r="AE124" i="11" s="1"/>
  <c r="AD108" i="11"/>
  <c r="AB153" i="11" l="1"/>
  <c r="AE153" i="11" s="1"/>
  <c r="AD137" i="11"/>
  <c r="AB166" i="11"/>
  <c r="AE166" i="11" s="1"/>
  <c r="AD150" i="11"/>
  <c r="AB173" i="11"/>
  <c r="AE173" i="11" s="1"/>
  <c r="AD157" i="11"/>
  <c r="AB170" i="11"/>
  <c r="AE170" i="11" s="1"/>
  <c r="AD154" i="11"/>
  <c r="AB147" i="11"/>
  <c r="AE147" i="11" s="1"/>
  <c r="AD131" i="11"/>
  <c r="AB165" i="11"/>
  <c r="AE165" i="11" s="1"/>
  <c r="AD149" i="11"/>
  <c r="AD162" i="11"/>
  <c r="AB178" i="11"/>
  <c r="AE178" i="11" s="1"/>
  <c r="AB160" i="11"/>
  <c r="AE160" i="11" s="1"/>
  <c r="AD144" i="11"/>
  <c r="AB159" i="11"/>
  <c r="AE159" i="11" s="1"/>
  <c r="AD143" i="11"/>
  <c r="AD136" i="11"/>
  <c r="AB152" i="11"/>
  <c r="AE152" i="11" s="1"/>
  <c r="AB151" i="11"/>
  <c r="AE151" i="11" s="1"/>
  <c r="AD135" i="11"/>
  <c r="AB174" i="11"/>
  <c r="AE174" i="11" s="1"/>
  <c r="AD158" i="11"/>
  <c r="AD124" i="11"/>
  <c r="AB140" i="11"/>
  <c r="AE140" i="11" s="1"/>
  <c r="AB139" i="11"/>
  <c r="AE139" i="11" s="1"/>
  <c r="AD123" i="11"/>
  <c r="AD145" i="11"/>
  <c r="AB161" i="11"/>
  <c r="AE161" i="11" s="1"/>
  <c r="AB148" i="11"/>
  <c r="AE148" i="11" s="1"/>
  <c r="AD132" i="11"/>
  <c r="AB169" i="11" l="1"/>
  <c r="AE169" i="11" s="1"/>
  <c r="AD153" i="11"/>
  <c r="AB156" i="11"/>
  <c r="AE156" i="11" s="1"/>
  <c r="AD140" i="11"/>
  <c r="AD174" i="11"/>
  <c r="AB190" i="11"/>
  <c r="AE190" i="11" s="1"/>
  <c r="AD160" i="11"/>
  <c r="AB176" i="11"/>
  <c r="AE176" i="11" s="1"/>
  <c r="AB189" i="11"/>
  <c r="AE189" i="11" s="1"/>
  <c r="AD173" i="11"/>
  <c r="AD170" i="11"/>
  <c r="AB186" i="11"/>
  <c r="AE186" i="11" s="1"/>
  <c r="AB155" i="11"/>
  <c r="AE155" i="11" s="1"/>
  <c r="AD139" i="11"/>
  <c r="AB167" i="11"/>
  <c r="AE167" i="11" s="1"/>
  <c r="AD151" i="11"/>
  <c r="AD152" i="11"/>
  <c r="AB168" i="11"/>
  <c r="AE168" i="11" s="1"/>
  <c r="AB175" i="11"/>
  <c r="AE175" i="11" s="1"/>
  <c r="AD159" i="11"/>
  <c r="AB163" i="11"/>
  <c r="AE163" i="11" s="1"/>
  <c r="AD147" i="11"/>
  <c r="AD148" i="11"/>
  <c r="AB164" i="11"/>
  <c r="AE164" i="11" s="1"/>
  <c r="AD165" i="11"/>
  <c r="AB181" i="11"/>
  <c r="AE181" i="11" s="1"/>
  <c r="AB177" i="11"/>
  <c r="AE177" i="11" s="1"/>
  <c r="AD161" i="11"/>
  <c r="AD178" i="11"/>
  <c r="AB194" i="11"/>
  <c r="AE194" i="11" s="1"/>
  <c r="AD166" i="11"/>
  <c r="AB182" i="11"/>
  <c r="AE182" i="11" s="1"/>
  <c r="AB185" i="11" l="1"/>
  <c r="AE185" i="11" s="1"/>
  <c r="AD169" i="11"/>
  <c r="AB193" i="11"/>
  <c r="AE193" i="11" s="1"/>
  <c r="AD177" i="11"/>
  <c r="AB205" i="11"/>
  <c r="AE205" i="11" s="1"/>
  <c r="AD189" i="11"/>
  <c r="AB180" i="11"/>
  <c r="AE180" i="11" s="1"/>
  <c r="AD164" i="11"/>
  <c r="AB184" i="11"/>
  <c r="AE184" i="11" s="1"/>
  <c r="AD168" i="11"/>
  <c r="AB192" i="11"/>
  <c r="AE192" i="11" s="1"/>
  <c r="AD176" i="11"/>
  <c r="AB197" i="11"/>
  <c r="AE197" i="11" s="1"/>
  <c r="AD181" i="11"/>
  <c r="AB202" i="11"/>
  <c r="AE202" i="11" s="1"/>
  <c r="AD186" i="11"/>
  <c r="AD155" i="11"/>
  <c r="AB171" i="11"/>
  <c r="AE171" i="11" s="1"/>
  <c r="AB179" i="11"/>
  <c r="AE179" i="11" s="1"/>
  <c r="AD163" i="11"/>
  <c r="AB183" i="11"/>
  <c r="AE183" i="11" s="1"/>
  <c r="AD167" i="11"/>
  <c r="AB198" i="11"/>
  <c r="AE198" i="11" s="1"/>
  <c r="AD182" i="11"/>
  <c r="AB210" i="11"/>
  <c r="AE210" i="11" s="1"/>
  <c r="AD194" i="11"/>
  <c r="AB191" i="11"/>
  <c r="AE191" i="11" s="1"/>
  <c r="AD175" i="11"/>
  <c r="AB206" i="11"/>
  <c r="AE206" i="11" s="1"/>
  <c r="AD190" i="11"/>
  <c r="AD156" i="11"/>
  <c r="AB172" i="11"/>
  <c r="AE172" i="11" s="1"/>
  <c r="AB201" i="11" l="1"/>
  <c r="AE201" i="11" s="1"/>
  <c r="AD185" i="11"/>
  <c r="AD198" i="11"/>
  <c r="AB214" i="11"/>
  <c r="AE214" i="11" s="1"/>
  <c r="AB187" i="11"/>
  <c r="AE187" i="11" s="1"/>
  <c r="AD171" i="11"/>
  <c r="AD184" i="11"/>
  <c r="AB200" i="11"/>
  <c r="AE200" i="11" s="1"/>
  <c r="AD191" i="11"/>
  <c r="AB207" i="11"/>
  <c r="AE207" i="11" s="1"/>
  <c r="AB195" i="11"/>
  <c r="AE195" i="11" s="1"/>
  <c r="AD179" i="11"/>
  <c r="AB213" i="11"/>
  <c r="AE213" i="11" s="1"/>
  <c r="AD197" i="11"/>
  <c r="AD192" i="11"/>
  <c r="AB208" i="11"/>
  <c r="AE208" i="11" s="1"/>
  <c r="AB221" i="11"/>
  <c r="AE221" i="11" s="1"/>
  <c r="AD205" i="11"/>
  <c r="AD210" i="11"/>
  <c r="AB226" i="11"/>
  <c r="AE226" i="11" s="1"/>
  <c r="AD172" i="11"/>
  <c r="AB188" i="11"/>
  <c r="AE188" i="11" s="1"/>
  <c r="AD206" i="11"/>
  <c r="AB222" i="11"/>
  <c r="AE222" i="11" s="1"/>
  <c r="AB199" i="11"/>
  <c r="AE199" i="11" s="1"/>
  <c r="AD183" i="11"/>
  <c r="AD202" i="11"/>
  <c r="AB218" i="11"/>
  <c r="AE218" i="11" s="1"/>
  <c r="AD180" i="11"/>
  <c r="AB196" i="11"/>
  <c r="AE196" i="11" s="1"/>
  <c r="AB209" i="11"/>
  <c r="AE209" i="11" s="1"/>
  <c r="AD193" i="11"/>
  <c r="AB217" i="11" l="1"/>
  <c r="AE217" i="11" s="1"/>
  <c r="AD201" i="11"/>
  <c r="AB203" i="11"/>
  <c r="AE203" i="11" s="1"/>
  <c r="AD187" i="11"/>
  <c r="AB212" i="11"/>
  <c r="AE212" i="11" s="1"/>
  <c r="AD196" i="11"/>
  <c r="AB223" i="11"/>
  <c r="AE223" i="11" s="1"/>
  <c r="AD207" i="11"/>
  <c r="AB238" i="11"/>
  <c r="AE238" i="11" s="1"/>
  <c r="AD222" i="11"/>
  <c r="AB242" i="11"/>
  <c r="AE242" i="11" s="1"/>
  <c r="AD226" i="11"/>
  <c r="AD221" i="11"/>
  <c r="AB237" i="11"/>
  <c r="AE237" i="11" s="1"/>
  <c r="AB216" i="11"/>
  <c r="AE216" i="11" s="1"/>
  <c r="AD200" i="11"/>
  <c r="AB230" i="11"/>
  <c r="AE230" i="11" s="1"/>
  <c r="AD214" i="11"/>
  <c r="AD209" i="11"/>
  <c r="AB225" i="11"/>
  <c r="AE225" i="11" s="1"/>
  <c r="AB234" i="11"/>
  <c r="AE234" i="11" s="1"/>
  <c r="AD218" i="11"/>
  <c r="AB224" i="11"/>
  <c r="AE224" i="11" s="1"/>
  <c r="AD208" i="11"/>
  <c r="AB229" i="11"/>
  <c r="AE229" i="11" s="1"/>
  <c r="AD213" i="11"/>
  <c r="AD188" i="11"/>
  <c r="AB204" i="11"/>
  <c r="AE204" i="11" s="1"/>
  <c r="AB215" i="11"/>
  <c r="AE215" i="11" s="1"/>
  <c r="AD199" i="11"/>
  <c r="AB211" i="11"/>
  <c r="AE211" i="11" s="1"/>
  <c r="AD195" i="11"/>
  <c r="AD217" i="11" l="1"/>
  <c r="AB233" i="11"/>
  <c r="AE233" i="11" s="1"/>
  <c r="AD225" i="11"/>
  <c r="AB241" i="11"/>
  <c r="AE241" i="11" s="1"/>
  <c r="AD229" i="11"/>
  <c r="AB245" i="11"/>
  <c r="AE245" i="11" s="1"/>
  <c r="AB240" i="11"/>
  <c r="AE240" i="11" s="1"/>
  <c r="AD224" i="11"/>
  <c r="AB246" i="11"/>
  <c r="AE246" i="11" s="1"/>
  <c r="AD230" i="11"/>
  <c r="AB258" i="11"/>
  <c r="AE258" i="11" s="1"/>
  <c r="AD242" i="11"/>
  <c r="AD212" i="11"/>
  <c r="AB228" i="11"/>
  <c r="AE228" i="11" s="1"/>
  <c r="AB231" i="11"/>
  <c r="AE231" i="11" s="1"/>
  <c r="AD215" i="11"/>
  <c r="AB239" i="11"/>
  <c r="AE239" i="11" s="1"/>
  <c r="AD223" i="11"/>
  <c r="AB227" i="11"/>
  <c r="AE227" i="11" s="1"/>
  <c r="AD211" i="11"/>
  <c r="AB253" i="11"/>
  <c r="AE253" i="11" s="1"/>
  <c r="AD237" i="11"/>
  <c r="AD238" i="11"/>
  <c r="AB254" i="11"/>
  <c r="AE254" i="11" s="1"/>
  <c r="AB219" i="11"/>
  <c r="AE219" i="11" s="1"/>
  <c r="AD203" i="11"/>
  <c r="AB220" i="11"/>
  <c r="AE220" i="11" s="1"/>
  <c r="AD204" i="11"/>
  <c r="AB250" i="11"/>
  <c r="AE250" i="11" s="1"/>
  <c r="AD234" i="11"/>
  <c r="AD216" i="11"/>
  <c r="AB232" i="11"/>
  <c r="AE232" i="11" s="1"/>
  <c r="AD233" i="11" l="1"/>
  <c r="AB249" i="11"/>
  <c r="AE249" i="11" s="1"/>
  <c r="AD220" i="11"/>
  <c r="AB236" i="11"/>
  <c r="AE236" i="11" s="1"/>
  <c r="AD231" i="11"/>
  <c r="AB247" i="11"/>
  <c r="AE247" i="11" s="1"/>
  <c r="AD258" i="11"/>
  <c r="AD245" i="11"/>
  <c r="AB248" i="11"/>
  <c r="AE248" i="11" s="1"/>
  <c r="AD232" i="11"/>
  <c r="AD250" i="11"/>
  <c r="AD227" i="11"/>
  <c r="AB243" i="11"/>
  <c r="AE243" i="11" s="1"/>
  <c r="AB256" i="11"/>
  <c r="AE256" i="11" s="1"/>
  <c r="AD240" i="11"/>
  <c r="AD254" i="11"/>
  <c r="AD253" i="11"/>
  <c r="AD239" i="11"/>
  <c r="AB255" i="11"/>
  <c r="AE255" i="11" s="1"/>
  <c r="AB244" i="11"/>
  <c r="AE244" i="11" s="1"/>
  <c r="AD228" i="11"/>
  <c r="AB235" i="11"/>
  <c r="AE235" i="11" s="1"/>
  <c r="AD219" i="11"/>
  <c r="AD246" i="11"/>
  <c r="AB257" i="11"/>
  <c r="AE257" i="11" s="1"/>
  <c r="AD241" i="11"/>
  <c r="AD249" i="11" l="1"/>
  <c r="AD244" i="11"/>
  <c r="AD235" i="11"/>
  <c r="AB251" i="11"/>
  <c r="AE251" i="11" s="1"/>
  <c r="AD248" i="11"/>
  <c r="AD255" i="11"/>
  <c r="AD256" i="11"/>
  <c r="AB252" i="11"/>
  <c r="AE252" i="11" s="1"/>
  <c r="AD236" i="11"/>
  <c r="AD257" i="11"/>
  <c r="AD243" i="11"/>
  <c r="AD247" i="11"/>
  <c r="AD252" i="11" l="1"/>
  <c r="AD251" i="11"/>
</calcChain>
</file>

<file path=xl/sharedStrings.xml><?xml version="1.0" encoding="utf-8"?>
<sst xmlns="http://schemas.openxmlformats.org/spreadsheetml/2006/main" count="5736" uniqueCount="913">
  <si>
    <t>Author</t>
  </si>
  <si>
    <t>Supply</t>
  </si>
  <si>
    <t>VDD_ANA_LO</t>
  </si>
  <si>
    <t>PLL1</t>
  </si>
  <si>
    <t>Ground</t>
  </si>
  <si>
    <t>VSS_M</t>
  </si>
  <si>
    <t>VSS_XTAL</t>
  </si>
  <si>
    <t>VSS_ESD</t>
  </si>
  <si>
    <t>VDD_ANA_XTAL</t>
  </si>
  <si>
    <t>Analogue</t>
  </si>
  <si>
    <t>BIST</t>
  </si>
  <si>
    <t>VSS_IO</t>
  </si>
  <si>
    <t>Digits</t>
  </si>
  <si>
    <t>Control</t>
  </si>
  <si>
    <t>GPIO[5]</t>
  </si>
  <si>
    <t>GPIO[7]</t>
  </si>
  <si>
    <t>VDD_IO1</t>
  </si>
  <si>
    <t>VSS_S</t>
  </si>
  <si>
    <t>REF_DCPL</t>
  </si>
  <si>
    <t>GPIO[4]</t>
  </si>
  <si>
    <t>GPIO[6]</t>
  </si>
  <si>
    <t>VDD_IO0</t>
  </si>
  <si>
    <t>DDR</t>
  </si>
  <si>
    <t>GPIO[14]</t>
  </si>
  <si>
    <t>GPIO[15]</t>
  </si>
  <si>
    <t>VSS_VCO</t>
  </si>
  <si>
    <t>VDD_ANA_RF</t>
  </si>
  <si>
    <t>TRX3</t>
  </si>
  <si>
    <t>Supply (Internal)</t>
  </si>
  <si>
    <t>VDD_TXRF3</t>
  </si>
  <si>
    <t>VDD_TXRF</t>
  </si>
  <si>
    <t>VDD_RF3</t>
  </si>
  <si>
    <t>VDD_RF</t>
  </si>
  <si>
    <t>VSS_RF3</t>
  </si>
  <si>
    <t>VSS_RF</t>
  </si>
  <si>
    <t>GPIO[12]</t>
  </si>
  <si>
    <t>GPIO[13]</t>
  </si>
  <si>
    <t>VSS_ESD_BB</t>
  </si>
  <si>
    <t>Analogue IQ</t>
  </si>
  <si>
    <t>ANA_RX_QP</t>
  </si>
  <si>
    <t>GPIO[3]</t>
  </si>
  <si>
    <t>RF</t>
  </si>
  <si>
    <t>GPIO[10]</t>
  </si>
  <si>
    <t>GPIO[11]</t>
  </si>
  <si>
    <t>VSS_BB</t>
  </si>
  <si>
    <t>ANA_RX_QN</t>
  </si>
  <si>
    <t>GPIO[2]</t>
  </si>
  <si>
    <t>GPIO[8]</t>
  </si>
  <si>
    <t>GPIO[9]</t>
  </si>
  <si>
    <t>ANA_RX_IN</t>
  </si>
  <si>
    <t>GPIO[1]</t>
  </si>
  <si>
    <t>IQ_DATA[38]</t>
  </si>
  <si>
    <t>VDD_DIG</t>
  </si>
  <si>
    <t>ANA_RX_IP</t>
  </si>
  <si>
    <t>GPIO[0]</t>
  </si>
  <si>
    <t>IQ_DATA[39]</t>
  </si>
  <si>
    <t>IQ_DATA[36]</t>
  </si>
  <si>
    <t>TXRF_GND</t>
  </si>
  <si>
    <t>VDD_BB3</t>
  </si>
  <si>
    <t>VDD_BB</t>
  </si>
  <si>
    <t>ANA_TX_QN</t>
  </si>
  <si>
    <t>VSS_DIG</t>
  </si>
  <si>
    <t>IQ_DATA[37]</t>
  </si>
  <si>
    <t>IQ_DATA[34]</t>
  </si>
  <si>
    <t>TXRF_2G</t>
  </si>
  <si>
    <t>VDD_ANA_BB</t>
  </si>
  <si>
    <t>ANA_TX_QP</t>
  </si>
  <si>
    <t>EN_RX[1]</t>
  </si>
  <si>
    <t>IQ_DATA[35]</t>
  </si>
  <si>
    <t>IQ_DATA[32]</t>
  </si>
  <si>
    <t>ANA_TX_IP</t>
  </si>
  <si>
    <t>ANA_TX_IN</t>
  </si>
  <si>
    <t>VSS_RXRF_2G</t>
  </si>
  <si>
    <t>IQ_DATA[33]</t>
  </si>
  <si>
    <t>IQ_DATA[30]</t>
  </si>
  <si>
    <t>TRX2</t>
  </si>
  <si>
    <t>VDD_TXRF2</t>
  </si>
  <si>
    <t>VDD_RF2</t>
  </si>
  <si>
    <t>VSS_RF2</t>
  </si>
  <si>
    <t>EN_TX[1]</t>
  </si>
  <si>
    <t>IQ_DATA[31]</t>
  </si>
  <si>
    <t>IQ_DATA[28]</t>
  </si>
  <si>
    <t>TDI</t>
  </si>
  <si>
    <t>IQ_DATA[29]</t>
  </si>
  <si>
    <t>IQ_DATA[26]</t>
  </si>
  <si>
    <t>CFG_MISO</t>
  </si>
  <si>
    <t>IQ_DATA[27]</t>
  </si>
  <si>
    <t>IQ_DATA[24]</t>
  </si>
  <si>
    <t>CFG_MOSI</t>
  </si>
  <si>
    <t>IQ_DATA[25]</t>
  </si>
  <si>
    <t>IQ_DATA[22]</t>
  </si>
  <si>
    <t>VDD_BB2</t>
  </si>
  <si>
    <t>RX_GAIN_CSB[1]</t>
  </si>
  <si>
    <t>IQ_DATA[23]</t>
  </si>
  <si>
    <t>IQ_DATA[20]</t>
  </si>
  <si>
    <t>RX_GAIN_MOSI[1]</t>
  </si>
  <si>
    <t>IQ_DATA[21]</t>
  </si>
  <si>
    <t>IQ_CLK_OUT</t>
  </si>
  <si>
    <t>IQ_DATA[19]</t>
  </si>
  <si>
    <t>TRX1</t>
  </si>
  <si>
    <t>IQ_DATA[18]</t>
  </si>
  <si>
    <t>IQ_CLK_IN</t>
  </si>
  <si>
    <t>VSS_RF1</t>
  </si>
  <si>
    <t>IQ_DATA[17]</t>
  </si>
  <si>
    <t>RX_GAIN_MOSI[0]</t>
  </si>
  <si>
    <t>IQ_DATA[15]</t>
  </si>
  <si>
    <t>IQ_DATA[16]</t>
  </si>
  <si>
    <t>VDD_BB1</t>
  </si>
  <si>
    <t>RX_GAIN_CSB[0]</t>
  </si>
  <si>
    <t>VDD_TXRF1</t>
  </si>
  <si>
    <t>IQ_DATA[13]</t>
  </si>
  <si>
    <t>IQ_DATA[14]</t>
  </si>
  <si>
    <t>CFG_CSB</t>
  </si>
  <si>
    <t>IQ_DATA[12]</t>
  </si>
  <si>
    <t>CFG_CLK</t>
  </si>
  <si>
    <t>IQ_DATA[9]</t>
  </si>
  <si>
    <t>IQ_DATA[10]</t>
  </si>
  <si>
    <t>TDO</t>
  </si>
  <si>
    <t>IQ_DATA[7]</t>
  </si>
  <si>
    <t>IQ_DATA[8]</t>
  </si>
  <si>
    <t>EN_TX[0]</t>
  </si>
  <si>
    <t>VDD_RF1</t>
  </si>
  <si>
    <t>IQ_DATA[5]</t>
  </si>
  <si>
    <t>IQ_DATA[6]</t>
  </si>
  <si>
    <t>TRX0</t>
  </si>
  <si>
    <t>VSS_RF0</t>
  </si>
  <si>
    <t>IQ_DATA[4]</t>
  </si>
  <si>
    <t>EN_RX[0]</t>
  </si>
  <si>
    <t>IQ_DATA[3]</t>
  </si>
  <si>
    <t>RX_GAIN_CLK[0]</t>
  </si>
  <si>
    <t>VDD_BB0</t>
  </si>
  <si>
    <t>VDD_TXRF0</t>
  </si>
  <si>
    <t>IQ_DATA[2]</t>
  </si>
  <si>
    <t>CLK_DIG_EXT</t>
  </si>
  <si>
    <t>TMS</t>
  </si>
  <si>
    <t>IQ_DATA[1]</t>
  </si>
  <si>
    <t>RX_GAIN_CLK[1]</t>
  </si>
  <si>
    <t>TCK</t>
  </si>
  <si>
    <t>IQ_DATA[0]</t>
  </si>
  <si>
    <t>WAKE_UP</t>
  </si>
  <si>
    <t>CLK_REF</t>
  </si>
  <si>
    <t>VDD_REGIN_DIG</t>
  </si>
  <si>
    <t>IRQ</t>
  </si>
  <si>
    <t>VDD_RF0</t>
  </si>
  <si>
    <t>D2D_CLKN</t>
  </si>
  <si>
    <t>D2D_CLKP</t>
  </si>
  <si>
    <t>PLL0</t>
  </si>
  <si>
    <t>D2D_RX</t>
  </si>
  <si>
    <t>D2D_TX</t>
  </si>
  <si>
    <t>AIO&lt;2&gt;</t>
  </si>
  <si>
    <t>VDDA_D2D</t>
  </si>
  <si>
    <t>VSS_D2D</t>
  </si>
  <si>
    <t>XTAL</t>
  </si>
  <si>
    <t>XTAL_N</t>
  </si>
  <si>
    <t>TEST_EN</t>
  </si>
  <si>
    <t>EN_PWR</t>
  </si>
  <si>
    <t>VDD_REGIN_D2D</t>
  </si>
  <si>
    <t>XTAL_P</t>
  </si>
  <si>
    <t>RSTB</t>
  </si>
  <si>
    <t>Functionality</t>
  </si>
  <si>
    <t>Chip Ball Name</t>
  </si>
  <si>
    <t>Chip Bump_Name</t>
  </si>
  <si>
    <t>Macro Bump Name</t>
  </si>
  <si>
    <t>y</t>
  </si>
  <si>
    <t>x</t>
  </si>
  <si>
    <t>Macro</t>
  </si>
  <si>
    <t>Bump No.</t>
  </si>
  <si>
    <t>Border</t>
  </si>
  <si>
    <t>chamfer</t>
  </si>
  <si>
    <t>max</t>
  </si>
  <si>
    <t>min</t>
  </si>
  <si>
    <t>Y</t>
  </si>
  <si>
    <t>X</t>
  </si>
  <si>
    <t>Chip Dimensions</t>
  </si>
  <si>
    <t>A2/ Interface type if any and maximum data rate,  Maximum skew between diff pair P/N  (Serdes, DDR, PCIE....)</t>
  </si>
  <si>
    <t xml:space="preserve">A3/ frequencies of RF signals and Xtals </t>
  </si>
  <si>
    <t>Function</t>
  </si>
  <si>
    <t>Regulator input</t>
  </si>
  <si>
    <t>Min</t>
  </si>
  <si>
    <t>Max</t>
  </si>
  <si>
    <t>Supply Voltage (V)</t>
  </si>
  <si>
    <t>-</t>
  </si>
  <si>
    <t>Notes</t>
  </si>
  <si>
    <t>(mA)</t>
  </si>
  <si>
    <t>Total Current Consumption</t>
  </si>
  <si>
    <t>Internal package decoupling - associated RF fundaments frequency of 2.4 to 7.2GHz</t>
  </si>
  <si>
    <t>Internal package decoupling - associated clock rate of 10 to 160MHz</t>
  </si>
  <si>
    <t>x'</t>
  </si>
  <si>
    <t>y'</t>
  </si>
  <si>
    <t>Signal Group</t>
  </si>
  <si>
    <t>Signal Sub-set</t>
  </si>
  <si>
    <t>AIO</t>
  </si>
  <si>
    <t>Serdes</t>
  </si>
  <si>
    <t>IQ_DATA</t>
  </si>
  <si>
    <t>IQ_CLK</t>
  </si>
  <si>
    <t>CLK</t>
  </si>
  <si>
    <t>TX/RX</t>
  </si>
  <si>
    <t>Data Rate / Frequency</t>
  </si>
  <si>
    <t>Skew</t>
  </si>
  <si>
    <t>DC</t>
  </si>
  <si>
    <t>40MHz</t>
  </si>
  <si>
    <t>Route as a pair, adjacent balls on outer edge of package</t>
  </si>
  <si>
    <t>up to 80MHz bandwidth</t>
  </si>
  <si>
    <t>160MHz</t>
  </si>
  <si>
    <t>No special requirements</t>
  </si>
  <si>
    <t>All other</t>
  </si>
  <si>
    <t>Avoid IQ_DATA signals coupling onto all bumps and associated signals with y coordinate of -630 (because these bumps are over analogue circuits)</t>
  </si>
  <si>
    <t>80MHz</t>
  </si>
  <si>
    <t>Skew measured relative to IQ_DATA signals. Keep path lengths matched to within 5mm of IQ_DATA lines.</t>
  </si>
  <si>
    <t>10GHz</t>
  </si>
  <si>
    <t>?</t>
  </si>
  <si>
    <t>Details to be confirmed by Wavious</t>
  </si>
  <si>
    <t>2.4GHz / 4.8 to 7.2GHz</t>
  </si>
  <si>
    <t>RF signals naming convention:</t>
  </si>
  <si>
    <t>5.8 to 7.2GHz</t>
  </si>
  <si>
    <t>4.8 to 5.8GHz</t>
  </si>
  <si>
    <t>2.4 to 2.5GHz</t>
  </si>
  <si>
    <t>Impedance</t>
  </si>
  <si>
    <t>50 Ohm</t>
  </si>
  <si>
    <t>Keep balls close to package edge. No special noise or coupling requirements</t>
  </si>
  <si>
    <t>VSS_RXRF_5G_TRX*</t>
  </si>
  <si>
    <t>VSS_RXRF_2G_TRX*</t>
  </si>
  <si>
    <t>All</t>
  </si>
  <si>
    <t>Route the three signals as an asymmetrical transmission line with  VSS_RXRF_5G_TRX* being the ground reference.</t>
  </si>
  <si>
    <t>Route  as a transmission line with  VSS_RXRF_2G_TRX* being the ground reference.</t>
  </si>
  <si>
    <t>VERY noise sensitive. Route in pairs e.g. TX_IP and TX_IN etc. Try to keep associated quadrature signals well matched. Never used simultaneously with DDR interface.</t>
  </si>
  <si>
    <t>low</t>
  </si>
  <si>
    <t>Reference ground region for the TX RF signals</t>
  </si>
  <si>
    <t>&gt;150 Ohm</t>
  </si>
  <si>
    <t>Package Power Supply</t>
  </si>
  <si>
    <t>PCS Coordinates</t>
  </si>
  <si>
    <t>IQ_DATA[11]</t>
  </si>
  <si>
    <t>&lt;+/-125ps relative to IQ_CLK</t>
  </si>
  <si>
    <t>RX_GAIN_CLK*</t>
  </si>
  <si>
    <t>RX_GAIN_CSB*</t>
  </si>
  <si>
    <t>RX_GAIN_MOSI*</t>
  </si>
  <si>
    <t>10MHz</t>
  </si>
  <si>
    <t>*2G* operate in the 2.4GHz frequency band. 2.4 to 2.5GHz</t>
  </si>
  <si>
    <t>*5G* operate in the 5GHz frequency band. 4.8 to 5.8GHz</t>
  </si>
  <si>
    <t>*6G* operate in the 6GHz frequency band. 5.8 to 7.2GHz</t>
  </si>
  <si>
    <t>Notes:</t>
  </si>
  <si>
    <t>Special Routing Requirements</t>
  </si>
  <si>
    <t>Only one of the three frequency bands in each transceiver slice will be in operation at any one time.</t>
  </si>
  <si>
    <t>Bump Function and Location;  Mapping between BUMPs and BALLs</t>
  </si>
  <si>
    <t>Date</t>
  </si>
  <si>
    <t>F</t>
  </si>
  <si>
    <t>Summary of PCS assumptions about the Package Design</t>
  </si>
  <si>
    <t>Simulation Models Required</t>
  </si>
  <si>
    <t>The following groups require extracted models to allow simulation of the effects of the package routing</t>
  </si>
  <si>
    <t>Signal names</t>
  </si>
  <si>
    <t>Group</t>
  </si>
  <si>
    <t>Model required</t>
  </si>
  <si>
    <t>TRX0 RF nets</t>
  </si>
  <si>
    <t>TRX0_RXRF_2G_IN</t>
  </si>
  <si>
    <t>TRX0_RXRF_5G_IN</t>
  </si>
  <si>
    <t>TRX0_RXRF_7G_IN</t>
  </si>
  <si>
    <t>VSS_RXRF_5G_TRX0</t>
  </si>
  <si>
    <t>VSS_RXRF_2G_TRX0</t>
  </si>
  <si>
    <t>TRX0_TXRF_2G</t>
  </si>
  <si>
    <t>TRX0_TXRF_5G</t>
  </si>
  <si>
    <t>TRX0_TXRF_GND</t>
  </si>
  <si>
    <t>S-parameter</t>
  </si>
  <si>
    <t>TRX1 RF nets</t>
  </si>
  <si>
    <t>TRX2 RF nets</t>
  </si>
  <si>
    <t>TRX3 RF nets</t>
  </si>
  <si>
    <t>TRX1_RXRF_2G_IN</t>
  </si>
  <si>
    <t>TRX1_RXRF_5G_IN</t>
  </si>
  <si>
    <t>TRX1_RXRF_7G_IN</t>
  </si>
  <si>
    <t>VSS_RXRF_2G_TRX1</t>
  </si>
  <si>
    <t>VSS_RXRF_5G_TRX1</t>
  </si>
  <si>
    <t>TRX1_TXRF_2G</t>
  </si>
  <si>
    <t>TRX1_TXRF_5G</t>
  </si>
  <si>
    <t>TRX1_TXRF_GND</t>
  </si>
  <si>
    <t>TRX2_RXRF_5G_IN</t>
  </si>
  <si>
    <t>TRX2_RXRF_7G_IN</t>
  </si>
  <si>
    <t>VSS_RXRF_2G_TRX2</t>
  </si>
  <si>
    <t>VSS_RXRF_5G_TRX2</t>
  </si>
  <si>
    <t>TRX2_TXRF_2G</t>
  </si>
  <si>
    <t>TRX2_TXRF_5G</t>
  </si>
  <si>
    <t>TRX2_TXRF_GND</t>
  </si>
  <si>
    <t>TRX2_RXRF_2G_IN</t>
  </si>
  <si>
    <t>TRX3_RXRF_2G_IN</t>
  </si>
  <si>
    <t>TRX3_RXRF_5G_IN</t>
  </si>
  <si>
    <t>TRX3_RXRF_7G_IN</t>
  </si>
  <si>
    <t>VSS_RXRF_2G_TRX3</t>
  </si>
  <si>
    <t>VSS_RXRF_5G_TRX3</t>
  </si>
  <si>
    <t>TRX3_TXRF_2G</t>
  </si>
  <si>
    <t>TRX3_TXRF_5G</t>
  </si>
  <si>
    <t>TRX3_TXRF_GND</t>
  </si>
  <si>
    <t>Serdes Nets</t>
  </si>
  <si>
    <t>Please provide s-parameter models, or estimates of insertion loss / cross-talk as specified</t>
  </si>
  <si>
    <t>Serdes Signals</t>
  </si>
  <si>
    <t>Capacitors in package</t>
  </si>
  <si>
    <t>VSS ground planes</t>
  </si>
  <si>
    <t xml:space="preserve">              Some VSS balls can be grouped onto the same ground plane. It is important to get the groupings correct.  See details in 'Power Supplies' sheet.</t>
  </si>
  <si>
    <t>A</t>
  </si>
  <si>
    <t>B</t>
  </si>
  <si>
    <t>C</t>
  </si>
  <si>
    <t>D</t>
  </si>
  <si>
    <t>E</t>
  </si>
  <si>
    <t>G</t>
  </si>
  <si>
    <t>H</t>
  </si>
  <si>
    <t>J</t>
  </si>
  <si>
    <t>K</t>
  </si>
  <si>
    <t>M</t>
  </si>
  <si>
    <t>N</t>
  </si>
  <si>
    <t>P</t>
  </si>
  <si>
    <t>Insertion Loss @ &lt;10GHz &lt; 1dB,   Cross talk @ &lt;10GHz &lt; 30dB</t>
  </si>
  <si>
    <t>GND_RF01</t>
  </si>
  <si>
    <t>GND_BB</t>
  </si>
  <si>
    <t>GND_RF23</t>
  </si>
  <si>
    <t>GND_DIG</t>
  </si>
  <si>
    <t>TRX0_ANA_TX_IP</t>
  </si>
  <si>
    <t>TRX3_ANA_TX_IP</t>
  </si>
  <si>
    <t>TRX0_ANA_RX_IP</t>
  </si>
  <si>
    <t>TRX3_ANA_RX_IP</t>
  </si>
  <si>
    <t>TRX1_ANA_TX_IP</t>
  </si>
  <si>
    <t>TRX2_ANA_TX_IP</t>
  </si>
  <si>
    <t>TRX1_ANA_RX_IP</t>
  </si>
  <si>
    <t>TRX2_ANA_RX_IP</t>
  </si>
  <si>
    <t>TRX0_ANA_TX_IN</t>
  </si>
  <si>
    <t>TRX1_ANA_TX_IN</t>
  </si>
  <si>
    <t>TRX2_ANA_TX_IN</t>
  </si>
  <si>
    <t>TRX3_ANA_TX_IN</t>
  </si>
  <si>
    <t>TRX0_ANA_RX_IN</t>
  </si>
  <si>
    <t>TRX3_ANA_RX_IN</t>
  </si>
  <si>
    <t>TRX1_ANA_RX_IN</t>
  </si>
  <si>
    <t>TRX2_ANA_RX_IN</t>
  </si>
  <si>
    <t>TRX0_ANA_TX_QP</t>
  </si>
  <si>
    <t>TRX1_ANA_TX_QP</t>
  </si>
  <si>
    <t>TRX2_ANA_TX_QP</t>
  </si>
  <si>
    <t>TRX3_ANA_TX_QP</t>
  </si>
  <si>
    <t>TRX0_ANA_RX_QP</t>
  </si>
  <si>
    <t>TRX3_ANA_RX_QP</t>
  </si>
  <si>
    <t>TRX1_ANA_RX_QP</t>
  </si>
  <si>
    <t>TRX2_ANA_RX_QP</t>
  </si>
  <si>
    <t>TRX0_ANA_TX_QN</t>
  </si>
  <si>
    <t>TRX3_ANA_TX_QN</t>
  </si>
  <si>
    <t>TRX0_ANA_RX_QN</t>
  </si>
  <si>
    <t>TRX1_ANA_TX_QN</t>
  </si>
  <si>
    <t>TRX2_ANA_TX_QN</t>
  </si>
  <si>
    <t>TRX3_ANA_RX_QN</t>
  </si>
  <si>
    <t>TRX1_ANA_RX_QN</t>
  </si>
  <si>
    <t>TRX2_ANA_RX_QN</t>
  </si>
  <si>
    <t>VDD_ANA_TRX0</t>
  </si>
  <si>
    <t>VDD_ANA_TRX1</t>
  </si>
  <si>
    <t>VDD_ANA_TRX2</t>
  </si>
  <si>
    <t>VDD_ANA_TRX3</t>
  </si>
  <si>
    <t>VDD_ANA_BB_01</t>
  </si>
  <si>
    <t>VDD_ANA_BB_23</t>
  </si>
  <si>
    <t>VDD_ANA_PLL0</t>
  </si>
  <si>
    <t>VDD_ANA_PLL1</t>
  </si>
  <si>
    <t>TRX0_RXRF_2G</t>
  </si>
  <si>
    <t>TRX1_RXRF_7G</t>
  </si>
  <si>
    <t>TRX1_RXRF_5G</t>
  </si>
  <si>
    <t>TRX1_RXRF_2G</t>
  </si>
  <si>
    <t>TRX2_RXRF_2G</t>
  </si>
  <si>
    <t>TRX2_RXRF_5G</t>
  </si>
  <si>
    <t>TRX2_RXRF_7G</t>
  </si>
  <si>
    <t>TRX3_RXRF_2G</t>
  </si>
  <si>
    <t>TRX0_RXRF_5G</t>
  </si>
  <si>
    <t>TRX3_RXRF_5G</t>
  </si>
  <si>
    <t>TRX0_RXRF_7G</t>
  </si>
  <si>
    <t>TRX3_RXRF_7G</t>
  </si>
  <si>
    <t>(internal)</t>
  </si>
  <si>
    <t>VDD_ANA_BB01</t>
  </si>
  <si>
    <t>VDD_ANA_BB23</t>
  </si>
  <si>
    <t>Internal Cap</t>
  </si>
  <si>
    <t>C2 - 220nF</t>
  </si>
  <si>
    <t>C3 - 220nF</t>
  </si>
  <si>
    <t>C4 - 220nF</t>
  </si>
  <si>
    <t>C5 - 220nF</t>
  </si>
  <si>
    <t>C6 - 220nF</t>
  </si>
  <si>
    <t>C7 - 220nF</t>
  </si>
  <si>
    <t>C8 - 220nF</t>
  </si>
  <si>
    <t>C10 - 220nF</t>
  </si>
  <si>
    <t>C9 - 220nF</t>
  </si>
  <si>
    <t>C11 - 220nF</t>
  </si>
  <si>
    <t>C13 - 220nF</t>
  </si>
  <si>
    <t>C12 - 220nF</t>
  </si>
  <si>
    <t>C14 - 1nF TBC</t>
  </si>
  <si>
    <t>C1  - 1nF TBC</t>
  </si>
  <si>
    <t>Sensitive - keep quiet and avoid coupling with XTAL - internally decoupled with 1nF (TBC)</t>
  </si>
  <si>
    <t>50 ohms</t>
  </si>
  <si>
    <t>Match to include on-chip components</t>
  </si>
  <si>
    <t>L</t>
  </si>
  <si>
    <t xml:space="preserve">              Some silicon bumps will only be connected to decoupling capacitors. It would be beneficial if these decoupling capacitors could be added inside the package, as this will mean that a package ball will not be needed for these nets.   See'Power Suppies' sheet for details (220nF) and REF_DCPL_PLL bumps (1nF?)</t>
  </si>
  <si>
    <t>TRX*_RXRF_7G_IN</t>
  </si>
  <si>
    <t>TRX*_RXRF_5G_IN</t>
  </si>
  <si>
    <t>TRX*_TXRF_5G</t>
  </si>
  <si>
    <t>TRX*_TXRF_2G</t>
  </si>
  <si>
    <t>TRX*_RXRF_2G_IN</t>
  </si>
  <si>
    <t>TRX*_TXRF_GND</t>
  </si>
  <si>
    <t>REF_DCPL_PLL*</t>
  </si>
  <si>
    <t>Data changes on both edges of the signals. Keep package track lengths matched to within 5mm, if possible. Never used simultaneously with AnalogueIQ interface.</t>
  </si>
  <si>
    <t>TXRF_5G</t>
  </si>
  <si>
    <t>4.8 to 7.2GHz</t>
  </si>
  <si>
    <t>Analog</t>
  </si>
  <si>
    <t>Analog IQ</t>
  </si>
  <si>
    <t>SerDes</t>
  </si>
  <si>
    <t>Xtal</t>
  </si>
  <si>
    <t>AIO[3]</t>
  </si>
  <si>
    <t>AIO[2]</t>
  </si>
  <si>
    <t>AIO[1]</t>
  </si>
  <si>
    <t>AIO[0]</t>
  </si>
  <si>
    <t>RXRF_2G</t>
  </si>
  <si>
    <t>RXRF_5G</t>
  </si>
  <si>
    <t>RXRF_7G</t>
  </si>
  <si>
    <t>VSS_RXRF_57G</t>
  </si>
  <si>
    <t>VSS_RXRF_57G_TRX0</t>
  </si>
  <si>
    <t>VSS_RXRF_57G_TRX1</t>
  </si>
  <si>
    <t>VSS_RXRF_57G_TRX2</t>
  </si>
  <si>
    <t>VSS_RXRF_57G_TRX3</t>
  </si>
  <si>
    <t>(internal shorted to bump ?)?</t>
  </si>
  <si>
    <t>VSS_ESD_RF</t>
  </si>
  <si>
    <t>VSS_LO</t>
  </si>
  <si>
    <t>WAKEUP</t>
  </si>
  <si>
    <t>Ymin_previous=-405</t>
  </si>
  <si>
    <t>Coordinates, relative to centre of die</t>
  </si>
  <si>
    <t>D2D_CLKN[0]</t>
  </si>
  <si>
    <t>D2D_CLKP[0]</t>
  </si>
  <si>
    <t>D2D_RX[0]</t>
  </si>
  <si>
    <t>D2D_TX[0]</t>
  </si>
  <si>
    <t>D2D_CLKN[1]</t>
  </si>
  <si>
    <t>D2D_CLKP[1]</t>
  </si>
  <si>
    <t>D2D_RX[1]</t>
  </si>
  <si>
    <t>D2D_TX[1]</t>
  </si>
  <si>
    <t>VDD_IO</t>
  </si>
  <si>
    <t>Number of bumps</t>
  </si>
  <si>
    <t>(internal shorted to bump 45)</t>
  </si>
  <si>
    <t>Die Size</t>
  </si>
  <si>
    <t>(pre-shrink, no S&amp;S)</t>
  </si>
  <si>
    <t>(internal shorted to bump 114)</t>
  </si>
  <si>
    <t>(internal shorted to bump 151)</t>
  </si>
  <si>
    <t>(internal shorted to bump 212)</t>
  </si>
  <si>
    <t>(internal shorted to bump 251)</t>
  </si>
  <si>
    <t>(internal shorted to bump 283)</t>
  </si>
  <si>
    <t>(internal shorted to bump 325)</t>
  </si>
  <si>
    <t>(internal shorted to bump 80)</t>
  </si>
  <si>
    <t>All data is with silicon viewed from the bump side and measured PRE-SHRINK</t>
  </si>
  <si>
    <t>Number of unique Ball names</t>
  </si>
  <si>
    <t>Package Spcification Form:</t>
  </si>
  <si>
    <t>Design Name:</t>
  </si>
  <si>
    <t>Freya</t>
  </si>
  <si>
    <t>Customer:</t>
  </si>
  <si>
    <t>Date:</t>
  </si>
  <si>
    <t>Item</t>
  </si>
  <si>
    <t>Value</t>
  </si>
  <si>
    <t>Project Name</t>
  </si>
  <si>
    <t>Technology</t>
  </si>
  <si>
    <t>28nm HPC+</t>
  </si>
  <si>
    <t>90% linear shrinkage</t>
  </si>
  <si>
    <t>Foundry</t>
  </si>
  <si>
    <t>TSMC</t>
  </si>
  <si>
    <t>MPW or SLR?</t>
  </si>
  <si>
    <t>MPW</t>
  </si>
  <si>
    <t>Fab out Form</t>
  </si>
  <si>
    <t>sawn dies</t>
  </si>
  <si>
    <t>State whether wafers or sawn dies</t>
  </si>
  <si>
    <t>Is backgrinding Required?</t>
  </si>
  <si>
    <t>Wafer thinning at foundry</t>
  </si>
  <si>
    <t>TBD</t>
  </si>
  <si>
    <t>in microns</t>
  </si>
  <si>
    <t>Is bumping Required?</t>
  </si>
  <si>
    <t>Yes</t>
  </si>
  <si>
    <t>Preferred bumping Service</t>
  </si>
  <si>
    <t>preference of bumping at foundry or pkg house</t>
  </si>
  <si>
    <t>Application</t>
  </si>
  <si>
    <t>consumer</t>
  </si>
  <si>
    <t>Please specify sector (automotive, consumer, compute, etc.)</t>
  </si>
  <si>
    <t>Production/prototype?</t>
  </si>
  <si>
    <t>prototype</t>
  </si>
  <si>
    <t>State if this is a testchip (eng sample MPW) or a product</t>
  </si>
  <si>
    <t>Package Type</t>
  </si>
  <si>
    <t>FC CSP</t>
  </si>
  <si>
    <t>Flip chip - Chip scale package (BGA in strip format)</t>
  </si>
  <si>
    <t>Package Size</t>
  </si>
  <si>
    <t>11x11mm</t>
  </si>
  <si>
    <t>Initial estimate depending on pitch (e.g., 14x14mm)</t>
  </si>
  <si>
    <t>Ball Count</t>
  </si>
  <si>
    <t>Ball Pitch</t>
  </si>
  <si>
    <t>0.65mm</t>
  </si>
  <si>
    <t>Gap in Ball Pattern</t>
  </si>
  <si>
    <t>None</t>
  </si>
  <si>
    <t>Pre defined Ballout</t>
  </si>
  <si>
    <t>Ball assignment done by customer?</t>
  </si>
  <si>
    <t>Projected Volume Yr 1</t>
  </si>
  <si>
    <t>N/A</t>
  </si>
  <si>
    <t>Annual projection of production</t>
  </si>
  <si>
    <t>Projected Volume Yr 2</t>
  </si>
  <si>
    <t>Projected Volume Yr 3</t>
  </si>
  <si>
    <t>Die size (Drawn)</t>
  </si>
  <si>
    <t>2425x6870 um</t>
  </si>
  <si>
    <t>Die size (Silicon)</t>
  </si>
  <si>
    <t>Does it contain analog circuitry? (Y|N)</t>
  </si>
  <si>
    <t>High Speed IO</t>
  </si>
  <si>
    <t>Ethernet</t>
  </si>
  <si>
    <t>DDR but no DRAM interface</t>
  </si>
  <si>
    <t>Core Clock Frequency</t>
  </si>
  <si>
    <t>3.0 GHz</t>
  </si>
  <si>
    <t>Discuss usage with PCS</t>
  </si>
  <si>
    <t>SoC Power</t>
  </si>
  <si>
    <t>TBC</t>
  </si>
  <si>
    <t>Estimated total power (Watts)</t>
  </si>
  <si>
    <t>Core</t>
  </si>
  <si>
    <t>Core Voltage</t>
  </si>
  <si>
    <t>0.9V</t>
  </si>
  <si>
    <t>Nominal; -/+10% (e.g., 0.8V)</t>
  </si>
  <si>
    <t>IO Voltage</t>
  </si>
  <si>
    <t>1.8V</t>
  </si>
  <si>
    <t>Nominal; -/+10% (e.g., 1.8V)</t>
  </si>
  <si>
    <t>Other Voltage</t>
  </si>
  <si>
    <t>??</t>
  </si>
  <si>
    <t>Junction Temp Range</t>
  </si>
  <si>
    <t>minus 40 to plus 125</t>
  </si>
  <si>
    <t xml:space="preserve">Min-Max temperature range in Celcius </t>
  </si>
  <si>
    <t>Ambient Temp Range</t>
  </si>
  <si>
    <t>minus 40 to plus 70</t>
  </si>
  <si>
    <t>Signal Count</t>
  </si>
  <si>
    <t>No. of signal pins bonded out of chip</t>
  </si>
  <si>
    <t>Total Bump Count</t>
  </si>
  <si>
    <t>Including power bumps (core + io)</t>
  </si>
  <si>
    <t>Bump Pitch</t>
  </si>
  <si>
    <t>UBM</t>
  </si>
  <si>
    <t>Bump Material</t>
  </si>
  <si>
    <t>LF</t>
  </si>
  <si>
    <t>Lead free; SnAg/Al</t>
  </si>
  <si>
    <t>Substrate Layers</t>
  </si>
  <si>
    <t>Substrate Type</t>
  </si>
  <si>
    <t>build up</t>
  </si>
  <si>
    <t>Laminate or Build-up</t>
  </si>
  <si>
    <t>Ground Requirement</t>
  </si>
  <si>
    <t>Shielding high speed signals (Y|N); please specify</t>
  </si>
  <si>
    <t>Profile Requirement</t>
  </si>
  <si>
    <t>max height of package</t>
  </si>
  <si>
    <t>Thermal Requirement</t>
  </si>
  <si>
    <t>Service Requirement</t>
  </si>
  <si>
    <t>Package Planning</t>
  </si>
  <si>
    <t>Required? (Y|N)</t>
  </si>
  <si>
    <t>Substrate Design</t>
  </si>
  <si>
    <t>Signal Integrity Analysis</t>
  </si>
  <si>
    <t>Required? (Y|N); Please specify</t>
  </si>
  <si>
    <t>Power Integrity Analysis</t>
  </si>
  <si>
    <t>Required? (Y|N);  Please specify</t>
  </si>
  <si>
    <t>Thermal Analysis</t>
  </si>
  <si>
    <t>Qualification</t>
  </si>
  <si>
    <t xml:space="preserve">Required? (Y|N)  @ packaging stage </t>
  </si>
  <si>
    <t>Yield Analysis</t>
  </si>
  <si>
    <t xml:space="preserve">Required? (Y|N) @ packaging stage </t>
  </si>
  <si>
    <t>Questions/Requirement:</t>
  </si>
  <si>
    <t>Any specific pkg house?</t>
  </si>
  <si>
    <t>JCET</t>
  </si>
  <si>
    <t>JCET/ASE/Amkor</t>
  </si>
  <si>
    <t>Define power supplies</t>
  </si>
  <si>
    <t>for analog/RF/digital</t>
  </si>
  <si>
    <t>Any specific moat requirement?</t>
  </si>
  <si>
    <t>one or two rows</t>
  </si>
  <si>
    <t>Power estimation per supply</t>
  </si>
  <si>
    <t>Total power?</t>
  </si>
  <si>
    <t>Model extraction</t>
  </si>
  <si>
    <t>s-param, spice, ibis</t>
  </si>
  <si>
    <t>Specify bandwidth/speed, VT corners</t>
  </si>
  <si>
    <t>Digital</t>
  </si>
  <si>
    <t>Simulation</t>
  </si>
  <si>
    <t>IL/RL</t>
  </si>
  <si>
    <t>time-domain</t>
  </si>
  <si>
    <t>over/undershoot, rise/fall time, delay, eye-diagram, etc,</t>
  </si>
  <si>
    <t>Insrtion loss</t>
  </si>
  <si>
    <t>list interfaces or nets</t>
  </si>
  <si>
    <t>return loss</t>
  </si>
  <si>
    <t>crosstalk</t>
  </si>
  <si>
    <t>Power simulation</t>
  </si>
  <si>
    <t>core</t>
  </si>
  <si>
    <t>RF supply</t>
  </si>
  <si>
    <t>Reports</t>
  </si>
  <si>
    <t>specify report contents</t>
  </si>
  <si>
    <t>Acceptance criteria</t>
  </si>
  <si>
    <t>time domain</t>
  </si>
  <si>
    <t>freq domain</t>
  </si>
  <si>
    <t>Power</t>
  </si>
  <si>
    <t>Required Wafer Thickness</t>
  </si>
  <si>
    <t>TSMC Rule of bump pitch for lead-free</t>
  </si>
  <si>
    <t>Schematic Diagram of UBM and Chip Edge:</t>
  </si>
  <si>
    <t>Bump Height</t>
  </si>
  <si>
    <t>on silicon</t>
  </si>
  <si>
    <t>80um</t>
  </si>
  <si>
    <t>Under Bump Metallurgy (micron); on silicon (post shrink)</t>
  </si>
  <si>
    <t>Drawn</t>
  </si>
  <si>
    <t>On silicon</t>
  </si>
  <si>
    <t>2+2+2 with core</t>
  </si>
  <si>
    <t>180um</t>
  </si>
  <si>
    <t>163.6um</t>
  </si>
  <si>
    <t>2 row moat</t>
  </si>
  <si>
    <t>85um</t>
  </si>
  <si>
    <t>2184x6189 um</t>
  </si>
  <si>
    <t>Die size:</t>
  </si>
  <si>
    <t>x=</t>
  </si>
  <si>
    <t>Y=</t>
  </si>
  <si>
    <t>Die size y/x without sealring or scribe line</t>
  </si>
  <si>
    <t>Post shrink (divided by1.11) die size y/x without sealring or scribe line</t>
  </si>
  <si>
    <t>um</t>
  </si>
  <si>
    <t>16x16 array minus 2-row moat (48 balls)</t>
  </si>
  <si>
    <t>x"</t>
  </si>
  <si>
    <t>y"</t>
  </si>
  <si>
    <t>Column</t>
  </si>
  <si>
    <t>Row</t>
  </si>
  <si>
    <t>Ball Ref</t>
  </si>
  <si>
    <t>Net Name</t>
  </si>
  <si>
    <t>R</t>
  </si>
  <si>
    <t>T</t>
  </si>
  <si>
    <t>A1</t>
  </si>
  <si>
    <t>B1</t>
  </si>
  <si>
    <t>C1</t>
  </si>
  <si>
    <t>D1</t>
  </si>
  <si>
    <t>E1</t>
  </si>
  <si>
    <t>F1</t>
  </si>
  <si>
    <t>G1</t>
  </si>
  <si>
    <t>H1</t>
  </si>
  <si>
    <t>J1</t>
  </si>
  <si>
    <t>K1</t>
  </si>
  <si>
    <t>L1</t>
  </si>
  <si>
    <t>M1</t>
  </si>
  <si>
    <t>N1</t>
  </si>
  <si>
    <t>P1</t>
  </si>
  <si>
    <t>R1</t>
  </si>
  <si>
    <t>T1</t>
  </si>
  <si>
    <t>A2</t>
  </si>
  <si>
    <t>B2</t>
  </si>
  <si>
    <t>C2</t>
  </si>
  <si>
    <t>D2</t>
  </si>
  <si>
    <t>E2</t>
  </si>
  <si>
    <t>F2</t>
  </si>
  <si>
    <t>G2</t>
  </si>
  <si>
    <t>H2</t>
  </si>
  <si>
    <t>J2</t>
  </si>
  <si>
    <t>K2</t>
  </si>
  <si>
    <t>L2</t>
  </si>
  <si>
    <t>M2</t>
  </si>
  <si>
    <t>N2</t>
  </si>
  <si>
    <t>P2</t>
  </si>
  <si>
    <t>R2</t>
  </si>
  <si>
    <t>T2</t>
  </si>
  <si>
    <t>A3</t>
  </si>
  <si>
    <t>B3</t>
  </si>
  <si>
    <t>C3</t>
  </si>
  <si>
    <t>D3</t>
  </si>
  <si>
    <t>E3</t>
  </si>
  <si>
    <t>F3</t>
  </si>
  <si>
    <t>G3</t>
  </si>
  <si>
    <t>H3</t>
  </si>
  <si>
    <t>J3</t>
  </si>
  <si>
    <t>K3</t>
  </si>
  <si>
    <t>L3</t>
  </si>
  <si>
    <t>M3</t>
  </si>
  <si>
    <t>N3</t>
  </si>
  <si>
    <t>P3</t>
  </si>
  <si>
    <t>R3</t>
  </si>
  <si>
    <t>T3</t>
  </si>
  <si>
    <t>A4</t>
  </si>
  <si>
    <t>B4</t>
  </si>
  <si>
    <t>C4</t>
  </si>
  <si>
    <t>D4</t>
  </si>
  <si>
    <t>E4</t>
  </si>
  <si>
    <t>F4</t>
  </si>
  <si>
    <t>G4</t>
  </si>
  <si>
    <t>H4</t>
  </si>
  <si>
    <t>J4</t>
  </si>
  <si>
    <t>K4</t>
  </si>
  <si>
    <t>L4</t>
  </si>
  <si>
    <t>M4</t>
  </si>
  <si>
    <t>N4</t>
  </si>
  <si>
    <t>P4</t>
  </si>
  <si>
    <t>R4</t>
  </si>
  <si>
    <t>T4</t>
  </si>
  <si>
    <t>A5</t>
  </si>
  <si>
    <t>B5</t>
  </si>
  <si>
    <t>C5</t>
  </si>
  <si>
    <t>D5</t>
  </si>
  <si>
    <t>N5</t>
  </si>
  <si>
    <t>P5</t>
  </si>
  <si>
    <t>R5</t>
  </si>
  <si>
    <t>T5</t>
  </si>
  <si>
    <t>A6</t>
  </si>
  <si>
    <t>B6</t>
  </si>
  <si>
    <t>C6</t>
  </si>
  <si>
    <t>D6</t>
  </si>
  <si>
    <t>N6</t>
  </si>
  <si>
    <t>P6</t>
  </si>
  <si>
    <t>R6</t>
  </si>
  <si>
    <t>T6</t>
  </si>
  <si>
    <t>A7</t>
  </si>
  <si>
    <t>B7</t>
  </si>
  <si>
    <t>C7</t>
  </si>
  <si>
    <t>D7</t>
  </si>
  <si>
    <t>G7</t>
  </si>
  <si>
    <t>H7</t>
  </si>
  <si>
    <t>J7</t>
  </si>
  <si>
    <t>K7</t>
  </si>
  <si>
    <t>N7</t>
  </si>
  <si>
    <t>P7</t>
  </si>
  <si>
    <t>R7</t>
  </si>
  <si>
    <t>T7</t>
  </si>
  <si>
    <t>A8</t>
  </si>
  <si>
    <t>B8</t>
  </si>
  <si>
    <t>C8</t>
  </si>
  <si>
    <t>D8</t>
  </si>
  <si>
    <t>G8</t>
  </si>
  <si>
    <t>H8</t>
  </si>
  <si>
    <t>J8</t>
  </si>
  <si>
    <t>K8</t>
  </si>
  <si>
    <t>N8</t>
  </si>
  <si>
    <t>P8</t>
  </si>
  <si>
    <t>R8</t>
  </si>
  <si>
    <t>T8</t>
  </si>
  <si>
    <t>A9</t>
  </si>
  <si>
    <t>B9</t>
  </si>
  <si>
    <t>C9</t>
  </si>
  <si>
    <t>D9</t>
  </si>
  <si>
    <t>G9</t>
  </si>
  <si>
    <t>H9</t>
  </si>
  <si>
    <t>J9</t>
  </si>
  <si>
    <t>K9</t>
  </si>
  <si>
    <t>N9</t>
  </si>
  <si>
    <t>P9</t>
  </si>
  <si>
    <t>R9</t>
  </si>
  <si>
    <t>T9</t>
  </si>
  <si>
    <t>A10</t>
  </si>
  <si>
    <t>B10</t>
  </si>
  <si>
    <t>C10</t>
  </si>
  <si>
    <t>D10</t>
  </si>
  <si>
    <t>G10</t>
  </si>
  <si>
    <t>H10</t>
  </si>
  <si>
    <t>J10</t>
  </si>
  <si>
    <t>K10</t>
  </si>
  <si>
    <t>N10</t>
  </si>
  <si>
    <t>P10</t>
  </si>
  <si>
    <t>R10</t>
  </si>
  <si>
    <t>T10</t>
  </si>
  <si>
    <t>A11</t>
  </si>
  <si>
    <t>B11</t>
  </si>
  <si>
    <t>C11</t>
  </si>
  <si>
    <t>D11</t>
  </si>
  <si>
    <t>N11</t>
  </si>
  <si>
    <t>P11</t>
  </si>
  <si>
    <t>R11</t>
  </si>
  <si>
    <t>T11</t>
  </si>
  <si>
    <t>A12</t>
  </si>
  <si>
    <t>B12</t>
  </si>
  <si>
    <t>C12</t>
  </si>
  <si>
    <t>D12</t>
  </si>
  <si>
    <t>N12</t>
  </si>
  <si>
    <t>P12</t>
  </si>
  <si>
    <t>R12</t>
  </si>
  <si>
    <t>T12</t>
  </si>
  <si>
    <t>A13</t>
  </si>
  <si>
    <t>B13</t>
  </si>
  <si>
    <t>C13</t>
  </si>
  <si>
    <t>D13</t>
  </si>
  <si>
    <t>E13</t>
  </si>
  <si>
    <t>F13</t>
  </si>
  <si>
    <t>G13</t>
  </si>
  <si>
    <t>H13</t>
  </si>
  <si>
    <t>J13</t>
  </si>
  <si>
    <t>K13</t>
  </si>
  <si>
    <t>L13</t>
  </si>
  <si>
    <t>M13</t>
  </si>
  <si>
    <t>N13</t>
  </si>
  <si>
    <t>P13</t>
  </si>
  <si>
    <t>R13</t>
  </si>
  <si>
    <t>T13</t>
  </si>
  <si>
    <t>A14</t>
  </si>
  <si>
    <t>B14</t>
  </si>
  <si>
    <t>C14</t>
  </si>
  <si>
    <t>D14</t>
  </si>
  <si>
    <t>E14</t>
  </si>
  <si>
    <t>F14</t>
  </si>
  <si>
    <t>G14</t>
  </si>
  <si>
    <t>H14</t>
  </si>
  <si>
    <t>J14</t>
  </si>
  <si>
    <t>K14</t>
  </si>
  <si>
    <t>L14</t>
  </si>
  <si>
    <t>M14</t>
  </si>
  <si>
    <t>N14</t>
  </si>
  <si>
    <t>P14</t>
  </si>
  <si>
    <t>R14</t>
  </si>
  <si>
    <t>T14</t>
  </si>
  <si>
    <t>A15</t>
  </si>
  <si>
    <t>B15</t>
  </si>
  <si>
    <t>C15</t>
  </si>
  <si>
    <t>D15</t>
  </si>
  <si>
    <t>E15</t>
  </si>
  <si>
    <t>F15</t>
  </si>
  <si>
    <t>G15</t>
  </si>
  <si>
    <t>H15</t>
  </si>
  <si>
    <t>J15</t>
  </si>
  <si>
    <t>K15</t>
  </si>
  <si>
    <t>L15</t>
  </si>
  <si>
    <t>M15</t>
  </si>
  <si>
    <t>N15</t>
  </si>
  <si>
    <t>P15</t>
  </si>
  <si>
    <t>R15</t>
  </si>
  <si>
    <t>T15</t>
  </si>
  <si>
    <t>A16</t>
  </si>
  <si>
    <t>B16</t>
  </si>
  <si>
    <t>C16</t>
  </si>
  <si>
    <t>D16</t>
  </si>
  <si>
    <t>E16</t>
  </si>
  <si>
    <t>F16</t>
  </si>
  <si>
    <t>G16</t>
  </si>
  <si>
    <t>H16</t>
  </si>
  <si>
    <t>J16</t>
  </si>
  <si>
    <t>K16</t>
  </si>
  <si>
    <t>L16</t>
  </si>
  <si>
    <t>M16</t>
  </si>
  <si>
    <t>N16</t>
  </si>
  <si>
    <t>P16</t>
  </si>
  <si>
    <t>R16</t>
  </si>
  <si>
    <t>T16</t>
  </si>
  <si>
    <t>Counter</t>
  </si>
  <si>
    <t>Ball Reference</t>
  </si>
  <si>
    <t>Type</t>
  </si>
  <si>
    <t>PWR</t>
  </si>
  <si>
    <t>GND</t>
  </si>
  <si>
    <t>DECAP</t>
  </si>
  <si>
    <t>SIGNAL</t>
  </si>
  <si>
    <t>Ball-map is top viewed with balls down</t>
  </si>
  <si>
    <t>Rev.0</t>
  </si>
  <si>
    <t>Rev1.0</t>
  </si>
  <si>
    <t>Alaa Alani</t>
  </si>
  <si>
    <t>Preliminary requirement based on PCSemi previous package design (PC-000328-TM-T-FREYA4_CHIP_TOP_Bump_Map.xlsm)</t>
  </si>
  <si>
    <t>Revision</t>
  </si>
  <si>
    <t>Doc Location</t>
  </si>
  <si>
    <t>Changes</t>
  </si>
  <si>
    <t>SharePoint</t>
  </si>
  <si>
    <t>imported bump list from above document; bumps have been referenced to chip centre; bumps coords have been flipped in x-direction and shrunk by 10% (divided by 111%). Balls are referenced according to JEDEC standard and ballout has been updated; differential clocks have been assigned to adjacent balls. Package netlist has been created.</t>
  </si>
  <si>
    <t>PCSemi (PerfConn)</t>
  </si>
  <si>
    <t>Version:</t>
  </si>
  <si>
    <t>V2.0</t>
  </si>
  <si>
    <t>PerfConn's spec:</t>
  </si>
  <si>
    <t>4. In-package capacitors would ideally be connected to the associated VSS bump (alternatively connect to the equivalent GND ball or GND plane close to the bump)</t>
  </si>
  <si>
    <t>3. These suggested groups are the maximum number of shared ground domains we might want. It is possible that we can further merge some of these ground planes when we see what is appropriate as the package design matures</t>
  </si>
  <si>
    <t>2. Each ground plane should be allocated a few ground balls, not just one per ground domain. The exact number of balls per ground plane depends on the package and silicon topology</t>
  </si>
  <si>
    <t>1. These shared ground domains are based on radio functionality and coupling requrements</t>
  </si>
  <si>
    <t>150mA DIG, 50mA D2D</t>
  </si>
  <si>
    <t>Regulator inputs</t>
  </si>
  <si>
    <t>VSS_DIG x10
VSS_D2D</t>
  </si>
  <si>
    <t>VDD_REGIN_DIG x2
VDD_REGIN_D2D x2</t>
  </si>
  <si>
    <t>Digital IO voltage - External Supply</t>
  </si>
  <si>
    <t>VSS_IO x12</t>
  </si>
  <si>
    <t>VDD_IO x11</t>
  </si>
  <si>
    <t>Bump 50 is connected directly to the on-chip digital regulator output and also the on-chip digital power grid. Current will flow off-chip through this VDD_DIG bump and back on-chip through the other VDD_DIG bumps which are connected to the on-chip digital power grid</t>
  </si>
  <si>
    <t>Digital core voltage from internal regulator. Decoupled with external capacitor</t>
  </si>
  <si>
    <t>VSS_DIG x10</t>
  </si>
  <si>
    <t>VDD_DIG x11</t>
  </si>
  <si>
    <t>Internal package decoupling - associated clock rate of 10GHz</t>
  </si>
  <si>
    <t>Decoupling - internal VDD bump to VSS bump</t>
  </si>
  <si>
    <t>none</t>
  </si>
  <si>
    <t>Internal package decoupling - associated RF fundaments frequency of 2.4 to 7.2GHz. One of the bumps has no on-chip ESD protection. Need strong and direct track between the two</t>
  </si>
  <si>
    <t>VSS_RF_TRX3</t>
  </si>
  <si>
    <t>VDD_TXRF_TRX3[1:0]</t>
  </si>
  <si>
    <t>VSS_RF_TRX2</t>
  </si>
  <si>
    <t>VDD_TXRF_TRX2[1:0]</t>
  </si>
  <si>
    <t>VSS_RF_TRX1</t>
  </si>
  <si>
    <t>VDD_TXRF_TRX1[1:0]</t>
  </si>
  <si>
    <t>VSS_RF_TRX0</t>
  </si>
  <si>
    <t>VDD_TXRF_TRX0[1:0]</t>
  </si>
  <si>
    <t>VDD_RF_TRX3</t>
  </si>
  <si>
    <t>VDD_RF_TRX2</t>
  </si>
  <si>
    <t>VDD_RF_TRX1</t>
  </si>
  <si>
    <t>VDD_RF_TRX0</t>
  </si>
  <si>
    <t>VSS_BB_TRX3</t>
  </si>
  <si>
    <t>VDD_BB_TRX3</t>
  </si>
  <si>
    <t>VSS_BB_TRX2</t>
  </si>
  <si>
    <t>VDD_BB_TRX2</t>
  </si>
  <si>
    <t>VSS_BB_TRX1</t>
  </si>
  <si>
    <t>VDD_BB_TRX1</t>
  </si>
  <si>
    <t>VSS_BB_TRX0</t>
  </si>
  <si>
    <t>VDD_BB_TRX0</t>
  </si>
  <si>
    <t>VSS_XTAL_PLL1 x7
VSS_M_PLL1 x4</t>
  </si>
  <si>
    <t>VDD_ANA_XTAL_PLL1</t>
  </si>
  <si>
    <t>VSS_XTAL_PLL0 x7
VSS_M_PLL0 x4</t>
  </si>
  <si>
    <t>VDD_ANA_XTAL_PLL0</t>
  </si>
  <si>
    <t>20mA LO, 40mA RF</t>
  </si>
  <si>
    <t>VSS_RF_TRX3 x8
VSS_LO_TRX3</t>
  </si>
  <si>
    <t>VDD_ANA_RF_TRX3
VDD_ANA_LO_TRX3</t>
  </si>
  <si>
    <t>VSS_RF_TRX2 x8
VSS_LO_TRX2</t>
  </si>
  <si>
    <t>VDD_ANA_RF_TRX2
VDD_ANA_LO_TRX2</t>
  </si>
  <si>
    <t>VSS_RF_TRX1 x8
VSS_LO_TRX1</t>
  </si>
  <si>
    <t>VDD_ANA_RF_TRX1
VDD_ANA_LO_TRX1</t>
  </si>
  <si>
    <t>VSS_RF_TRX0 x8
VSS_LO_TRX0</t>
  </si>
  <si>
    <t>VDD_ANA_RF_TRX0
VDD_ANA_LO_TRX0</t>
  </si>
  <si>
    <t>VSS_S_PLL1 x2
VSS_VCO_PLL1</t>
  </si>
  <si>
    <t>VDD_ANA_LO_PLL1 x4</t>
  </si>
  <si>
    <t>VSS_S_PLL0 x2
VSS_VCO_PLL0</t>
  </si>
  <si>
    <t>VDD_ANA_LO_PLL0 x4</t>
  </si>
  <si>
    <t>Current shared equally between both bumps</t>
  </si>
  <si>
    <t>VSS_BB_TRX2 x9
VSS_BB_TRX3 x9</t>
  </si>
  <si>
    <t>VDD_ANA_BB_TRX2
VDD_ANA_BB_TRX3</t>
  </si>
  <si>
    <t>VSS_BB_TRX0 x9
VSS_BB_TRX1 x9</t>
  </si>
  <si>
    <t>VDD_ANA_BB_TRX0
VDD_ANA_BB_TRX1</t>
  </si>
  <si>
    <t>Associated Ground Domain</t>
  </si>
  <si>
    <t>Associated Ground Ball(s)</t>
  </si>
  <si>
    <t>Associated Ground Bumps</t>
  </si>
  <si>
    <t>Package Power Ball</t>
  </si>
  <si>
    <t>Connected Power Bumps</t>
  </si>
  <si>
    <t>Number of Ground Domains</t>
  </si>
  <si>
    <t>Suggested VSS groups: to connect to Package Ground Planes</t>
  </si>
  <si>
    <t>VDD groups:   Connectivity, routing and internal decoupling requirements</t>
  </si>
  <si>
    <t>PC-000328-TM-X-FREYA4_CHIP_TOP_Bump_Map.xlsm</t>
  </si>
  <si>
    <t>Unflipped, Post Shrink Coords</t>
  </si>
  <si>
    <t>GND_RF24</t>
  </si>
  <si>
    <t>Rev2.1 WIP</t>
  </si>
  <si>
    <t>* updated bump coords according to Rev.X release from PerfConn
* Created tw ballouts to improve power integrity and simplify analog interface routing on PCB.
* bump coords in PKG Netlist tab are unflipped (per S-CAD's request)
Ballout (2): Eliminate moat; Analog nets assigned to balls on south; no change to RF;  digital nets assigned to bottom right/left corners
Ballout (3): Eliminate moat; Analog nets assigned to balls on north; no change to RF or digital nets assignment - only minor reshuffle and added pwr/gnd balls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</si>
</sst>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sz val="11"/>
      <color theme="1"/>
      <name val="Gill Sans MT"/>
      <family val="2"/>
    </font>
    <font>
      <sz val="11"/>
      <color theme="1" tint="0.499984740745262"/>
      <name val="Calibri"/>
      <family val="2"/>
      <scheme val="minor"/>
    </font>
    <font>
      <b/>
      <sz val="16"/>
      <color rgb="FFFF0000"/>
      <name val="Calibri"/>
      <family val="2"/>
      <scheme val="minor"/>
    </font>
    <font>
      <b/>
      <sz val="11"/>
      <name val="Calibri"/>
      <family val="2"/>
      <scheme val="minor"/>
    </font>
    <font>
      <sz val="11"/>
      <color rgb="FF0070C0"/>
      <name val="Calibri"/>
      <family val="2"/>
      <scheme val="minor"/>
    </font>
    <font>
      <b/>
      <sz val="11"/>
      <color theme="1"/>
      <name val="Gill Sans MT"/>
      <family val="2"/>
    </font>
    <font>
      <b/>
      <sz val="12"/>
      <color theme="1"/>
      <name val="Calibri"/>
      <family val="2"/>
      <scheme val="minor"/>
    </font>
    <font>
      <b/>
      <sz val="18"/>
      <color theme="1"/>
      <name val="Calibri"/>
      <family val="2"/>
      <scheme val="minor"/>
    </font>
    <font>
      <b/>
      <sz val="20"/>
      <color theme="1"/>
      <name val="Calibri"/>
      <family val="2"/>
      <scheme val="minor"/>
    </font>
    <font>
      <b/>
      <sz val="12"/>
      <name val="Calibri"/>
      <family val="2"/>
      <scheme val="minor"/>
    </font>
    <font>
      <sz val="12"/>
      <color theme="1"/>
      <name val="Calibri"/>
      <family val="2"/>
      <scheme val="minor"/>
    </font>
    <font>
      <sz val="16"/>
      <color theme="1"/>
      <name val="Calibri"/>
      <family val="2"/>
      <scheme val="minor"/>
    </font>
    <font>
      <sz val="14"/>
      <color theme="1"/>
      <name val="Calibri"/>
      <family val="2"/>
      <scheme val="minor"/>
    </font>
    <font>
      <sz val="26"/>
      <color rgb="FFFF0000"/>
      <name val="Calibri"/>
      <family val="2"/>
      <scheme val="minor"/>
    </font>
    <font>
      <sz val="10"/>
      <color theme="1"/>
      <name val="Calibri"/>
      <family val="2"/>
      <scheme val="minor"/>
    </font>
    <font>
      <sz val="10"/>
      <name val="Calibri"/>
      <family val="2"/>
      <scheme val="minor"/>
    </font>
    <font>
      <b/>
      <sz val="12"/>
      <color rgb="FFFF0000"/>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mbria"/>
      <family val="1"/>
    </font>
    <font>
      <sz val="11"/>
      <color theme="1"/>
      <name val="Cambria"/>
      <family val="1"/>
    </font>
    <font>
      <b/>
      <sz val="11"/>
      <color rgb="FFFFFFFF"/>
      <name val="Cambria"/>
      <family val="1"/>
    </font>
    <font>
      <sz val="11"/>
      <color rgb="FF161715"/>
      <name val="Cambria"/>
      <family val="1"/>
    </font>
    <font>
      <b/>
      <u/>
      <sz val="11"/>
      <color theme="1"/>
      <name val="Cambria"/>
      <family val="1"/>
    </font>
    <font>
      <b/>
      <u/>
      <sz val="11"/>
      <color theme="1"/>
      <name val="Calibri"/>
      <family val="2"/>
      <scheme val="minor"/>
    </font>
    <font>
      <u/>
      <sz val="11"/>
      <color theme="10"/>
      <name val="Calibri"/>
      <family val="2"/>
      <scheme val="minor"/>
    </font>
    <font>
      <sz val="8"/>
      <name val="Calibri"/>
      <family val="2"/>
      <scheme val="minor"/>
    </font>
  </fonts>
  <fills count="29">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rgb="FFF1F9F5"/>
        <bgColor indexed="64"/>
      </patternFill>
    </fill>
    <fill>
      <patternFill patternType="solid">
        <fgColor rgb="FFEEF7DB"/>
        <bgColor indexed="64"/>
      </patternFill>
    </fill>
    <fill>
      <patternFill patternType="solid">
        <fgColor rgb="FFF8F7C5"/>
        <bgColor indexed="64"/>
      </patternFill>
    </fill>
    <fill>
      <patternFill patternType="solid">
        <fgColor rgb="FFF8E6D0"/>
        <bgColor indexed="64"/>
      </patternFill>
    </fill>
    <fill>
      <patternFill patternType="solid">
        <fgColor rgb="FFCEDBEA"/>
        <bgColor indexed="64"/>
      </patternFill>
    </fill>
    <fill>
      <patternFill patternType="solid">
        <fgColor rgb="FFE1DDF7"/>
        <bgColor indexed="64"/>
      </patternFill>
    </fill>
    <fill>
      <patternFill patternType="solid">
        <fgColor rgb="FFFDD7F1"/>
        <bgColor indexed="64"/>
      </patternFill>
    </fill>
    <fill>
      <patternFill patternType="solid">
        <fgColor rgb="FFF1F3F3"/>
        <bgColor indexed="64"/>
      </patternFill>
    </fill>
    <fill>
      <patternFill patternType="solid">
        <fgColor rgb="FFD7BCAD"/>
        <bgColor indexed="64"/>
      </patternFill>
    </fill>
    <fill>
      <patternFill patternType="solid">
        <fgColor rgb="FFD1F7FB"/>
        <bgColor indexed="64"/>
      </patternFill>
    </fill>
    <fill>
      <patternFill patternType="solid">
        <fgColor rgb="FFFF00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theme="9" tint="0.79998168889431442"/>
        <bgColor indexed="65"/>
      </patternFill>
    </fill>
    <fill>
      <patternFill patternType="solid">
        <fgColor rgb="FF404040"/>
        <bgColor indexed="64"/>
      </patternFill>
    </fill>
    <fill>
      <patternFill patternType="solid">
        <fgColor rgb="FFCCFFCC"/>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5"/>
      </patternFill>
    </fill>
    <fill>
      <patternFill patternType="solid">
        <fgColor theme="6" tint="0.39997558519241921"/>
        <bgColor indexed="65"/>
      </patternFill>
    </fill>
    <fill>
      <patternFill patternType="solid">
        <fgColor theme="6" tint="0.39994506668294322"/>
        <bgColor indexed="64"/>
      </patternFill>
    </fill>
    <fill>
      <patternFill patternType="solid">
        <fgColor rgb="FFFEE2F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22" fillId="16" borderId="0" applyNumberFormat="0" applyBorder="0" applyAlignment="0" applyProtection="0"/>
    <xf numFmtId="0" fontId="23" fillId="17" borderId="0" applyNumberFormat="0" applyBorder="0" applyAlignment="0" applyProtection="0"/>
    <xf numFmtId="0" fontId="24"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31" fillId="0" borderId="0" applyNumberFormat="0" applyFill="0" applyBorder="0" applyAlignment="0" applyProtection="0"/>
    <xf numFmtId="0" fontId="21" fillId="25" borderId="0" applyNumberFormat="0" applyBorder="0" applyAlignment="0" applyProtection="0"/>
    <xf numFmtId="0" fontId="21" fillId="26" borderId="0" applyNumberFormat="0" applyBorder="0" applyAlignment="0" applyProtection="0"/>
  </cellStyleXfs>
  <cellXfs count="180">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5" fillId="0" borderId="0" xfId="0" applyFont="1" applyAlignment="1">
      <alignment vertical="center"/>
    </xf>
    <xf numFmtId="0" fontId="5" fillId="0" borderId="0" xfId="0" applyFont="1"/>
    <xf numFmtId="0" fontId="0" fillId="0" borderId="0" xfId="0" applyAlignment="1">
      <alignment horizontal="left" vertical="center" wrapText="1"/>
    </xf>
    <xf numFmtId="0" fontId="0" fillId="0" borderId="1"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2" fontId="5" fillId="0" borderId="1" xfId="0" applyNumberFormat="1" applyFont="1" applyBorder="1" applyAlignment="1">
      <alignment horizontal="center" vertical="center"/>
    </xf>
    <xf numFmtId="1" fontId="5" fillId="0" borderId="1" xfId="0" quotePrefix="1" applyNumberFormat="1" applyFont="1" applyBorder="1" applyAlignment="1">
      <alignment horizontal="center" vertical="center"/>
    </xf>
    <xf numFmtId="0" fontId="5" fillId="0" borderId="1" xfId="0" applyFont="1" applyBorder="1" applyAlignment="1">
      <alignment vertical="center"/>
    </xf>
    <xf numFmtId="0" fontId="0" fillId="0" borderId="14" xfId="0" applyBorder="1" applyAlignment="1">
      <alignment vertical="center"/>
    </xf>
    <xf numFmtId="0" fontId="1" fillId="0" borderId="2" xfId="0" applyFont="1" applyBorder="1" applyAlignment="1">
      <alignment vertical="center" wrapText="1"/>
    </xf>
    <xf numFmtId="0" fontId="1" fillId="0" borderId="16" xfId="0" applyFont="1" applyBorder="1" applyAlignment="1">
      <alignment vertical="center" wrapText="1"/>
    </xf>
    <xf numFmtId="0" fontId="1" fillId="0" borderId="3" xfId="0" applyFont="1" applyBorder="1" applyAlignment="1">
      <alignment horizontal="left" vertical="center" wrapText="1"/>
    </xf>
    <xf numFmtId="0" fontId="0" fillId="0" borderId="17" xfId="0" applyBorder="1" applyAlignment="1">
      <alignment vertical="center" wrapText="1"/>
    </xf>
    <xf numFmtId="0" fontId="0" fillId="0" borderId="17"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vertical="center"/>
    </xf>
    <xf numFmtId="0" fontId="1" fillId="0" borderId="17" xfId="0" applyFont="1" applyBorder="1" applyAlignment="1">
      <alignment horizontal="center" vertical="center"/>
    </xf>
    <xf numFmtId="0" fontId="0" fillId="0" borderId="7" xfId="0" applyBorder="1" applyAlignment="1">
      <alignment horizontal="left" vertical="center" wrapText="1"/>
    </xf>
    <xf numFmtId="0" fontId="0" fillId="0" borderId="5" xfId="0" applyBorder="1" applyAlignment="1">
      <alignment horizontal="left" vertical="center" wrapText="1"/>
    </xf>
    <xf numFmtId="0" fontId="5" fillId="0" borderId="4" xfId="0" applyFont="1" applyBorder="1" applyAlignment="1">
      <alignment vertical="center" wrapText="1"/>
    </xf>
    <xf numFmtId="0" fontId="5" fillId="0" borderId="5" xfId="0" applyFont="1" applyBorder="1" applyAlignment="1">
      <alignment horizontal="left" vertical="center" wrapText="1"/>
    </xf>
    <xf numFmtId="2" fontId="0" fillId="0" borderId="17" xfId="0" applyNumberFormat="1" applyBorder="1" applyAlignment="1">
      <alignment horizontal="center" vertical="center"/>
    </xf>
    <xf numFmtId="1" fontId="0" fillId="0" borderId="17" xfId="0" applyNumberFormat="1" applyBorder="1" applyAlignment="1">
      <alignment horizontal="center" vertical="center"/>
    </xf>
    <xf numFmtId="0" fontId="6" fillId="0" borderId="0" xfId="0" applyFont="1"/>
    <xf numFmtId="0" fontId="3" fillId="0" borderId="0" xfId="0" applyFont="1"/>
    <xf numFmtId="0" fontId="7" fillId="0" borderId="0" xfId="0" applyFont="1" applyAlignment="1">
      <alignment horizontal="center"/>
    </xf>
    <xf numFmtId="0" fontId="3" fillId="0" borderId="0" xfId="0" applyFont="1" applyAlignment="1">
      <alignment horizontal="center"/>
    </xf>
    <xf numFmtId="0" fontId="9" fillId="0" borderId="0" xfId="0" applyFont="1" applyAlignment="1">
      <alignment vertical="center"/>
    </xf>
    <xf numFmtId="0" fontId="1" fillId="0" borderId="10" xfId="0" applyFont="1" applyBorder="1"/>
    <xf numFmtId="0" fontId="1" fillId="0" borderId="15" xfId="0" applyFont="1" applyBorder="1"/>
    <xf numFmtId="0" fontId="1" fillId="0" borderId="18" xfId="0" applyFont="1" applyBorder="1"/>
    <xf numFmtId="0" fontId="1" fillId="0" borderId="11" xfId="0" applyFont="1" applyBorder="1" applyAlignment="1">
      <alignment wrapText="1"/>
    </xf>
    <xf numFmtId="0" fontId="0" fillId="0" borderId="8" xfId="0" applyBorder="1" applyAlignment="1">
      <alignment vertical="center"/>
    </xf>
    <xf numFmtId="0" fontId="0" fillId="0" borderId="14" xfId="0" quotePrefix="1" applyBorder="1" applyAlignment="1">
      <alignment vertical="center"/>
    </xf>
    <xf numFmtId="0" fontId="0" fillId="0" borderId="19" xfId="0" quotePrefix="1" applyBorder="1" applyAlignment="1">
      <alignment vertical="center"/>
    </xf>
    <xf numFmtId="0" fontId="0" fillId="0" borderId="4" xfId="0" applyBorder="1" applyAlignment="1">
      <alignment vertical="center"/>
    </xf>
    <xf numFmtId="0" fontId="0" fillId="0" borderId="20" xfId="0" applyBorder="1" applyAlignment="1">
      <alignment vertical="center"/>
    </xf>
    <xf numFmtId="0" fontId="0" fillId="0" borderId="6" xfId="0" applyBorder="1" applyAlignment="1">
      <alignment vertical="center"/>
    </xf>
    <xf numFmtId="0" fontId="6" fillId="0" borderId="0" xfId="0" applyFont="1" applyAlignment="1">
      <alignment wrapText="1"/>
    </xf>
    <xf numFmtId="0" fontId="0" fillId="0" borderId="0" xfId="0" applyAlignment="1">
      <alignment horizontal="center" wrapText="1"/>
    </xf>
    <xf numFmtId="0" fontId="3" fillId="0" borderId="0" xfId="0" applyFont="1" applyAlignment="1">
      <alignment wrapText="1"/>
    </xf>
    <xf numFmtId="0" fontId="0" fillId="0" borderId="0" xfId="0" applyAlignment="1">
      <alignment wrapText="1"/>
    </xf>
    <xf numFmtId="0" fontId="1"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vertical="center"/>
    </xf>
    <xf numFmtId="0" fontId="10" fillId="0" borderId="0" xfId="0" applyFont="1"/>
    <xf numFmtId="0" fontId="2" fillId="0" borderId="0" xfId="0" applyFont="1"/>
    <xf numFmtId="0" fontId="12" fillId="0" borderId="0" xfId="0" applyFont="1"/>
    <xf numFmtId="0" fontId="10" fillId="0" borderId="0" xfId="0" applyFont="1" applyAlignment="1">
      <alignment horizontal="center"/>
    </xf>
    <xf numFmtId="0" fontId="14" fillId="0" borderId="0" xfId="0" applyFont="1"/>
    <xf numFmtId="0" fontId="0" fillId="0" borderId="0" xfId="0" applyAlignment="1">
      <alignment horizontal="left"/>
    </xf>
    <xf numFmtId="0" fontId="0" fillId="0" borderId="24" xfId="0" applyBorder="1" applyAlignment="1">
      <alignment vertical="center"/>
    </xf>
    <xf numFmtId="0" fontId="0" fillId="0" borderId="22" xfId="0" applyBorder="1" applyAlignment="1">
      <alignment vertical="center"/>
    </xf>
    <xf numFmtId="0" fontId="0" fillId="0" borderId="21" xfId="0" applyBorder="1" applyAlignment="1">
      <alignment vertical="center"/>
    </xf>
    <xf numFmtId="0" fontId="0" fillId="0" borderId="33" xfId="0" applyBorder="1"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right" vertical="top"/>
    </xf>
    <xf numFmtId="0" fontId="16" fillId="0" borderId="0" xfId="0" applyFont="1" applyAlignment="1">
      <alignment horizontal="center" vertical="center"/>
    </xf>
    <xf numFmtId="0" fontId="15" fillId="0" borderId="0" xfId="0" applyFont="1"/>
    <xf numFmtId="0" fontId="15" fillId="0" borderId="0" xfId="0" applyFont="1" applyAlignment="1">
      <alignment vertical="center"/>
    </xf>
    <xf numFmtId="0" fontId="17" fillId="0" borderId="0" xfId="0" applyFont="1" applyAlignment="1">
      <alignment horizontal="left"/>
    </xf>
    <xf numFmtId="0" fontId="17" fillId="0" borderId="0" xfId="0" applyFont="1" applyAlignment="1">
      <alignment horizontal="left" vertical="center"/>
    </xf>
    <xf numFmtId="0" fontId="3" fillId="0" borderId="0" xfId="0" applyFont="1" applyAlignment="1">
      <alignment horizontal="center" wrapText="1"/>
    </xf>
    <xf numFmtId="0" fontId="13" fillId="0" borderId="0" xfId="0" applyFont="1" applyAlignment="1">
      <alignment horizontal="center" wrapText="1"/>
    </xf>
    <xf numFmtId="0" fontId="7" fillId="0" borderId="0" xfId="0" applyFont="1" applyAlignment="1">
      <alignment horizontal="center" wrapText="1"/>
    </xf>
    <xf numFmtId="0" fontId="16" fillId="0" borderId="0" xfId="0" applyFont="1" applyAlignment="1">
      <alignment horizontal="left" vertical="center"/>
    </xf>
    <xf numFmtId="0" fontId="18" fillId="3"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9" fillId="7" borderId="1" xfId="0" applyFont="1" applyFill="1" applyBorder="1" applyAlignment="1">
      <alignment horizontal="center" vertical="center" wrapText="1"/>
    </xf>
    <xf numFmtId="0" fontId="18" fillId="8"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9" fillId="10"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20" fillId="0" borderId="0" xfId="0" applyFont="1"/>
    <xf numFmtId="0" fontId="25" fillId="0" borderId="0" xfId="0" applyFont="1" applyAlignment="1">
      <alignment vertical="center"/>
    </xf>
    <xf numFmtId="0" fontId="26" fillId="0" borderId="0" xfId="0" applyFont="1"/>
    <xf numFmtId="0" fontId="26" fillId="0" borderId="0" xfId="0" applyFont="1" applyAlignment="1">
      <alignment vertical="center"/>
    </xf>
    <xf numFmtId="15" fontId="26" fillId="0" borderId="0" xfId="0" applyNumberFormat="1" applyFont="1" applyAlignment="1">
      <alignment horizontal="left"/>
    </xf>
    <xf numFmtId="0" fontId="27" fillId="21" borderId="36" xfId="0" applyFont="1" applyFill="1" applyBorder="1" applyAlignment="1">
      <alignment vertical="center" wrapText="1"/>
    </xf>
    <xf numFmtId="0" fontId="27" fillId="21" borderId="25" xfId="0" applyFont="1" applyFill="1" applyBorder="1" applyAlignment="1">
      <alignment vertical="center" wrapText="1"/>
    </xf>
    <xf numFmtId="0" fontId="26" fillId="22" borderId="35" xfId="5" applyFont="1" applyFill="1" applyBorder="1" applyAlignment="1">
      <alignment wrapText="1"/>
    </xf>
    <xf numFmtId="0" fontId="28" fillId="0" borderId="0" xfId="0" applyFont="1"/>
    <xf numFmtId="0" fontId="26" fillId="22" borderId="35" xfId="5" applyFont="1" applyFill="1" applyBorder="1" applyAlignment="1">
      <alignment horizontal="right" wrapText="1"/>
    </xf>
    <xf numFmtId="0" fontId="29" fillId="0" borderId="0" xfId="0" applyFont="1" applyAlignment="1">
      <alignment wrapText="1"/>
    </xf>
    <xf numFmtId="0" fontId="26" fillId="0" borderId="0" xfId="0" applyFont="1" applyAlignment="1">
      <alignment wrapText="1"/>
    </xf>
    <xf numFmtId="0" fontId="26" fillId="0" borderId="0" xfId="0" applyFont="1" applyAlignment="1">
      <alignment horizontal="right" wrapText="1"/>
    </xf>
    <xf numFmtId="0" fontId="26" fillId="22" borderId="35" xfId="5" applyFont="1" applyFill="1" applyBorder="1" applyAlignment="1">
      <alignment horizontal="center" wrapText="1"/>
    </xf>
    <xf numFmtId="0" fontId="30" fillId="0" borderId="0" xfId="0" applyFont="1"/>
    <xf numFmtId="0" fontId="1" fillId="24" borderId="1" xfId="0" applyFont="1" applyFill="1" applyBorder="1" applyAlignment="1">
      <alignment horizontal="center"/>
    </xf>
    <xf numFmtId="0" fontId="0" fillId="24" borderId="1" xfId="0" applyFill="1" applyBorder="1" applyAlignment="1">
      <alignment horizontal="center"/>
    </xf>
    <xf numFmtId="164" fontId="22" fillId="16" borderId="0" xfId="1" applyNumberFormat="1" applyAlignment="1">
      <alignment horizontal="center"/>
    </xf>
    <xf numFmtId="0" fontId="23" fillId="17" borderId="0" xfId="2"/>
    <xf numFmtId="0" fontId="0" fillId="0" borderId="1" xfId="0" applyBorder="1"/>
    <xf numFmtId="0" fontId="24" fillId="18" borderId="0" xfId="3"/>
    <xf numFmtId="0" fontId="21" fillId="19" borderId="0" xfId="4"/>
    <xf numFmtId="0" fontId="23" fillId="17" borderId="0" xfId="2" applyAlignment="1">
      <alignment horizontal="center" wrapText="1"/>
    </xf>
    <xf numFmtId="0" fontId="22" fillId="16" borderId="0" xfId="1" applyBorder="1"/>
    <xf numFmtId="0" fontId="22" fillId="16" borderId="1" xfId="1" applyBorder="1"/>
    <xf numFmtId="14" fontId="0" fillId="0" borderId="1" xfId="0" applyNumberFormat="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23" fillId="17" borderId="0" xfId="2" applyAlignment="1">
      <alignment horizontal="center"/>
    </xf>
    <xf numFmtId="164" fontId="23" fillId="17" borderId="0" xfId="2" applyNumberFormat="1" applyAlignment="1">
      <alignment horizontal="center"/>
    </xf>
    <xf numFmtId="14" fontId="31" fillId="0" borderId="1" xfId="6" applyNumberFormat="1" applyBorder="1" applyAlignment="1">
      <alignment vertical="top"/>
    </xf>
    <xf numFmtId="0" fontId="0" fillId="0" borderId="9" xfId="0" applyBorder="1" applyAlignment="1">
      <alignment horizontal="left" vertical="center" wrapText="1"/>
    </xf>
    <xf numFmtId="0" fontId="22" fillId="16" borderId="1" xfId="1" applyBorder="1" applyAlignment="1">
      <alignment horizontal="center"/>
    </xf>
    <xf numFmtId="0" fontId="1" fillId="0" borderId="0" xfId="0" applyFont="1" applyAlignment="1">
      <alignment horizontal="center" vertical="center" wrapText="1"/>
    </xf>
    <xf numFmtId="0" fontId="0" fillId="0" borderId="14" xfId="0" applyBorder="1" applyAlignment="1">
      <alignment horizontal="left" vertical="center"/>
    </xf>
    <xf numFmtId="0" fontId="0" fillId="0" borderId="14" xfId="0" applyBorder="1" applyAlignment="1">
      <alignment vertical="center" wrapText="1"/>
    </xf>
    <xf numFmtId="1" fontId="0" fillId="0" borderId="14" xfId="0" applyNumberFormat="1" applyBorder="1" applyAlignment="1">
      <alignment horizontal="center" vertical="center"/>
    </xf>
    <xf numFmtId="2" fontId="0" fillId="0" borderId="14" xfId="0" applyNumberFormat="1" applyBorder="1" applyAlignment="1">
      <alignment horizontal="center" vertical="center"/>
    </xf>
    <xf numFmtId="0" fontId="0" fillId="0" borderId="14" xfId="0" applyBorder="1" applyAlignment="1">
      <alignment horizontal="center" vertical="center"/>
    </xf>
    <xf numFmtId="0" fontId="0" fillId="0" borderId="8" xfId="0" applyBorder="1" applyAlignment="1">
      <alignment vertical="center" wrapText="1"/>
    </xf>
    <xf numFmtId="0" fontId="1" fillId="0" borderId="16" xfId="0" applyFont="1" applyBorder="1" applyAlignment="1">
      <alignment horizontal="center" vertical="center" wrapText="1"/>
    </xf>
    <xf numFmtId="0" fontId="1" fillId="0" borderId="16" xfId="0" applyFont="1" applyBorder="1" applyAlignment="1">
      <alignment horizontal="left" vertical="center" wrapText="1"/>
    </xf>
    <xf numFmtId="0" fontId="21" fillId="25" borderId="1" xfId="7" applyBorder="1" applyAlignment="1">
      <alignment horizontal="center" vertical="center" wrapText="1"/>
    </xf>
    <xf numFmtId="0" fontId="21" fillId="27" borderId="1" xfId="8" applyFill="1" applyBorder="1" applyAlignment="1">
      <alignment horizontal="center" vertical="center" wrapText="1"/>
    </xf>
    <xf numFmtId="0" fontId="23" fillId="17" borderId="1" xfId="2" applyBorder="1" applyAlignment="1">
      <alignment horizontal="center" vertical="center" wrapText="1"/>
    </xf>
    <xf numFmtId="0" fontId="18" fillId="28" borderId="1" xfId="0" applyFont="1" applyFill="1" applyBorder="1" applyAlignment="1">
      <alignment horizontal="center" vertical="center" wrapText="1"/>
    </xf>
    <xf numFmtId="0" fontId="26" fillId="23" borderId="20" xfId="0" applyFont="1" applyFill="1" applyBorder="1" applyAlignment="1">
      <alignment horizontal="center" vertical="center" wrapText="1"/>
    </xf>
    <xf numFmtId="0" fontId="26" fillId="23" borderId="37" xfId="0" applyFont="1" applyFill="1" applyBorder="1" applyAlignment="1">
      <alignment horizontal="center" vertical="center" wrapText="1"/>
    </xf>
    <xf numFmtId="0" fontId="26" fillId="23" borderId="38" xfId="0" applyFont="1" applyFill="1" applyBorder="1" applyAlignment="1">
      <alignment horizontal="center" vertical="center" wrapText="1"/>
    </xf>
    <xf numFmtId="0" fontId="26" fillId="0" borderId="0" xfId="0" applyFont="1" applyAlignment="1">
      <alignment horizontal="left" vertical="top" wrapText="1"/>
    </xf>
    <xf numFmtId="0" fontId="26" fillId="0" borderId="0" xfId="0" applyFont="1" applyAlignment="1">
      <alignment horizontal="right" vertical="top"/>
    </xf>
    <xf numFmtId="0" fontId="0" fillId="0" borderId="25" xfId="0" applyBorder="1" applyAlignment="1">
      <alignment horizontal="center" vertical="center" wrapText="1"/>
    </xf>
    <xf numFmtId="0" fontId="0" fillId="0" borderId="27" xfId="0" applyBorder="1" applyAlignment="1">
      <alignment horizontal="center" vertical="center" wrapText="1"/>
    </xf>
    <xf numFmtId="0" fontId="0" fillId="0" borderId="3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34" xfId="0" applyBorder="1" applyAlignment="1">
      <alignment horizontal="center"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9" xfId="0" applyBorder="1" applyAlignment="1">
      <alignment horizontal="left" vertical="center" wrapText="1"/>
    </xf>
    <xf numFmtId="0" fontId="0" fillId="0" borderId="23" xfId="0" applyBorder="1" applyAlignment="1">
      <alignment horizontal="center" vertical="center" wrapText="1"/>
    </xf>
    <xf numFmtId="0" fontId="0" fillId="0" borderId="26" xfId="0" applyBorder="1" applyAlignment="1">
      <alignment horizontal="center" vertical="center" wrapText="1"/>
    </xf>
    <xf numFmtId="0" fontId="0" fillId="0" borderId="32" xfId="0" applyBorder="1" applyAlignment="1">
      <alignment horizontal="center" vertical="center" wrapText="1"/>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8" fillId="0" borderId="0" xfId="0" applyFont="1" applyAlignment="1">
      <alignment horizontal="center" vertical="center" wrapText="1"/>
    </xf>
    <xf numFmtId="0" fontId="1" fillId="0" borderId="0" xfId="0" applyFont="1" applyAlignment="1">
      <alignment horizontal="center"/>
    </xf>
    <xf numFmtId="0" fontId="0" fillId="0" borderId="0" xfId="0" applyAlignment="1">
      <alignment horizontal="center"/>
    </xf>
    <xf numFmtId="0" fontId="1" fillId="0" borderId="16" xfId="0" applyFont="1" applyBorder="1" applyAlignment="1">
      <alignment horizontal="center" vertical="center" wrapText="1"/>
    </xf>
  </cellXfs>
  <cellStyles count="9">
    <cellStyle name="20% - Accent6" xfId="5" builtinId="50"/>
    <cellStyle name="40% - Accent1" xfId="7" builtinId="31"/>
    <cellStyle name="40% - Accent5" xfId="4" builtinId="47"/>
    <cellStyle name="60% - Accent3" xfId="8" builtinId="40"/>
    <cellStyle name="Bad" xfId="2" builtinId="27"/>
    <cellStyle name="Good" xfId="1" builtinId="26"/>
    <cellStyle name="Hyperlink" xfId="6" builtinId="8"/>
    <cellStyle name="Neutral" xfId="3" builtinId="28"/>
    <cellStyle name="Normal" xfId="0" builtinId="0"/>
  </cellStyles>
  <dxfs count="11">
    <dxf>
      <font>
        <color rgb="FF9C0006"/>
      </font>
      <fill>
        <patternFill>
          <bgColor rgb="FFFFC7CE"/>
        </patternFill>
      </fill>
    </dxf>
    <dxf>
      <fill>
        <patternFill>
          <bgColor theme="9" tint="0.59996337778862885"/>
        </patternFill>
      </fill>
    </dxf>
    <dxf>
      <fill>
        <patternFill>
          <bgColor theme="2" tint="-0.499984740745262"/>
        </patternFill>
      </fill>
    </dxf>
    <dxf>
      <fill>
        <patternFill>
          <bgColor theme="7" tint="0.59996337778862885"/>
        </patternFill>
      </fill>
    </dxf>
    <dxf>
      <fill>
        <patternFill>
          <bgColor theme="9" tint="0.59996337778862885"/>
        </patternFill>
      </fill>
    </dxf>
    <dxf>
      <font>
        <color rgb="FF9C0006"/>
      </font>
      <fill>
        <patternFill>
          <bgColor rgb="FFFFC7CE"/>
        </patternFill>
      </fill>
    </dxf>
    <dxf>
      <fill>
        <patternFill>
          <bgColor theme="9" tint="0.59996337778862885"/>
        </patternFill>
      </fill>
    </dxf>
    <dxf>
      <fill>
        <patternFill>
          <bgColor theme="2" tint="-0.499984740745262"/>
        </patternFill>
      </fill>
    </dxf>
    <dxf>
      <font>
        <color rgb="FF9C0006"/>
      </font>
      <fill>
        <patternFill>
          <bgColor rgb="FFFFC7CE"/>
        </patternFill>
      </fill>
    </dxf>
    <dxf>
      <fill>
        <patternFill>
          <bgColor theme="9" tint="0.59996337778862885"/>
        </patternFill>
      </fill>
    </dxf>
    <dxf>
      <fill>
        <patternFill>
          <bgColor theme="2" tint="-0.499984740745262"/>
        </patternFill>
      </fill>
    </dxf>
  </dxfs>
  <tableStyles count="0" defaultTableStyle="TableStyleMedium2" defaultPivotStyle="PivotStyleLight16"/>
  <colors>
    <mruColors>
      <color rgb="FFFEE2F5"/>
      <color rgb="FFFDD7F1"/>
      <color rgb="FFE86052"/>
      <color rgb="FFF1F3F3"/>
      <color rgb="FFD1F7FB"/>
      <color rgb="FFD7BCAD"/>
      <color rgb="FFE1DDF7"/>
      <color rgb="FFDDCEF2"/>
      <color rgb="FFCEDBEA"/>
      <color rgb="FFF8E6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Freya4 Bump Map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667093297713627E-2"/>
          <c:y val="5.8368042684130268E-2"/>
          <c:w val="0.95737852359006625"/>
          <c:h val="0.91124113515917737"/>
        </c:manualLayout>
      </c:layout>
      <c:scatterChart>
        <c:scatterStyle val="lineMarker"/>
        <c:varyColors val="0"/>
        <c:ser>
          <c:idx val="0"/>
          <c:order val="0"/>
          <c:spPr>
            <a:ln w="19050" cap="rnd">
              <a:noFill/>
              <a:round/>
            </a:ln>
            <a:effectLst/>
          </c:spPr>
          <c:marker>
            <c:symbol val="circle"/>
            <c:size val="18"/>
            <c:spPr>
              <a:solidFill>
                <a:schemeClr val="bg1">
                  <a:lumMod val="85000"/>
                </a:schemeClr>
              </a:solidFill>
              <a:ln w="19050">
                <a:solidFill>
                  <a:schemeClr val="tx1">
                    <a:lumMod val="25000"/>
                    <a:lumOff val="75000"/>
                    <a:alpha val="42000"/>
                  </a:schemeClr>
                </a:solidFill>
              </a:ln>
              <a:effectLst/>
            </c:spPr>
          </c:marker>
          <c:dLbls>
            <c:dLbl>
              <c:idx val="0"/>
              <c:tx>
                <c:rich>
                  <a:bodyPr/>
                  <a:lstStyle/>
                  <a:p>
                    <a:fld id="{507404DB-26E2-41BD-96E9-D8BE939B5F1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FCA-4244-B14F-6B172AD67E12}"/>
                </c:ext>
              </c:extLst>
            </c:dLbl>
            <c:dLbl>
              <c:idx val="1"/>
              <c:tx>
                <c:rich>
                  <a:bodyPr/>
                  <a:lstStyle/>
                  <a:p>
                    <a:fld id="{8F0D156F-345D-4910-A7FE-EEAA39E507B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FCA-4244-B14F-6B172AD67E12}"/>
                </c:ext>
              </c:extLst>
            </c:dLbl>
            <c:dLbl>
              <c:idx val="2"/>
              <c:tx>
                <c:rich>
                  <a:bodyPr/>
                  <a:lstStyle/>
                  <a:p>
                    <a:fld id="{981C5EAC-634B-4CD9-8E9A-A7E44A6FF05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FCA-4244-B14F-6B172AD67E12}"/>
                </c:ext>
              </c:extLst>
            </c:dLbl>
            <c:dLbl>
              <c:idx val="3"/>
              <c:tx>
                <c:rich>
                  <a:bodyPr/>
                  <a:lstStyle/>
                  <a:p>
                    <a:fld id="{86762934-36BF-48BB-ACC0-77F123D30CE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FCA-4244-B14F-6B172AD67E12}"/>
                </c:ext>
              </c:extLst>
            </c:dLbl>
            <c:dLbl>
              <c:idx val="4"/>
              <c:tx>
                <c:rich>
                  <a:bodyPr/>
                  <a:lstStyle/>
                  <a:p>
                    <a:fld id="{18B312F8-7116-462B-B7EC-F6EC0B91D3E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FCA-4244-B14F-6B172AD67E12}"/>
                </c:ext>
              </c:extLst>
            </c:dLbl>
            <c:dLbl>
              <c:idx val="5"/>
              <c:tx>
                <c:rich>
                  <a:bodyPr/>
                  <a:lstStyle/>
                  <a:p>
                    <a:fld id="{FF2B1A31-B9DB-4BD6-9A9F-1ABFB8E84DA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FCA-4244-B14F-6B172AD67E12}"/>
                </c:ext>
              </c:extLst>
            </c:dLbl>
            <c:dLbl>
              <c:idx val="6"/>
              <c:tx>
                <c:rich>
                  <a:bodyPr/>
                  <a:lstStyle/>
                  <a:p>
                    <a:fld id="{B42CB7B2-456B-4D46-9DB0-44122F382D5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FCA-4244-B14F-6B172AD67E12}"/>
                </c:ext>
              </c:extLst>
            </c:dLbl>
            <c:dLbl>
              <c:idx val="7"/>
              <c:tx>
                <c:rich>
                  <a:bodyPr/>
                  <a:lstStyle/>
                  <a:p>
                    <a:fld id="{D3410A6C-0DEC-4F00-B375-A2EA92BAABB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FCA-4244-B14F-6B172AD67E12}"/>
                </c:ext>
              </c:extLst>
            </c:dLbl>
            <c:dLbl>
              <c:idx val="8"/>
              <c:tx>
                <c:rich>
                  <a:bodyPr/>
                  <a:lstStyle/>
                  <a:p>
                    <a:fld id="{A3DD19D5-1DC3-4786-8496-A124E1F1CCD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FCA-4244-B14F-6B172AD67E12}"/>
                </c:ext>
              </c:extLst>
            </c:dLbl>
            <c:dLbl>
              <c:idx val="9"/>
              <c:tx>
                <c:rich>
                  <a:bodyPr/>
                  <a:lstStyle/>
                  <a:p>
                    <a:fld id="{6D8E8988-1E31-4318-9427-DACC708D976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FCA-4244-B14F-6B172AD67E12}"/>
                </c:ext>
              </c:extLst>
            </c:dLbl>
            <c:dLbl>
              <c:idx val="10"/>
              <c:tx>
                <c:rich>
                  <a:bodyPr/>
                  <a:lstStyle/>
                  <a:p>
                    <a:fld id="{53F4F3E3-C358-451E-8E9A-5E7A141CC8F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FCA-4244-B14F-6B172AD67E12}"/>
                </c:ext>
              </c:extLst>
            </c:dLbl>
            <c:dLbl>
              <c:idx val="11"/>
              <c:tx>
                <c:rich>
                  <a:bodyPr/>
                  <a:lstStyle/>
                  <a:p>
                    <a:fld id="{DFE47E3F-68D4-420F-A1F3-28E6C278D16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FCA-4244-B14F-6B172AD67E12}"/>
                </c:ext>
              </c:extLst>
            </c:dLbl>
            <c:dLbl>
              <c:idx val="12"/>
              <c:tx>
                <c:rich>
                  <a:bodyPr/>
                  <a:lstStyle/>
                  <a:p>
                    <a:fld id="{FD48F667-6074-4583-887D-D6F9F95ABEA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FCA-4244-B14F-6B172AD67E12}"/>
                </c:ext>
              </c:extLst>
            </c:dLbl>
            <c:dLbl>
              <c:idx val="13"/>
              <c:tx>
                <c:rich>
                  <a:bodyPr/>
                  <a:lstStyle/>
                  <a:p>
                    <a:fld id="{DE8E7006-FB1A-49D2-A8F1-BB540E5FBC4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FCA-4244-B14F-6B172AD67E12}"/>
                </c:ext>
              </c:extLst>
            </c:dLbl>
            <c:dLbl>
              <c:idx val="14"/>
              <c:tx>
                <c:rich>
                  <a:bodyPr/>
                  <a:lstStyle/>
                  <a:p>
                    <a:fld id="{A0FC7C00-C36A-49A8-B1F6-08403B0E876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FCA-4244-B14F-6B172AD67E12}"/>
                </c:ext>
              </c:extLst>
            </c:dLbl>
            <c:dLbl>
              <c:idx val="15"/>
              <c:tx>
                <c:rich>
                  <a:bodyPr/>
                  <a:lstStyle/>
                  <a:p>
                    <a:fld id="{B34AFC1B-2419-44A3-A393-264BC546D69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FCA-4244-B14F-6B172AD67E12}"/>
                </c:ext>
              </c:extLst>
            </c:dLbl>
            <c:dLbl>
              <c:idx val="16"/>
              <c:tx>
                <c:rich>
                  <a:bodyPr/>
                  <a:lstStyle/>
                  <a:p>
                    <a:fld id="{ED324CED-7D51-4AD8-A816-969854CF404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FCA-4244-B14F-6B172AD67E12}"/>
                </c:ext>
              </c:extLst>
            </c:dLbl>
            <c:dLbl>
              <c:idx val="17"/>
              <c:tx>
                <c:rich>
                  <a:bodyPr/>
                  <a:lstStyle/>
                  <a:p>
                    <a:fld id="{713E5ECB-5B49-4B9A-B809-D2CA3869ED8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FCA-4244-B14F-6B172AD67E12}"/>
                </c:ext>
              </c:extLst>
            </c:dLbl>
            <c:dLbl>
              <c:idx val="18"/>
              <c:tx>
                <c:rich>
                  <a:bodyPr/>
                  <a:lstStyle/>
                  <a:p>
                    <a:fld id="{95E962DF-A933-47F8-BB29-C1A2C791245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FCA-4244-B14F-6B172AD67E12}"/>
                </c:ext>
              </c:extLst>
            </c:dLbl>
            <c:dLbl>
              <c:idx val="19"/>
              <c:tx>
                <c:rich>
                  <a:bodyPr/>
                  <a:lstStyle/>
                  <a:p>
                    <a:fld id="{6535D491-60D2-4A7E-8DAA-5697332907B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FCA-4244-B14F-6B172AD67E12}"/>
                </c:ext>
              </c:extLst>
            </c:dLbl>
            <c:dLbl>
              <c:idx val="20"/>
              <c:tx>
                <c:rich>
                  <a:bodyPr/>
                  <a:lstStyle/>
                  <a:p>
                    <a:fld id="{290D623B-1489-4982-83A8-03ECEC3B326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FCA-4244-B14F-6B172AD67E12}"/>
                </c:ext>
              </c:extLst>
            </c:dLbl>
            <c:dLbl>
              <c:idx val="21"/>
              <c:tx>
                <c:rich>
                  <a:bodyPr/>
                  <a:lstStyle/>
                  <a:p>
                    <a:fld id="{4C7A4AEE-2F7B-4338-B7F0-21563775E39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FCA-4244-B14F-6B172AD67E12}"/>
                </c:ext>
              </c:extLst>
            </c:dLbl>
            <c:dLbl>
              <c:idx val="22"/>
              <c:tx>
                <c:rich>
                  <a:bodyPr/>
                  <a:lstStyle/>
                  <a:p>
                    <a:fld id="{9E3E0DB6-1F6F-4A4E-9C95-40F74DDD677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FCA-4244-B14F-6B172AD67E12}"/>
                </c:ext>
              </c:extLst>
            </c:dLbl>
            <c:dLbl>
              <c:idx val="23"/>
              <c:tx>
                <c:rich>
                  <a:bodyPr/>
                  <a:lstStyle/>
                  <a:p>
                    <a:fld id="{D13F3194-1E16-4263-BE8B-EF4A8AE8376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FCA-4244-B14F-6B172AD67E12}"/>
                </c:ext>
              </c:extLst>
            </c:dLbl>
            <c:dLbl>
              <c:idx val="24"/>
              <c:tx>
                <c:rich>
                  <a:bodyPr/>
                  <a:lstStyle/>
                  <a:p>
                    <a:fld id="{A4F83792-FD82-42B3-90A5-242BD696400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FCA-4244-B14F-6B172AD67E12}"/>
                </c:ext>
              </c:extLst>
            </c:dLbl>
            <c:dLbl>
              <c:idx val="25"/>
              <c:tx>
                <c:rich>
                  <a:bodyPr/>
                  <a:lstStyle/>
                  <a:p>
                    <a:fld id="{44A417F3-833E-4E19-A9E6-01B0DCF41D9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FCA-4244-B14F-6B172AD67E12}"/>
                </c:ext>
              </c:extLst>
            </c:dLbl>
            <c:dLbl>
              <c:idx val="26"/>
              <c:tx>
                <c:rich>
                  <a:bodyPr/>
                  <a:lstStyle/>
                  <a:p>
                    <a:fld id="{E621A3B0-829F-4C30-A114-C8583FCAFDD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FCA-4244-B14F-6B172AD67E12}"/>
                </c:ext>
              </c:extLst>
            </c:dLbl>
            <c:dLbl>
              <c:idx val="27"/>
              <c:tx>
                <c:rich>
                  <a:bodyPr/>
                  <a:lstStyle/>
                  <a:p>
                    <a:fld id="{B32239F1-3DAA-4FE2-990F-F4A0300F004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EFCA-4244-B14F-6B172AD67E12}"/>
                </c:ext>
              </c:extLst>
            </c:dLbl>
            <c:dLbl>
              <c:idx val="28"/>
              <c:tx>
                <c:rich>
                  <a:bodyPr/>
                  <a:lstStyle/>
                  <a:p>
                    <a:fld id="{F8EEBE3D-54E0-42CC-A0AF-A6898D4BE64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EFCA-4244-B14F-6B172AD67E12}"/>
                </c:ext>
              </c:extLst>
            </c:dLbl>
            <c:dLbl>
              <c:idx val="29"/>
              <c:tx>
                <c:rich>
                  <a:bodyPr/>
                  <a:lstStyle/>
                  <a:p>
                    <a:fld id="{52965F73-473E-4523-B5B7-42F3A906554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FCA-4244-B14F-6B172AD67E12}"/>
                </c:ext>
              </c:extLst>
            </c:dLbl>
            <c:dLbl>
              <c:idx val="30"/>
              <c:tx>
                <c:rich>
                  <a:bodyPr/>
                  <a:lstStyle/>
                  <a:p>
                    <a:fld id="{1B949243-4543-452D-A011-746C24FB8BB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FCA-4244-B14F-6B172AD67E12}"/>
                </c:ext>
              </c:extLst>
            </c:dLbl>
            <c:dLbl>
              <c:idx val="31"/>
              <c:tx>
                <c:rich>
                  <a:bodyPr/>
                  <a:lstStyle/>
                  <a:p>
                    <a:fld id="{4D388F2C-63BB-4542-825D-6D4DF9453E0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FCA-4244-B14F-6B172AD67E12}"/>
                </c:ext>
              </c:extLst>
            </c:dLbl>
            <c:dLbl>
              <c:idx val="32"/>
              <c:tx>
                <c:rich>
                  <a:bodyPr/>
                  <a:lstStyle/>
                  <a:p>
                    <a:fld id="{01AF507A-B614-4F8C-9FB7-2345B4FBCB2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EFCA-4244-B14F-6B172AD67E12}"/>
                </c:ext>
              </c:extLst>
            </c:dLbl>
            <c:dLbl>
              <c:idx val="33"/>
              <c:tx>
                <c:rich>
                  <a:bodyPr/>
                  <a:lstStyle/>
                  <a:p>
                    <a:fld id="{E80D00F6-1D10-47BA-B875-99D3F8FDC63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EFCA-4244-B14F-6B172AD67E12}"/>
                </c:ext>
              </c:extLst>
            </c:dLbl>
            <c:dLbl>
              <c:idx val="34"/>
              <c:tx>
                <c:rich>
                  <a:bodyPr/>
                  <a:lstStyle/>
                  <a:p>
                    <a:fld id="{4D6CC087-CE39-4983-9787-58C54ED19DA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EFCA-4244-B14F-6B172AD67E12}"/>
                </c:ext>
              </c:extLst>
            </c:dLbl>
            <c:dLbl>
              <c:idx val="35"/>
              <c:tx>
                <c:rich>
                  <a:bodyPr/>
                  <a:lstStyle/>
                  <a:p>
                    <a:fld id="{351A8102-C7D0-40BA-AD2F-C061E4A7B01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EFCA-4244-B14F-6B172AD67E12}"/>
                </c:ext>
              </c:extLst>
            </c:dLbl>
            <c:dLbl>
              <c:idx val="36"/>
              <c:tx>
                <c:rich>
                  <a:bodyPr/>
                  <a:lstStyle/>
                  <a:p>
                    <a:fld id="{24EE72F0-D4E5-4027-A22F-A2BD0EAB245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EFCA-4244-B14F-6B172AD67E12}"/>
                </c:ext>
              </c:extLst>
            </c:dLbl>
            <c:dLbl>
              <c:idx val="37"/>
              <c:tx>
                <c:rich>
                  <a:bodyPr/>
                  <a:lstStyle/>
                  <a:p>
                    <a:fld id="{C582231D-E0DD-452C-A8CB-4BED3385B70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EFCA-4244-B14F-6B172AD67E12}"/>
                </c:ext>
              </c:extLst>
            </c:dLbl>
            <c:dLbl>
              <c:idx val="38"/>
              <c:tx>
                <c:rich>
                  <a:bodyPr/>
                  <a:lstStyle/>
                  <a:p>
                    <a:fld id="{BFA07F02-B9B6-47FB-9D8A-1E560C9F06A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EFCA-4244-B14F-6B172AD67E12}"/>
                </c:ext>
              </c:extLst>
            </c:dLbl>
            <c:dLbl>
              <c:idx val="39"/>
              <c:tx>
                <c:rich>
                  <a:bodyPr/>
                  <a:lstStyle/>
                  <a:p>
                    <a:fld id="{8C77F74C-551B-45DD-AEB1-FDF05482FEE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EFCA-4244-B14F-6B172AD67E12}"/>
                </c:ext>
              </c:extLst>
            </c:dLbl>
            <c:dLbl>
              <c:idx val="40"/>
              <c:tx>
                <c:rich>
                  <a:bodyPr/>
                  <a:lstStyle/>
                  <a:p>
                    <a:fld id="{AB144279-1BE1-4CCA-97C7-D6468B214DA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EFCA-4244-B14F-6B172AD67E12}"/>
                </c:ext>
              </c:extLst>
            </c:dLbl>
            <c:dLbl>
              <c:idx val="41"/>
              <c:tx>
                <c:rich>
                  <a:bodyPr/>
                  <a:lstStyle/>
                  <a:p>
                    <a:fld id="{D4F49D4A-63B4-4F39-9621-85AAC82C206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EFCA-4244-B14F-6B172AD67E12}"/>
                </c:ext>
              </c:extLst>
            </c:dLbl>
            <c:dLbl>
              <c:idx val="42"/>
              <c:tx>
                <c:rich>
                  <a:bodyPr/>
                  <a:lstStyle/>
                  <a:p>
                    <a:fld id="{A30FFA8D-B3D1-4CC0-A80C-190ACE275D6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EFCA-4244-B14F-6B172AD67E12}"/>
                </c:ext>
              </c:extLst>
            </c:dLbl>
            <c:dLbl>
              <c:idx val="43"/>
              <c:tx>
                <c:rich>
                  <a:bodyPr/>
                  <a:lstStyle/>
                  <a:p>
                    <a:fld id="{14A2EE8C-3CAB-45DC-A01E-8B34C1EA29E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EFCA-4244-B14F-6B172AD67E12}"/>
                </c:ext>
              </c:extLst>
            </c:dLbl>
            <c:dLbl>
              <c:idx val="44"/>
              <c:tx>
                <c:rich>
                  <a:bodyPr/>
                  <a:lstStyle/>
                  <a:p>
                    <a:fld id="{ECC19811-206A-477F-BBD8-C749EBE2710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EFCA-4244-B14F-6B172AD67E12}"/>
                </c:ext>
              </c:extLst>
            </c:dLbl>
            <c:dLbl>
              <c:idx val="45"/>
              <c:tx>
                <c:rich>
                  <a:bodyPr/>
                  <a:lstStyle/>
                  <a:p>
                    <a:fld id="{1FC14582-3D3E-449E-BB75-72DD03B55EE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EFCA-4244-B14F-6B172AD67E12}"/>
                </c:ext>
              </c:extLst>
            </c:dLbl>
            <c:dLbl>
              <c:idx val="46"/>
              <c:tx>
                <c:rich>
                  <a:bodyPr/>
                  <a:lstStyle/>
                  <a:p>
                    <a:fld id="{52CEC3F0-33FC-4984-88BF-68FC40CD845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EFCA-4244-B14F-6B172AD67E12}"/>
                </c:ext>
              </c:extLst>
            </c:dLbl>
            <c:dLbl>
              <c:idx val="47"/>
              <c:tx>
                <c:rich>
                  <a:bodyPr/>
                  <a:lstStyle/>
                  <a:p>
                    <a:fld id="{D621BF4F-2BC8-42ED-8936-19EB561E80C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EFCA-4244-B14F-6B172AD67E12}"/>
                </c:ext>
              </c:extLst>
            </c:dLbl>
            <c:dLbl>
              <c:idx val="48"/>
              <c:tx>
                <c:rich>
                  <a:bodyPr/>
                  <a:lstStyle/>
                  <a:p>
                    <a:fld id="{A88435C4-007B-4892-A7BD-8838AC07268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D34-435C-8145-A964E46B2C33}"/>
                </c:ext>
              </c:extLst>
            </c:dLbl>
            <c:dLbl>
              <c:idx val="49"/>
              <c:tx>
                <c:rich>
                  <a:bodyPr/>
                  <a:lstStyle/>
                  <a:p>
                    <a:fld id="{B2C5730C-BE45-46BA-8389-C69B5BA2010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D34-435C-8145-A964E46B2C33}"/>
                </c:ext>
              </c:extLst>
            </c:dLbl>
            <c:dLbl>
              <c:idx val="50"/>
              <c:tx>
                <c:rich>
                  <a:bodyPr/>
                  <a:lstStyle/>
                  <a:p>
                    <a:fld id="{71F15145-06FB-4275-8EE0-6F89D4E68E6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D34-435C-8145-A964E46B2C33}"/>
                </c:ext>
              </c:extLst>
            </c:dLbl>
            <c:dLbl>
              <c:idx val="51"/>
              <c:tx>
                <c:rich>
                  <a:bodyPr/>
                  <a:lstStyle/>
                  <a:p>
                    <a:fld id="{07580A6E-FF9B-4116-8E31-F7715DE44CA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D34-435C-8145-A964E46B2C33}"/>
                </c:ext>
              </c:extLst>
            </c:dLbl>
            <c:dLbl>
              <c:idx val="52"/>
              <c:tx>
                <c:rich>
                  <a:bodyPr/>
                  <a:lstStyle/>
                  <a:p>
                    <a:fld id="{BF2C385B-8BF2-4B4D-BC0E-7042D08C88A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D34-435C-8145-A964E46B2C33}"/>
                </c:ext>
              </c:extLst>
            </c:dLbl>
            <c:dLbl>
              <c:idx val="53"/>
              <c:tx>
                <c:rich>
                  <a:bodyPr/>
                  <a:lstStyle/>
                  <a:p>
                    <a:fld id="{F5A58A68-14A3-4C99-8767-E4A0059AFBA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D34-435C-8145-A964E46B2C33}"/>
                </c:ext>
              </c:extLst>
            </c:dLbl>
            <c:dLbl>
              <c:idx val="54"/>
              <c:tx>
                <c:rich>
                  <a:bodyPr/>
                  <a:lstStyle/>
                  <a:p>
                    <a:fld id="{B050211E-8A4C-4D24-9ACB-E01A3229836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D34-435C-8145-A964E46B2C33}"/>
                </c:ext>
              </c:extLst>
            </c:dLbl>
            <c:dLbl>
              <c:idx val="55"/>
              <c:tx>
                <c:rich>
                  <a:bodyPr/>
                  <a:lstStyle/>
                  <a:p>
                    <a:fld id="{DF6839FF-C29F-4E78-AC8C-85B9355288E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D34-435C-8145-A964E46B2C33}"/>
                </c:ext>
              </c:extLst>
            </c:dLbl>
            <c:dLbl>
              <c:idx val="56"/>
              <c:tx>
                <c:rich>
                  <a:bodyPr/>
                  <a:lstStyle/>
                  <a:p>
                    <a:fld id="{892D93D2-3355-4F50-9796-F8D05E1A374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D34-435C-8145-A964E46B2C33}"/>
                </c:ext>
              </c:extLst>
            </c:dLbl>
            <c:dLbl>
              <c:idx val="57"/>
              <c:tx>
                <c:rich>
                  <a:bodyPr/>
                  <a:lstStyle/>
                  <a:p>
                    <a:fld id="{1A5B506A-511F-4C8E-8747-28DFBD463A5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D34-435C-8145-A964E46B2C33}"/>
                </c:ext>
              </c:extLst>
            </c:dLbl>
            <c:dLbl>
              <c:idx val="58"/>
              <c:tx>
                <c:rich>
                  <a:bodyPr/>
                  <a:lstStyle/>
                  <a:p>
                    <a:fld id="{C9BDD8E2-9CCA-47C5-A4FF-8C774411B30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D34-435C-8145-A964E46B2C33}"/>
                </c:ext>
              </c:extLst>
            </c:dLbl>
            <c:dLbl>
              <c:idx val="59"/>
              <c:tx>
                <c:rich>
                  <a:bodyPr/>
                  <a:lstStyle/>
                  <a:p>
                    <a:fld id="{03A16247-69BE-4D5D-862F-8903B5CC02B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D34-435C-8145-A964E46B2C33}"/>
                </c:ext>
              </c:extLst>
            </c:dLbl>
            <c:dLbl>
              <c:idx val="60"/>
              <c:tx>
                <c:rich>
                  <a:bodyPr/>
                  <a:lstStyle/>
                  <a:p>
                    <a:fld id="{8666CC48-8649-4BD3-8BF0-98D668E1EB3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D34-435C-8145-A964E46B2C33}"/>
                </c:ext>
              </c:extLst>
            </c:dLbl>
            <c:dLbl>
              <c:idx val="61"/>
              <c:tx>
                <c:rich>
                  <a:bodyPr/>
                  <a:lstStyle/>
                  <a:p>
                    <a:fld id="{1E52D8B1-DEDE-4AF0-BC45-944597D3BFF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D34-435C-8145-A964E46B2C33}"/>
                </c:ext>
              </c:extLst>
            </c:dLbl>
            <c:dLbl>
              <c:idx val="62"/>
              <c:tx>
                <c:rich>
                  <a:bodyPr/>
                  <a:lstStyle/>
                  <a:p>
                    <a:fld id="{E8A6B0E4-AF0D-499A-9733-E1991DF6232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D34-435C-8145-A964E46B2C33}"/>
                </c:ext>
              </c:extLst>
            </c:dLbl>
            <c:dLbl>
              <c:idx val="63"/>
              <c:tx>
                <c:rich>
                  <a:bodyPr/>
                  <a:lstStyle/>
                  <a:p>
                    <a:fld id="{257A229B-D7A5-4CAF-901F-E7D0D75B3E7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D34-435C-8145-A964E46B2C33}"/>
                </c:ext>
              </c:extLst>
            </c:dLbl>
            <c:dLbl>
              <c:idx val="64"/>
              <c:tx>
                <c:rich>
                  <a:bodyPr/>
                  <a:lstStyle/>
                  <a:p>
                    <a:fld id="{92D730F8-6945-4555-9600-678B0B6910C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D34-435C-8145-A964E46B2C33}"/>
                </c:ext>
              </c:extLst>
            </c:dLbl>
            <c:dLbl>
              <c:idx val="65"/>
              <c:tx>
                <c:rich>
                  <a:bodyPr/>
                  <a:lstStyle/>
                  <a:p>
                    <a:fld id="{AF453FAC-579F-4738-B4AD-7832866099B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D34-435C-8145-A964E46B2C33}"/>
                </c:ext>
              </c:extLst>
            </c:dLbl>
            <c:dLbl>
              <c:idx val="66"/>
              <c:tx>
                <c:rich>
                  <a:bodyPr/>
                  <a:lstStyle/>
                  <a:p>
                    <a:fld id="{BA45201A-B266-4F6D-85DE-E33D62AE6EA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D34-435C-8145-A964E46B2C33}"/>
                </c:ext>
              </c:extLst>
            </c:dLbl>
            <c:dLbl>
              <c:idx val="67"/>
              <c:tx>
                <c:rich>
                  <a:bodyPr/>
                  <a:lstStyle/>
                  <a:p>
                    <a:fld id="{82EDE79E-4E79-4F1E-9879-611029AE9A6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D34-435C-8145-A964E46B2C33}"/>
                </c:ext>
              </c:extLst>
            </c:dLbl>
            <c:dLbl>
              <c:idx val="68"/>
              <c:tx>
                <c:rich>
                  <a:bodyPr/>
                  <a:lstStyle/>
                  <a:p>
                    <a:fld id="{79163E99-0021-42AF-B4D9-DFD30C460E7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D34-435C-8145-A964E46B2C33}"/>
                </c:ext>
              </c:extLst>
            </c:dLbl>
            <c:dLbl>
              <c:idx val="69"/>
              <c:tx>
                <c:rich>
                  <a:bodyPr/>
                  <a:lstStyle/>
                  <a:p>
                    <a:fld id="{D8BA32D7-227F-4FD1-90E1-0F5B498BC63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D34-435C-8145-A964E46B2C33}"/>
                </c:ext>
              </c:extLst>
            </c:dLbl>
            <c:dLbl>
              <c:idx val="70"/>
              <c:tx>
                <c:rich>
                  <a:bodyPr/>
                  <a:lstStyle/>
                  <a:p>
                    <a:fld id="{628217BF-CC59-463D-9B33-99CEE173C39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6D34-435C-8145-A964E46B2C33}"/>
                </c:ext>
              </c:extLst>
            </c:dLbl>
            <c:dLbl>
              <c:idx val="71"/>
              <c:tx>
                <c:rich>
                  <a:bodyPr/>
                  <a:lstStyle/>
                  <a:p>
                    <a:fld id="{149D70BF-EEB5-4330-8131-D2C2FC460BB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6D34-435C-8145-A964E46B2C33}"/>
                </c:ext>
              </c:extLst>
            </c:dLbl>
            <c:dLbl>
              <c:idx val="72"/>
              <c:tx>
                <c:rich>
                  <a:bodyPr/>
                  <a:lstStyle/>
                  <a:p>
                    <a:fld id="{AB1792F7-BA3E-41A7-9921-9B7EDD6DAB6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6D34-435C-8145-A964E46B2C33}"/>
                </c:ext>
              </c:extLst>
            </c:dLbl>
            <c:dLbl>
              <c:idx val="73"/>
              <c:tx>
                <c:rich>
                  <a:bodyPr/>
                  <a:lstStyle/>
                  <a:p>
                    <a:fld id="{C3832426-57BA-49E2-94A7-3E5A305F7B6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6D34-435C-8145-A964E46B2C33}"/>
                </c:ext>
              </c:extLst>
            </c:dLbl>
            <c:dLbl>
              <c:idx val="74"/>
              <c:tx>
                <c:rich>
                  <a:bodyPr/>
                  <a:lstStyle/>
                  <a:p>
                    <a:fld id="{DA5428EC-462E-4CD4-9EC5-92CC8620EAA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6D34-435C-8145-A964E46B2C33}"/>
                </c:ext>
              </c:extLst>
            </c:dLbl>
            <c:dLbl>
              <c:idx val="75"/>
              <c:tx>
                <c:rich>
                  <a:bodyPr/>
                  <a:lstStyle/>
                  <a:p>
                    <a:fld id="{54DAC126-3BA5-4543-B5C6-0F0ABA5166C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6D34-435C-8145-A964E46B2C33}"/>
                </c:ext>
              </c:extLst>
            </c:dLbl>
            <c:dLbl>
              <c:idx val="76"/>
              <c:tx>
                <c:rich>
                  <a:bodyPr/>
                  <a:lstStyle/>
                  <a:p>
                    <a:fld id="{4EED6016-7302-4E31-BB53-49A7F165DEC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6D34-435C-8145-A964E46B2C33}"/>
                </c:ext>
              </c:extLst>
            </c:dLbl>
            <c:dLbl>
              <c:idx val="77"/>
              <c:tx>
                <c:rich>
                  <a:bodyPr/>
                  <a:lstStyle/>
                  <a:p>
                    <a:fld id="{C4BF3AE2-E06B-4A17-A829-500D3A587BA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6D34-435C-8145-A964E46B2C33}"/>
                </c:ext>
              </c:extLst>
            </c:dLbl>
            <c:dLbl>
              <c:idx val="78"/>
              <c:tx>
                <c:rich>
                  <a:bodyPr/>
                  <a:lstStyle/>
                  <a:p>
                    <a:fld id="{3142D6F7-43FD-454B-9CB7-10A0BFAECBB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6D34-435C-8145-A964E46B2C33}"/>
                </c:ext>
              </c:extLst>
            </c:dLbl>
            <c:dLbl>
              <c:idx val="79"/>
              <c:tx>
                <c:rich>
                  <a:bodyPr/>
                  <a:lstStyle/>
                  <a:p>
                    <a:fld id="{FD8EC3AD-DC78-4FB5-A332-7015397B8A8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6D34-435C-8145-A964E46B2C33}"/>
                </c:ext>
              </c:extLst>
            </c:dLbl>
            <c:dLbl>
              <c:idx val="80"/>
              <c:tx>
                <c:rich>
                  <a:bodyPr/>
                  <a:lstStyle/>
                  <a:p>
                    <a:fld id="{D93844C2-57A5-48F5-BFBF-456612BD1F9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6D34-435C-8145-A964E46B2C33}"/>
                </c:ext>
              </c:extLst>
            </c:dLbl>
            <c:dLbl>
              <c:idx val="81"/>
              <c:tx>
                <c:rich>
                  <a:bodyPr/>
                  <a:lstStyle/>
                  <a:p>
                    <a:fld id="{D1B9F8A3-E05F-4228-995F-F863CBC3688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6D34-435C-8145-A964E46B2C33}"/>
                </c:ext>
              </c:extLst>
            </c:dLbl>
            <c:dLbl>
              <c:idx val="82"/>
              <c:tx>
                <c:rich>
                  <a:bodyPr/>
                  <a:lstStyle/>
                  <a:p>
                    <a:fld id="{39ABFCB8-7A2F-408C-A414-A632023B8CD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6D34-435C-8145-A964E46B2C33}"/>
                </c:ext>
              </c:extLst>
            </c:dLbl>
            <c:dLbl>
              <c:idx val="83"/>
              <c:tx>
                <c:rich>
                  <a:bodyPr/>
                  <a:lstStyle/>
                  <a:p>
                    <a:fld id="{D8060C18-BC55-43C7-9A3E-45887EA827C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6D34-435C-8145-A964E46B2C33}"/>
                </c:ext>
              </c:extLst>
            </c:dLbl>
            <c:dLbl>
              <c:idx val="84"/>
              <c:tx>
                <c:rich>
                  <a:bodyPr/>
                  <a:lstStyle/>
                  <a:p>
                    <a:fld id="{135A0461-63BB-4FD0-9793-ED4E0B2F0E0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6D34-435C-8145-A964E46B2C33}"/>
                </c:ext>
              </c:extLst>
            </c:dLbl>
            <c:dLbl>
              <c:idx val="85"/>
              <c:tx>
                <c:rich>
                  <a:bodyPr/>
                  <a:lstStyle/>
                  <a:p>
                    <a:fld id="{8D4E2F6C-526F-41BD-8D88-9E2FF071941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6D34-435C-8145-A964E46B2C33}"/>
                </c:ext>
              </c:extLst>
            </c:dLbl>
            <c:dLbl>
              <c:idx val="86"/>
              <c:tx>
                <c:rich>
                  <a:bodyPr/>
                  <a:lstStyle/>
                  <a:p>
                    <a:fld id="{7EB813E7-083D-4C59-B8FA-0001B354B76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6D34-435C-8145-A964E46B2C33}"/>
                </c:ext>
              </c:extLst>
            </c:dLbl>
            <c:dLbl>
              <c:idx val="87"/>
              <c:tx>
                <c:rich>
                  <a:bodyPr/>
                  <a:lstStyle/>
                  <a:p>
                    <a:fld id="{7EA0D48C-E2D3-4CCA-A011-CA1594F9D0F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6D34-435C-8145-A964E46B2C33}"/>
                </c:ext>
              </c:extLst>
            </c:dLbl>
            <c:dLbl>
              <c:idx val="88"/>
              <c:tx>
                <c:rich>
                  <a:bodyPr/>
                  <a:lstStyle/>
                  <a:p>
                    <a:fld id="{8FFF076F-B95E-4471-8FED-CE657B0BAAF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6D34-435C-8145-A964E46B2C33}"/>
                </c:ext>
              </c:extLst>
            </c:dLbl>
            <c:dLbl>
              <c:idx val="89"/>
              <c:tx>
                <c:rich>
                  <a:bodyPr/>
                  <a:lstStyle/>
                  <a:p>
                    <a:fld id="{7C2D2B4D-CDB6-4131-AAD4-C6F9E366D14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6D34-435C-8145-A964E46B2C33}"/>
                </c:ext>
              </c:extLst>
            </c:dLbl>
            <c:dLbl>
              <c:idx val="90"/>
              <c:tx>
                <c:rich>
                  <a:bodyPr/>
                  <a:lstStyle/>
                  <a:p>
                    <a:fld id="{209C9927-9ABB-4B66-BDE3-1B4131478EC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6D34-435C-8145-A964E46B2C33}"/>
                </c:ext>
              </c:extLst>
            </c:dLbl>
            <c:dLbl>
              <c:idx val="91"/>
              <c:tx>
                <c:rich>
                  <a:bodyPr/>
                  <a:lstStyle/>
                  <a:p>
                    <a:fld id="{49566577-4681-48EB-8563-3C80E8C26D3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6D34-435C-8145-A964E46B2C33}"/>
                </c:ext>
              </c:extLst>
            </c:dLbl>
            <c:dLbl>
              <c:idx val="92"/>
              <c:tx>
                <c:rich>
                  <a:bodyPr/>
                  <a:lstStyle/>
                  <a:p>
                    <a:fld id="{33902990-42DD-440F-BE1A-01EBC98DA9A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6D34-435C-8145-A964E46B2C33}"/>
                </c:ext>
              </c:extLst>
            </c:dLbl>
            <c:dLbl>
              <c:idx val="93"/>
              <c:tx>
                <c:rich>
                  <a:bodyPr/>
                  <a:lstStyle/>
                  <a:p>
                    <a:fld id="{30C5A266-BED0-4DD6-9C26-336AFF399B0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6D34-435C-8145-A964E46B2C33}"/>
                </c:ext>
              </c:extLst>
            </c:dLbl>
            <c:dLbl>
              <c:idx val="94"/>
              <c:tx>
                <c:rich>
                  <a:bodyPr/>
                  <a:lstStyle/>
                  <a:p>
                    <a:fld id="{639D7985-3067-4B12-B095-0ABCB598366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6D34-435C-8145-A964E46B2C33}"/>
                </c:ext>
              </c:extLst>
            </c:dLbl>
            <c:dLbl>
              <c:idx val="95"/>
              <c:tx>
                <c:rich>
                  <a:bodyPr/>
                  <a:lstStyle/>
                  <a:p>
                    <a:fld id="{DA59D306-F962-4369-AF3B-C6B0CD80F3B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6D34-435C-8145-A964E46B2C33}"/>
                </c:ext>
              </c:extLst>
            </c:dLbl>
            <c:dLbl>
              <c:idx val="96"/>
              <c:tx>
                <c:rich>
                  <a:bodyPr/>
                  <a:lstStyle/>
                  <a:p>
                    <a:fld id="{19A4F823-5814-44D6-9415-9BC980AB50C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6D34-435C-8145-A964E46B2C33}"/>
                </c:ext>
              </c:extLst>
            </c:dLbl>
            <c:dLbl>
              <c:idx val="97"/>
              <c:tx>
                <c:rich>
                  <a:bodyPr/>
                  <a:lstStyle/>
                  <a:p>
                    <a:fld id="{4D9215B5-60B8-4949-99C9-23AD5FCDF6F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6D34-435C-8145-A964E46B2C33}"/>
                </c:ext>
              </c:extLst>
            </c:dLbl>
            <c:dLbl>
              <c:idx val="98"/>
              <c:tx>
                <c:rich>
                  <a:bodyPr/>
                  <a:lstStyle/>
                  <a:p>
                    <a:fld id="{9C010784-E6D7-452A-B83A-9DF2D3A6F3E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6D34-435C-8145-A964E46B2C33}"/>
                </c:ext>
              </c:extLst>
            </c:dLbl>
            <c:dLbl>
              <c:idx val="99"/>
              <c:tx>
                <c:rich>
                  <a:bodyPr/>
                  <a:lstStyle/>
                  <a:p>
                    <a:fld id="{07673AF8-6C55-4AAE-8BB3-477EBE0BEC7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6D34-435C-8145-A964E46B2C33}"/>
                </c:ext>
              </c:extLst>
            </c:dLbl>
            <c:dLbl>
              <c:idx val="100"/>
              <c:tx>
                <c:rich>
                  <a:bodyPr/>
                  <a:lstStyle/>
                  <a:p>
                    <a:fld id="{3A291AE7-9A5B-4145-B37B-AC3470AE002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6D34-435C-8145-A964E46B2C33}"/>
                </c:ext>
              </c:extLst>
            </c:dLbl>
            <c:dLbl>
              <c:idx val="101"/>
              <c:tx>
                <c:rich>
                  <a:bodyPr/>
                  <a:lstStyle/>
                  <a:p>
                    <a:fld id="{78D68279-03F7-4367-A936-37E0F2D3949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6D34-435C-8145-A964E46B2C33}"/>
                </c:ext>
              </c:extLst>
            </c:dLbl>
            <c:dLbl>
              <c:idx val="102"/>
              <c:tx>
                <c:rich>
                  <a:bodyPr/>
                  <a:lstStyle/>
                  <a:p>
                    <a:fld id="{19F50D07-2C5C-4F0A-9C53-3141814FFC8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6D34-435C-8145-A964E46B2C33}"/>
                </c:ext>
              </c:extLst>
            </c:dLbl>
            <c:dLbl>
              <c:idx val="103"/>
              <c:tx>
                <c:rich>
                  <a:bodyPr/>
                  <a:lstStyle/>
                  <a:p>
                    <a:fld id="{D39FA30A-CAEF-4E58-9EF4-E0AFC84887A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6D34-435C-8145-A964E46B2C33}"/>
                </c:ext>
              </c:extLst>
            </c:dLbl>
            <c:dLbl>
              <c:idx val="104"/>
              <c:tx>
                <c:rich>
                  <a:bodyPr/>
                  <a:lstStyle/>
                  <a:p>
                    <a:fld id="{1A05BCB9-508B-40A4-B5C4-D492DEAC9C5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6D34-435C-8145-A964E46B2C33}"/>
                </c:ext>
              </c:extLst>
            </c:dLbl>
            <c:dLbl>
              <c:idx val="105"/>
              <c:tx>
                <c:rich>
                  <a:bodyPr/>
                  <a:lstStyle/>
                  <a:p>
                    <a:fld id="{C6B6A407-3D21-4D74-BDA2-E3327F51D30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6D34-435C-8145-A964E46B2C33}"/>
                </c:ext>
              </c:extLst>
            </c:dLbl>
            <c:dLbl>
              <c:idx val="106"/>
              <c:tx>
                <c:rich>
                  <a:bodyPr/>
                  <a:lstStyle/>
                  <a:p>
                    <a:fld id="{0DABD6AE-296D-4852-A24C-6DBD9A44562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6D34-435C-8145-A964E46B2C33}"/>
                </c:ext>
              </c:extLst>
            </c:dLbl>
            <c:dLbl>
              <c:idx val="107"/>
              <c:tx>
                <c:rich>
                  <a:bodyPr/>
                  <a:lstStyle/>
                  <a:p>
                    <a:fld id="{FDACE4C9-1CB5-446E-8564-CAA64BCE090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6D34-435C-8145-A964E46B2C33}"/>
                </c:ext>
              </c:extLst>
            </c:dLbl>
            <c:dLbl>
              <c:idx val="108"/>
              <c:tx>
                <c:rich>
                  <a:bodyPr/>
                  <a:lstStyle/>
                  <a:p>
                    <a:fld id="{E60A5967-A21E-47A0-890D-18162B85106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6D34-435C-8145-A964E46B2C33}"/>
                </c:ext>
              </c:extLst>
            </c:dLbl>
            <c:dLbl>
              <c:idx val="109"/>
              <c:tx>
                <c:rich>
                  <a:bodyPr/>
                  <a:lstStyle/>
                  <a:p>
                    <a:fld id="{1F35131C-383C-4E70-AA00-A4D582C3E02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6D34-435C-8145-A964E46B2C33}"/>
                </c:ext>
              </c:extLst>
            </c:dLbl>
            <c:dLbl>
              <c:idx val="110"/>
              <c:tx>
                <c:rich>
                  <a:bodyPr/>
                  <a:lstStyle/>
                  <a:p>
                    <a:fld id="{2CE7731C-7F6E-4CB1-B80E-99EAAF663B3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6D34-435C-8145-A964E46B2C33}"/>
                </c:ext>
              </c:extLst>
            </c:dLbl>
            <c:dLbl>
              <c:idx val="111"/>
              <c:tx>
                <c:rich>
                  <a:bodyPr/>
                  <a:lstStyle/>
                  <a:p>
                    <a:fld id="{D3D7ED9D-DD89-4869-A86C-5E651CA581F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6D34-435C-8145-A964E46B2C33}"/>
                </c:ext>
              </c:extLst>
            </c:dLbl>
            <c:dLbl>
              <c:idx val="112"/>
              <c:tx>
                <c:rich>
                  <a:bodyPr/>
                  <a:lstStyle/>
                  <a:p>
                    <a:fld id="{B6F72742-0B63-4CC2-A366-2A240F84E05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6D34-435C-8145-A964E46B2C33}"/>
                </c:ext>
              </c:extLst>
            </c:dLbl>
            <c:dLbl>
              <c:idx val="113"/>
              <c:tx>
                <c:rich>
                  <a:bodyPr/>
                  <a:lstStyle/>
                  <a:p>
                    <a:fld id="{E52996B2-D4BF-4669-B2C2-CBDC695DCCC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6D34-435C-8145-A964E46B2C33}"/>
                </c:ext>
              </c:extLst>
            </c:dLbl>
            <c:dLbl>
              <c:idx val="114"/>
              <c:tx>
                <c:rich>
                  <a:bodyPr/>
                  <a:lstStyle/>
                  <a:p>
                    <a:fld id="{158231E1-9100-44E1-A88B-8A8D7E2C377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6D34-435C-8145-A964E46B2C33}"/>
                </c:ext>
              </c:extLst>
            </c:dLbl>
            <c:dLbl>
              <c:idx val="115"/>
              <c:tx>
                <c:rich>
                  <a:bodyPr/>
                  <a:lstStyle/>
                  <a:p>
                    <a:fld id="{08BEF677-C540-4EDB-AB92-439B370B18E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6D34-435C-8145-A964E46B2C33}"/>
                </c:ext>
              </c:extLst>
            </c:dLbl>
            <c:dLbl>
              <c:idx val="116"/>
              <c:tx>
                <c:rich>
                  <a:bodyPr/>
                  <a:lstStyle/>
                  <a:p>
                    <a:fld id="{88AC6010-9AE5-4078-98F2-4D73E9F985B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6D34-435C-8145-A964E46B2C33}"/>
                </c:ext>
              </c:extLst>
            </c:dLbl>
            <c:dLbl>
              <c:idx val="117"/>
              <c:tx>
                <c:rich>
                  <a:bodyPr/>
                  <a:lstStyle/>
                  <a:p>
                    <a:fld id="{73FDB2C2-1FE4-44B7-A45A-59ECFFE5FF3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6D34-435C-8145-A964E46B2C33}"/>
                </c:ext>
              </c:extLst>
            </c:dLbl>
            <c:dLbl>
              <c:idx val="118"/>
              <c:tx>
                <c:rich>
                  <a:bodyPr/>
                  <a:lstStyle/>
                  <a:p>
                    <a:fld id="{14A44800-A940-4F28-94DE-D4F64A16E35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6D34-435C-8145-A964E46B2C33}"/>
                </c:ext>
              </c:extLst>
            </c:dLbl>
            <c:dLbl>
              <c:idx val="119"/>
              <c:tx>
                <c:rich>
                  <a:bodyPr/>
                  <a:lstStyle/>
                  <a:p>
                    <a:fld id="{95E9AFC5-4F5F-4C83-8A29-68A8E6AE2DA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6D34-435C-8145-A964E46B2C33}"/>
                </c:ext>
              </c:extLst>
            </c:dLbl>
            <c:dLbl>
              <c:idx val="120"/>
              <c:tx>
                <c:rich>
                  <a:bodyPr/>
                  <a:lstStyle/>
                  <a:p>
                    <a:fld id="{4037C072-CD24-4FDA-B28C-CAE8FF6D0AF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6D34-435C-8145-A964E46B2C33}"/>
                </c:ext>
              </c:extLst>
            </c:dLbl>
            <c:dLbl>
              <c:idx val="121"/>
              <c:tx>
                <c:rich>
                  <a:bodyPr/>
                  <a:lstStyle/>
                  <a:p>
                    <a:fld id="{DEF66538-A862-4BF3-8C36-43B50487CF7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6D34-435C-8145-A964E46B2C33}"/>
                </c:ext>
              </c:extLst>
            </c:dLbl>
            <c:dLbl>
              <c:idx val="122"/>
              <c:tx>
                <c:rich>
                  <a:bodyPr/>
                  <a:lstStyle/>
                  <a:p>
                    <a:fld id="{9E914106-D821-4CCA-985B-5874AB30DF8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6D34-435C-8145-A964E46B2C33}"/>
                </c:ext>
              </c:extLst>
            </c:dLbl>
            <c:dLbl>
              <c:idx val="123"/>
              <c:tx>
                <c:rich>
                  <a:bodyPr/>
                  <a:lstStyle/>
                  <a:p>
                    <a:fld id="{930899BF-860D-43BB-A9A3-6936F95F9AE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6D34-435C-8145-A964E46B2C33}"/>
                </c:ext>
              </c:extLst>
            </c:dLbl>
            <c:dLbl>
              <c:idx val="124"/>
              <c:tx>
                <c:rich>
                  <a:bodyPr/>
                  <a:lstStyle/>
                  <a:p>
                    <a:fld id="{9EEE0E69-B3D3-4AD5-B4F9-3119FDE47D1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6D34-435C-8145-A964E46B2C33}"/>
                </c:ext>
              </c:extLst>
            </c:dLbl>
            <c:dLbl>
              <c:idx val="125"/>
              <c:tx>
                <c:rich>
                  <a:bodyPr/>
                  <a:lstStyle/>
                  <a:p>
                    <a:fld id="{90A71F5D-55F9-4DAA-800E-73B585EC784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6D34-435C-8145-A964E46B2C33}"/>
                </c:ext>
              </c:extLst>
            </c:dLbl>
            <c:dLbl>
              <c:idx val="126"/>
              <c:tx>
                <c:rich>
                  <a:bodyPr/>
                  <a:lstStyle/>
                  <a:p>
                    <a:fld id="{FD294B02-37C9-4C72-AB31-65C3A7B648C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6D34-435C-8145-A964E46B2C33}"/>
                </c:ext>
              </c:extLst>
            </c:dLbl>
            <c:dLbl>
              <c:idx val="127"/>
              <c:tx>
                <c:rich>
                  <a:bodyPr/>
                  <a:lstStyle/>
                  <a:p>
                    <a:fld id="{CFAFF0FD-D3CE-46BA-82BC-E22331CAE20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6D34-435C-8145-A964E46B2C33}"/>
                </c:ext>
              </c:extLst>
            </c:dLbl>
            <c:dLbl>
              <c:idx val="128"/>
              <c:tx>
                <c:rich>
                  <a:bodyPr/>
                  <a:lstStyle/>
                  <a:p>
                    <a:fld id="{FC4DE20A-6222-4114-A389-3A7AF11202A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6D34-435C-8145-A964E46B2C33}"/>
                </c:ext>
              </c:extLst>
            </c:dLbl>
            <c:dLbl>
              <c:idx val="129"/>
              <c:tx>
                <c:rich>
                  <a:bodyPr/>
                  <a:lstStyle/>
                  <a:p>
                    <a:fld id="{577F52AB-DBD2-4B9F-94A2-5711B659A66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6D34-435C-8145-A964E46B2C33}"/>
                </c:ext>
              </c:extLst>
            </c:dLbl>
            <c:dLbl>
              <c:idx val="130"/>
              <c:tx>
                <c:rich>
                  <a:bodyPr/>
                  <a:lstStyle/>
                  <a:p>
                    <a:fld id="{2318D2D9-25D3-4F70-9F14-4561F9A0262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6D34-435C-8145-A964E46B2C33}"/>
                </c:ext>
              </c:extLst>
            </c:dLbl>
            <c:dLbl>
              <c:idx val="131"/>
              <c:tx>
                <c:rich>
                  <a:bodyPr/>
                  <a:lstStyle/>
                  <a:p>
                    <a:fld id="{378C4465-8968-4908-9F59-C947EF733E0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6D34-435C-8145-A964E46B2C33}"/>
                </c:ext>
              </c:extLst>
            </c:dLbl>
            <c:dLbl>
              <c:idx val="132"/>
              <c:tx>
                <c:rich>
                  <a:bodyPr/>
                  <a:lstStyle/>
                  <a:p>
                    <a:fld id="{AD0C3CEB-54C1-4799-9C0F-2D880B7EB2A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6D34-435C-8145-A964E46B2C33}"/>
                </c:ext>
              </c:extLst>
            </c:dLbl>
            <c:dLbl>
              <c:idx val="133"/>
              <c:tx>
                <c:rich>
                  <a:bodyPr/>
                  <a:lstStyle/>
                  <a:p>
                    <a:fld id="{26B03F60-EBB8-4050-BD7A-11C4EDEEF6C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6D34-435C-8145-A964E46B2C33}"/>
                </c:ext>
              </c:extLst>
            </c:dLbl>
            <c:dLbl>
              <c:idx val="134"/>
              <c:tx>
                <c:rich>
                  <a:bodyPr/>
                  <a:lstStyle/>
                  <a:p>
                    <a:fld id="{710A0F3B-5EC5-4B77-970A-88D35F7A9EE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6-6D34-435C-8145-A964E46B2C33}"/>
                </c:ext>
              </c:extLst>
            </c:dLbl>
            <c:dLbl>
              <c:idx val="135"/>
              <c:tx>
                <c:rich>
                  <a:bodyPr/>
                  <a:lstStyle/>
                  <a:p>
                    <a:fld id="{4DF1C282-1585-49D5-A792-3EFF531BFAE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6D34-435C-8145-A964E46B2C33}"/>
                </c:ext>
              </c:extLst>
            </c:dLbl>
            <c:dLbl>
              <c:idx val="136"/>
              <c:tx>
                <c:rich>
                  <a:bodyPr/>
                  <a:lstStyle/>
                  <a:p>
                    <a:fld id="{59949092-D551-4CF7-9065-9C7BE090905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8-6D34-435C-8145-A964E46B2C33}"/>
                </c:ext>
              </c:extLst>
            </c:dLbl>
            <c:dLbl>
              <c:idx val="137"/>
              <c:tx>
                <c:rich>
                  <a:bodyPr/>
                  <a:lstStyle/>
                  <a:p>
                    <a:fld id="{DF2FFF1D-D90F-44FC-B32C-4B6539AFFC5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6D34-435C-8145-A964E46B2C33}"/>
                </c:ext>
              </c:extLst>
            </c:dLbl>
            <c:dLbl>
              <c:idx val="138"/>
              <c:tx>
                <c:rich>
                  <a:bodyPr/>
                  <a:lstStyle/>
                  <a:p>
                    <a:fld id="{B9D849D3-E373-4080-997B-D28D1527AE1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A-6D34-435C-8145-A964E46B2C33}"/>
                </c:ext>
              </c:extLst>
            </c:dLbl>
            <c:dLbl>
              <c:idx val="139"/>
              <c:tx>
                <c:rich>
                  <a:bodyPr/>
                  <a:lstStyle/>
                  <a:p>
                    <a:fld id="{6542F41A-1B5F-4C43-A184-F0A815CEA49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B-6D34-435C-8145-A964E46B2C33}"/>
                </c:ext>
              </c:extLst>
            </c:dLbl>
            <c:dLbl>
              <c:idx val="140"/>
              <c:tx>
                <c:rich>
                  <a:bodyPr/>
                  <a:lstStyle/>
                  <a:p>
                    <a:fld id="{701BDC96-4C28-4C83-A915-BD92D9DF77A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C-6D34-435C-8145-A964E46B2C33}"/>
                </c:ext>
              </c:extLst>
            </c:dLbl>
            <c:dLbl>
              <c:idx val="141"/>
              <c:tx>
                <c:rich>
                  <a:bodyPr/>
                  <a:lstStyle/>
                  <a:p>
                    <a:fld id="{CC8D050C-06BA-455E-9236-DCE87215F94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6D34-435C-8145-A964E46B2C33}"/>
                </c:ext>
              </c:extLst>
            </c:dLbl>
            <c:dLbl>
              <c:idx val="142"/>
              <c:tx>
                <c:rich>
                  <a:bodyPr/>
                  <a:lstStyle/>
                  <a:p>
                    <a:fld id="{F09178E5-B6BE-4F74-9480-B48A5E1A329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6D34-435C-8145-A964E46B2C33}"/>
                </c:ext>
              </c:extLst>
            </c:dLbl>
            <c:dLbl>
              <c:idx val="143"/>
              <c:tx>
                <c:rich>
                  <a:bodyPr/>
                  <a:lstStyle/>
                  <a:p>
                    <a:fld id="{F43AB8CE-7356-4746-A12F-205F5F04931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6D34-435C-8145-A964E46B2C33}"/>
                </c:ext>
              </c:extLst>
            </c:dLbl>
            <c:dLbl>
              <c:idx val="144"/>
              <c:tx>
                <c:rich>
                  <a:bodyPr/>
                  <a:lstStyle/>
                  <a:p>
                    <a:fld id="{75B1D173-EDC0-4E4D-93A2-26AACF93261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6D34-435C-8145-A964E46B2C33}"/>
                </c:ext>
              </c:extLst>
            </c:dLbl>
            <c:dLbl>
              <c:idx val="145"/>
              <c:tx>
                <c:rich>
                  <a:bodyPr/>
                  <a:lstStyle/>
                  <a:p>
                    <a:fld id="{1D2A81D0-76A3-49C5-84E4-6F76DF64083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6D34-435C-8145-A964E46B2C33}"/>
                </c:ext>
              </c:extLst>
            </c:dLbl>
            <c:dLbl>
              <c:idx val="146"/>
              <c:tx>
                <c:rich>
                  <a:bodyPr/>
                  <a:lstStyle/>
                  <a:p>
                    <a:fld id="{136CD02A-C49C-424E-9A04-A9123E51674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6D34-435C-8145-A964E46B2C33}"/>
                </c:ext>
              </c:extLst>
            </c:dLbl>
            <c:dLbl>
              <c:idx val="147"/>
              <c:tx>
                <c:rich>
                  <a:bodyPr/>
                  <a:lstStyle/>
                  <a:p>
                    <a:fld id="{90C515E4-DEE7-4D51-B37F-562BC0B667B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6D34-435C-8145-A964E46B2C33}"/>
                </c:ext>
              </c:extLst>
            </c:dLbl>
            <c:dLbl>
              <c:idx val="148"/>
              <c:tx>
                <c:rich>
                  <a:bodyPr/>
                  <a:lstStyle/>
                  <a:p>
                    <a:fld id="{1BE74703-6D93-4604-8327-6AC8DB9883F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6D34-435C-8145-A964E46B2C33}"/>
                </c:ext>
              </c:extLst>
            </c:dLbl>
            <c:dLbl>
              <c:idx val="149"/>
              <c:tx>
                <c:rich>
                  <a:bodyPr/>
                  <a:lstStyle/>
                  <a:p>
                    <a:fld id="{39C7A70D-3470-4799-A048-A0F6DA41021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6D34-435C-8145-A964E46B2C33}"/>
                </c:ext>
              </c:extLst>
            </c:dLbl>
            <c:dLbl>
              <c:idx val="150"/>
              <c:tx>
                <c:rich>
                  <a:bodyPr/>
                  <a:lstStyle/>
                  <a:p>
                    <a:fld id="{82F3232E-491F-4BB9-A72D-0512A268465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6D34-435C-8145-A964E46B2C33}"/>
                </c:ext>
              </c:extLst>
            </c:dLbl>
            <c:dLbl>
              <c:idx val="151"/>
              <c:tx>
                <c:rich>
                  <a:bodyPr/>
                  <a:lstStyle/>
                  <a:p>
                    <a:fld id="{89CCFD90-ACE8-442E-82C4-D209EFDC944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6D34-435C-8145-A964E46B2C33}"/>
                </c:ext>
              </c:extLst>
            </c:dLbl>
            <c:dLbl>
              <c:idx val="152"/>
              <c:tx>
                <c:rich>
                  <a:bodyPr/>
                  <a:lstStyle/>
                  <a:p>
                    <a:fld id="{7F2CB1A2-1989-4F22-9E25-5DBBFF8F239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6D34-435C-8145-A964E46B2C33}"/>
                </c:ext>
              </c:extLst>
            </c:dLbl>
            <c:dLbl>
              <c:idx val="153"/>
              <c:tx>
                <c:rich>
                  <a:bodyPr/>
                  <a:lstStyle/>
                  <a:p>
                    <a:fld id="{C60F3E53-9654-4C56-B08E-C96995858AA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6D34-435C-8145-A964E46B2C33}"/>
                </c:ext>
              </c:extLst>
            </c:dLbl>
            <c:dLbl>
              <c:idx val="154"/>
              <c:tx>
                <c:rich>
                  <a:bodyPr/>
                  <a:lstStyle/>
                  <a:p>
                    <a:fld id="{7544B6E0-C6BC-445B-9B33-7A157716F34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6D34-435C-8145-A964E46B2C33}"/>
                </c:ext>
              </c:extLst>
            </c:dLbl>
            <c:dLbl>
              <c:idx val="155"/>
              <c:tx>
                <c:rich>
                  <a:bodyPr/>
                  <a:lstStyle/>
                  <a:p>
                    <a:fld id="{1E2C7072-F7C8-4B76-B47D-7E6D624AB9C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6D34-435C-8145-A964E46B2C33}"/>
                </c:ext>
              </c:extLst>
            </c:dLbl>
            <c:dLbl>
              <c:idx val="156"/>
              <c:tx>
                <c:rich>
                  <a:bodyPr/>
                  <a:lstStyle/>
                  <a:p>
                    <a:fld id="{C601D713-9E03-42E6-BF8C-F7B06E9F01B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6D34-435C-8145-A964E46B2C33}"/>
                </c:ext>
              </c:extLst>
            </c:dLbl>
            <c:dLbl>
              <c:idx val="157"/>
              <c:tx>
                <c:rich>
                  <a:bodyPr/>
                  <a:lstStyle/>
                  <a:p>
                    <a:fld id="{F6415D03-0244-4A86-B700-B1E233B1002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6D34-435C-8145-A964E46B2C33}"/>
                </c:ext>
              </c:extLst>
            </c:dLbl>
            <c:dLbl>
              <c:idx val="158"/>
              <c:tx>
                <c:rich>
                  <a:bodyPr/>
                  <a:lstStyle/>
                  <a:p>
                    <a:fld id="{E653C26D-14A4-447D-BBD8-1D130B66946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6D34-435C-8145-A964E46B2C33}"/>
                </c:ext>
              </c:extLst>
            </c:dLbl>
            <c:dLbl>
              <c:idx val="159"/>
              <c:tx>
                <c:rich>
                  <a:bodyPr/>
                  <a:lstStyle/>
                  <a:p>
                    <a:fld id="{92FC21A5-44B6-406D-B547-AFBBE5F1C91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6D34-435C-8145-A964E46B2C33}"/>
                </c:ext>
              </c:extLst>
            </c:dLbl>
            <c:dLbl>
              <c:idx val="160"/>
              <c:tx>
                <c:rich>
                  <a:bodyPr/>
                  <a:lstStyle/>
                  <a:p>
                    <a:fld id="{24CA0B9B-18D5-42DC-8C54-BA43DC4825B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6D34-435C-8145-A964E46B2C33}"/>
                </c:ext>
              </c:extLst>
            </c:dLbl>
            <c:dLbl>
              <c:idx val="161"/>
              <c:tx>
                <c:rich>
                  <a:bodyPr/>
                  <a:lstStyle/>
                  <a:p>
                    <a:fld id="{20BF0B6E-6C6D-4AA5-829C-AC485F87E5E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6D34-435C-8145-A964E46B2C33}"/>
                </c:ext>
              </c:extLst>
            </c:dLbl>
            <c:dLbl>
              <c:idx val="162"/>
              <c:tx>
                <c:rich>
                  <a:bodyPr/>
                  <a:lstStyle/>
                  <a:p>
                    <a:fld id="{FB542171-DFAA-490B-A962-40EA967BD4D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6D34-435C-8145-A964E46B2C33}"/>
                </c:ext>
              </c:extLst>
            </c:dLbl>
            <c:dLbl>
              <c:idx val="163"/>
              <c:tx>
                <c:rich>
                  <a:bodyPr/>
                  <a:lstStyle/>
                  <a:p>
                    <a:fld id="{3B63A41B-B880-4EFB-B86E-CD9EAAEC0F4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6D34-435C-8145-A964E46B2C33}"/>
                </c:ext>
              </c:extLst>
            </c:dLbl>
            <c:dLbl>
              <c:idx val="164"/>
              <c:tx>
                <c:rich>
                  <a:bodyPr/>
                  <a:lstStyle/>
                  <a:p>
                    <a:fld id="{DE15F408-D593-4021-A9F1-D8AEF2C21C5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6D34-435C-8145-A964E46B2C33}"/>
                </c:ext>
              </c:extLst>
            </c:dLbl>
            <c:dLbl>
              <c:idx val="165"/>
              <c:tx>
                <c:rich>
                  <a:bodyPr/>
                  <a:lstStyle/>
                  <a:p>
                    <a:fld id="{C70DB0BC-9B8B-40FF-A1C4-4C90305406A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6D34-435C-8145-A964E46B2C33}"/>
                </c:ext>
              </c:extLst>
            </c:dLbl>
            <c:dLbl>
              <c:idx val="166"/>
              <c:tx>
                <c:rich>
                  <a:bodyPr/>
                  <a:lstStyle/>
                  <a:p>
                    <a:fld id="{1EDFA019-CC8B-44DB-B2D8-75586448F20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6D34-435C-8145-A964E46B2C33}"/>
                </c:ext>
              </c:extLst>
            </c:dLbl>
            <c:dLbl>
              <c:idx val="167"/>
              <c:tx>
                <c:rich>
                  <a:bodyPr/>
                  <a:lstStyle/>
                  <a:p>
                    <a:fld id="{BB4D8F29-5101-4DD3-85A3-C02FDD797BD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6D34-435C-8145-A964E46B2C33}"/>
                </c:ext>
              </c:extLst>
            </c:dLbl>
            <c:dLbl>
              <c:idx val="168"/>
              <c:tx>
                <c:rich>
                  <a:bodyPr/>
                  <a:lstStyle/>
                  <a:p>
                    <a:fld id="{F8816710-0CB2-4B2F-847D-CF794546A67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6D34-435C-8145-A964E46B2C33}"/>
                </c:ext>
              </c:extLst>
            </c:dLbl>
            <c:dLbl>
              <c:idx val="169"/>
              <c:tx>
                <c:rich>
                  <a:bodyPr/>
                  <a:lstStyle/>
                  <a:p>
                    <a:fld id="{901EE093-9D7C-4BD8-A11E-7E94F932ABE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6D34-435C-8145-A964E46B2C33}"/>
                </c:ext>
              </c:extLst>
            </c:dLbl>
            <c:dLbl>
              <c:idx val="170"/>
              <c:tx>
                <c:rich>
                  <a:bodyPr/>
                  <a:lstStyle/>
                  <a:p>
                    <a:fld id="{F6EDA3BC-2D41-4A46-BE11-887AF8DF3C8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6D34-435C-8145-A964E46B2C33}"/>
                </c:ext>
              </c:extLst>
            </c:dLbl>
            <c:dLbl>
              <c:idx val="171"/>
              <c:tx>
                <c:rich>
                  <a:bodyPr/>
                  <a:lstStyle/>
                  <a:p>
                    <a:fld id="{001EB946-A50F-493C-9438-82D6C91B874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6D34-435C-8145-A964E46B2C33}"/>
                </c:ext>
              </c:extLst>
            </c:dLbl>
            <c:dLbl>
              <c:idx val="172"/>
              <c:tx>
                <c:rich>
                  <a:bodyPr/>
                  <a:lstStyle/>
                  <a:p>
                    <a:fld id="{4CC8CB76-930E-4653-A12C-ABB4E0DFC09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6D34-435C-8145-A964E46B2C33}"/>
                </c:ext>
              </c:extLst>
            </c:dLbl>
            <c:dLbl>
              <c:idx val="173"/>
              <c:tx>
                <c:rich>
                  <a:bodyPr/>
                  <a:lstStyle/>
                  <a:p>
                    <a:fld id="{D1F89509-3AC3-4348-94A4-081A4428BBD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6D34-435C-8145-A964E46B2C33}"/>
                </c:ext>
              </c:extLst>
            </c:dLbl>
            <c:dLbl>
              <c:idx val="174"/>
              <c:tx>
                <c:rich>
                  <a:bodyPr/>
                  <a:lstStyle/>
                  <a:p>
                    <a:fld id="{3021921A-9689-4308-B0B9-A43C5DF50C6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6D34-435C-8145-A964E46B2C33}"/>
                </c:ext>
              </c:extLst>
            </c:dLbl>
            <c:dLbl>
              <c:idx val="175"/>
              <c:tx>
                <c:rich>
                  <a:bodyPr/>
                  <a:lstStyle/>
                  <a:p>
                    <a:fld id="{7BBA844D-E495-4873-98BD-DAF62C64AF5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6D34-435C-8145-A964E46B2C33}"/>
                </c:ext>
              </c:extLst>
            </c:dLbl>
            <c:dLbl>
              <c:idx val="176"/>
              <c:tx>
                <c:rich>
                  <a:bodyPr/>
                  <a:lstStyle/>
                  <a:p>
                    <a:fld id="{74489A01-704B-45A8-B33A-E5F8916D6E2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6D34-435C-8145-A964E46B2C33}"/>
                </c:ext>
              </c:extLst>
            </c:dLbl>
            <c:dLbl>
              <c:idx val="177"/>
              <c:tx>
                <c:rich>
                  <a:bodyPr/>
                  <a:lstStyle/>
                  <a:p>
                    <a:fld id="{FE166F91-5E43-41BB-B094-3A9477B7522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6D34-435C-8145-A964E46B2C33}"/>
                </c:ext>
              </c:extLst>
            </c:dLbl>
            <c:dLbl>
              <c:idx val="178"/>
              <c:tx>
                <c:rich>
                  <a:bodyPr/>
                  <a:lstStyle/>
                  <a:p>
                    <a:fld id="{62564E60-B413-4C28-90FB-E900E8175F5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6D34-435C-8145-A964E46B2C33}"/>
                </c:ext>
              </c:extLst>
            </c:dLbl>
            <c:dLbl>
              <c:idx val="179"/>
              <c:tx>
                <c:rich>
                  <a:bodyPr/>
                  <a:lstStyle/>
                  <a:p>
                    <a:fld id="{4BBEF655-FF4E-4FB1-812F-9A598EF08DA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6D34-435C-8145-A964E46B2C33}"/>
                </c:ext>
              </c:extLst>
            </c:dLbl>
            <c:dLbl>
              <c:idx val="180"/>
              <c:tx>
                <c:rich>
                  <a:bodyPr/>
                  <a:lstStyle/>
                  <a:p>
                    <a:fld id="{F8F94387-D3B1-4737-8450-DA55EF75A94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6D34-435C-8145-A964E46B2C33}"/>
                </c:ext>
              </c:extLst>
            </c:dLbl>
            <c:dLbl>
              <c:idx val="181"/>
              <c:tx>
                <c:rich>
                  <a:bodyPr/>
                  <a:lstStyle/>
                  <a:p>
                    <a:fld id="{56C0D148-864C-427A-B265-DA17D5AF73A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5-6D34-435C-8145-A964E46B2C33}"/>
                </c:ext>
              </c:extLst>
            </c:dLbl>
            <c:dLbl>
              <c:idx val="182"/>
              <c:tx>
                <c:rich>
                  <a:bodyPr/>
                  <a:lstStyle/>
                  <a:p>
                    <a:fld id="{3042BF8E-6EE7-49FD-A623-0790242838C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6-6D34-435C-8145-A964E46B2C33}"/>
                </c:ext>
              </c:extLst>
            </c:dLbl>
            <c:dLbl>
              <c:idx val="183"/>
              <c:tx>
                <c:rich>
                  <a:bodyPr/>
                  <a:lstStyle/>
                  <a:p>
                    <a:fld id="{088CE405-9119-4582-B4DD-E2F888BE09A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7-6D34-435C-8145-A964E46B2C33}"/>
                </c:ext>
              </c:extLst>
            </c:dLbl>
            <c:dLbl>
              <c:idx val="184"/>
              <c:tx>
                <c:rich>
                  <a:bodyPr/>
                  <a:lstStyle/>
                  <a:p>
                    <a:fld id="{80C462B3-DF86-4EE8-BF59-508FC12C99E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8-6D34-435C-8145-A964E46B2C33}"/>
                </c:ext>
              </c:extLst>
            </c:dLbl>
            <c:dLbl>
              <c:idx val="185"/>
              <c:tx>
                <c:rich>
                  <a:bodyPr/>
                  <a:lstStyle/>
                  <a:p>
                    <a:fld id="{1101B9FF-F9A4-4B1D-9122-6749CBB2329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9-6D34-435C-8145-A964E46B2C33}"/>
                </c:ext>
              </c:extLst>
            </c:dLbl>
            <c:dLbl>
              <c:idx val="186"/>
              <c:tx>
                <c:rich>
                  <a:bodyPr/>
                  <a:lstStyle/>
                  <a:p>
                    <a:fld id="{F17019B4-1D26-416F-AC36-19B21D57B3C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A-6D34-435C-8145-A964E46B2C33}"/>
                </c:ext>
              </c:extLst>
            </c:dLbl>
            <c:dLbl>
              <c:idx val="187"/>
              <c:tx>
                <c:rich>
                  <a:bodyPr/>
                  <a:lstStyle/>
                  <a:p>
                    <a:fld id="{B38C6A07-5DE3-4C79-9A66-A080817B0E9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B-6D34-435C-8145-A964E46B2C33}"/>
                </c:ext>
              </c:extLst>
            </c:dLbl>
            <c:dLbl>
              <c:idx val="188"/>
              <c:tx>
                <c:rich>
                  <a:bodyPr/>
                  <a:lstStyle/>
                  <a:p>
                    <a:fld id="{B83E620C-F236-4954-821F-68AD4CE3D7E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C-6D34-435C-8145-A964E46B2C33}"/>
                </c:ext>
              </c:extLst>
            </c:dLbl>
            <c:dLbl>
              <c:idx val="189"/>
              <c:tx>
                <c:rich>
                  <a:bodyPr/>
                  <a:lstStyle/>
                  <a:p>
                    <a:fld id="{C5022F66-0F6A-4E9D-9DF4-36AB3AE5009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D-6D34-435C-8145-A964E46B2C33}"/>
                </c:ext>
              </c:extLst>
            </c:dLbl>
            <c:dLbl>
              <c:idx val="190"/>
              <c:tx>
                <c:rich>
                  <a:bodyPr/>
                  <a:lstStyle/>
                  <a:p>
                    <a:fld id="{EB43E9F9-A07F-4910-B260-DF7F315601C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E-6D34-435C-8145-A964E46B2C33}"/>
                </c:ext>
              </c:extLst>
            </c:dLbl>
            <c:dLbl>
              <c:idx val="191"/>
              <c:tx>
                <c:rich>
                  <a:bodyPr/>
                  <a:lstStyle/>
                  <a:p>
                    <a:fld id="{AC9326DD-A020-418D-ABE8-CECA61ADE89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F-6D34-435C-8145-A964E46B2C33}"/>
                </c:ext>
              </c:extLst>
            </c:dLbl>
            <c:dLbl>
              <c:idx val="192"/>
              <c:tx>
                <c:rich>
                  <a:bodyPr/>
                  <a:lstStyle/>
                  <a:p>
                    <a:fld id="{0D75ADD1-A280-4547-BAC2-02BDA2CEC7D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0-6D34-435C-8145-A964E46B2C33}"/>
                </c:ext>
              </c:extLst>
            </c:dLbl>
            <c:dLbl>
              <c:idx val="193"/>
              <c:tx>
                <c:rich>
                  <a:bodyPr/>
                  <a:lstStyle/>
                  <a:p>
                    <a:fld id="{1441DD7A-6A54-42E9-AC79-CD7E24BEBB0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1-6D34-435C-8145-A964E46B2C33}"/>
                </c:ext>
              </c:extLst>
            </c:dLbl>
            <c:dLbl>
              <c:idx val="194"/>
              <c:tx>
                <c:rich>
                  <a:bodyPr/>
                  <a:lstStyle/>
                  <a:p>
                    <a:fld id="{AE3486BB-1084-4B0C-A0FE-9B7B8A7058F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2-6D34-435C-8145-A964E46B2C33}"/>
                </c:ext>
              </c:extLst>
            </c:dLbl>
            <c:dLbl>
              <c:idx val="195"/>
              <c:tx>
                <c:rich>
                  <a:bodyPr/>
                  <a:lstStyle/>
                  <a:p>
                    <a:fld id="{50A01E87-EDF5-4EB9-B763-512DFE3A77B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3-6D34-435C-8145-A964E46B2C33}"/>
                </c:ext>
              </c:extLst>
            </c:dLbl>
            <c:dLbl>
              <c:idx val="196"/>
              <c:tx>
                <c:rich>
                  <a:bodyPr/>
                  <a:lstStyle/>
                  <a:p>
                    <a:fld id="{F27E17ED-4942-476A-9976-9DB00EE916F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4-6D34-435C-8145-A964E46B2C33}"/>
                </c:ext>
              </c:extLst>
            </c:dLbl>
            <c:dLbl>
              <c:idx val="197"/>
              <c:tx>
                <c:rich>
                  <a:bodyPr/>
                  <a:lstStyle/>
                  <a:p>
                    <a:fld id="{FF859050-EF30-4F0A-974B-2F1DFE0E611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5-6D34-435C-8145-A964E46B2C33}"/>
                </c:ext>
              </c:extLst>
            </c:dLbl>
            <c:dLbl>
              <c:idx val="198"/>
              <c:tx>
                <c:rich>
                  <a:bodyPr/>
                  <a:lstStyle/>
                  <a:p>
                    <a:fld id="{3FA559DD-3E6B-4A73-AA4D-ACDBD0F03CC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6-6D34-435C-8145-A964E46B2C33}"/>
                </c:ext>
              </c:extLst>
            </c:dLbl>
            <c:dLbl>
              <c:idx val="199"/>
              <c:tx>
                <c:rich>
                  <a:bodyPr/>
                  <a:lstStyle/>
                  <a:p>
                    <a:fld id="{D2656F9F-732B-416D-BF03-6711A87D72E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7-6D34-435C-8145-A964E46B2C33}"/>
                </c:ext>
              </c:extLst>
            </c:dLbl>
            <c:dLbl>
              <c:idx val="200"/>
              <c:tx>
                <c:rich>
                  <a:bodyPr/>
                  <a:lstStyle/>
                  <a:p>
                    <a:fld id="{5E8C9584-F70F-410D-819C-4DD7CEFF8D0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8-6D34-435C-8145-A964E46B2C33}"/>
                </c:ext>
              </c:extLst>
            </c:dLbl>
            <c:dLbl>
              <c:idx val="201"/>
              <c:tx>
                <c:rich>
                  <a:bodyPr/>
                  <a:lstStyle/>
                  <a:p>
                    <a:fld id="{DC562297-1B99-4801-AA65-03DB0C15EE6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9-6D34-435C-8145-A964E46B2C33}"/>
                </c:ext>
              </c:extLst>
            </c:dLbl>
            <c:dLbl>
              <c:idx val="202"/>
              <c:tx>
                <c:rich>
                  <a:bodyPr/>
                  <a:lstStyle/>
                  <a:p>
                    <a:fld id="{B8AAD34B-77A0-4559-8110-9AC48B39A29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A-6D34-435C-8145-A964E46B2C33}"/>
                </c:ext>
              </c:extLst>
            </c:dLbl>
            <c:dLbl>
              <c:idx val="203"/>
              <c:tx>
                <c:rich>
                  <a:bodyPr/>
                  <a:lstStyle/>
                  <a:p>
                    <a:fld id="{69F18A6E-96F2-404E-8DBD-210E5AAD4E2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B-6D34-435C-8145-A964E46B2C33}"/>
                </c:ext>
              </c:extLst>
            </c:dLbl>
            <c:dLbl>
              <c:idx val="204"/>
              <c:tx>
                <c:rich>
                  <a:bodyPr/>
                  <a:lstStyle/>
                  <a:p>
                    <a:fld id="{E324875C-DD58-40BA-8BF9-3AFCBDCB50B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C-6D34-435C-8145-A964E46B2C33}"/>
                </c:ext>
              </c:extLst>
            </c:dLbl>
            <c:dLbl>
              <c:idx val="205"/>
              <c:tx>
                <c:rich>
                  <a:bodyPr/>
                  <a:lstStyle/>
                  <a:p>
                    <a:fld id="{8CBDE704-008C-4847-A6FC-34EB3BB8057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D-6D34-435C-8145-A964E46B2C33}"/>
                </c:ext>
              </c:extLst>
            </c:dLbl>
            <c:dLbl>
              <c:idx val="206"/>
              <c:tx>
                <c:rich>
                  <a:bodyPr/>
                  <a:lstStyle/>
                  <a:p>
                    <a:fld id="{4A505504-1CC8-46BD-9FD3-2DA3215C2FB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E-6D34-435C-8145-A964E46B2C33}"/>
                </c:ext>
              </c:extLst>
            </c:dLbl>
            <c:dLbl>
              <c:idx val="207"/>
              <c:tx>
                <c:rich>
                  <a:bodyPr/>
                  <a:lstStyle/>
                  <a:p>
                    <a:fld id="{01DB068C-0DFD-4D9F-BBA7-95B9FF78849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9F-6D34-435C-8145-A964E46B2C33}"/>
                </c:ext>
              </c:extLst>
            </c:dLbl>
            <c:dLbl>
              <c:idx val="208"/>
              <c:tx>
                <c:rich>
                  <a:bodyPr/>
                  <a:lstStyle/>
                  <a:p>
                    <a:fld id="{2A4F08A8-5D65-46B8-B0BC-E37D30634E2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0-6D34-435C-8145-A964E46B2C33}"/>
                </c:ext>
              </c:extLst>
            </c:dLbl>
            <c:dLbl>
              <c:idx val="209"/>
              <c:tx>
                <c:rich>
                  <a:bodyPr/>
                  <a:lstStyle/>
                  <a:p>
                    <a:fld id="{573CBB69-B7A6-42FD-AC35-A8D9702E17D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1-6D34-435C-8145-A964E46B2C33}"/>
                </c:ext>
              </c:extLst>
            </c:dLbl>
            <c:dLbl>
              <c:idx val="210"/>
              <c:tx>
                <c:rich>
                  <a:bodyPr/>
                  <a:lstStyle/>
                  <a:p>
                    <a:fld id="{9A3E82E0-E5BE-4268-AC4C-EDDFAD92610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2-6D34-435C-8145-A964E46B2C33}"/>
                </c:ext>
              </c:extLst>
            </c:dLbl>
            <c:dLbl>
              <c:idx val="211"/>
              <c:tx>
                <c:rich>
                  <a:bodyPr/>
                  <a:lstStyle/>
                  <a:p>
                    <a:fld id="{79AF56CF-E9BE-4AE6-A242-021C234F161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3-6D34-435C-8145-A964E46B2C33}"/>
                </c:ext>
              </c:extLst>
            </c:dLbl>
            <c:dLbl>
              <c:idx val="212"/>
              <c:tx>
                <c:rich>
                  <a:bodyPr/>
                  <a:lstStyle/>
                  <a:p>
                    <a:fld id="{532DC2A0-2173-4A28-AF6C-969A2EC6509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4-6D34-435C-8145-A964E46B2C33}"/>
                </c:ext>
              </c:extLst>
            </c:dLbl>
            <c:dLbl>
              <c:idx val="213"/>
              <c:tx>
                <c:rich>
                  <a:bodyPr/>
                  <a:lstStyle/>
                  <a:p>
                    <a:fld id="{A7402DB0-8A0A-4971-97E9-AB5D2DFF1F0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5-6D34-435C-8145-A964E46B2C33}"/>
                </c:ext>
              </c:extLst>
            </c:dLbl>
            <c:dLbl>
              <c:idx val="214"/>
              <c:tx>
                <c:rich>
                  <a:bodyPr/>
                  <a:lstStyle/>
                  <a:p>
                    <a:fld id="{50E7900B-A537-412A-BFBE-344F65A0228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6-6D34-435C-8145-A964E46B2C33}"/>
                </c:ext>
              </c:extLst>
            </c:dLbl>
            <c:dLbl>
              <c:idx val="215"/>
              <c:tx>
                <c:rich>
                  <a:bodyPr/>
                  <a:lstStyle/>
                  <a:p>
                    <a:fld id="{7C96BC22-7A33-4373-A198-DB41E02E8F7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7-6D34-435C-8145-A964E46B2C33}"/>
                </c:ext>
              </c:extLst>
            </c:dLbl>
            <c:dLbl>
              <c:idx val="216"/>
              <c:tx>
                <c:rich>
                  <a:bodyPr/>
                  <a:lstStyle/>
                  <a:p>
                    <a:fld id="{0EA48F20-21E5-46CC-98C0-1D2EE7629E7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8-6D34-435C-8145-A964E46B2C33}"/>
                </c:ext>
              </c:extLst>
            </c:dLbl>
            <c:dLbl>
              <c:idx val="217"/>
              <c:tx>
                <c:rich>
                  <a:bodyPr/>
                  <a:lstStyle/>
                  <a:p>
                    <a:fld id="{DB5D1D50-B689-4F11-8B8F-C56809498B3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6D34-435C-8145-A964E46B2C33}"/>
                </c:ext>
              </c:extLst>
            </c:dLbl>
            <c:dLbl>
              <c:idx val="218"/>
              <c:tx>
                <c:rich>
                  <a:bodyPr/>
                  <a:lstStyle/>
                  <a:p>
                    <a:fld id="{7F967B4E-F6BD-4955-A680-9537D9778BB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6D34-435C-8145-A964E46B2C33}"/>
                </c:ext>
              </c:extLst>
            </c:dLbl>
            <c:dLbl>
              <c:idx val="219"/>
              <c:tx>
                <c:rich>
                  <a:bodyPr/>
                  <a:lstStyle/>
                  <a:p>
                    <a:fld id="{64B87608-142F-484E-8E65-7AEAFAF4284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6D34-435C-8145-A964E46B2C33}"/>
                </c:ext>
              </c:extLst>
            </c:dLbl>
            <c:dLbl>
              <c:idx val="220"/>
              <c:tx>
                <c:rich>
                  <a:bodyPr/>
                  <a:lstStyle/>
                  <a:p>
                    <a:fld id="{9A7C4BE7-93A6-4444-B49D-3DE6D217A50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6D34-435C-8145-A964E46B2C33}"/>
                </c:ext>
              </c:extLst>
            </c:dLbl>
            <c:dLbl>
              <c:idx val="221"/>
              <c:tx>
                <c:rich>
                  <a:bodyPr/>
                  <a:lstStyle/>
                  <a:p>
                    <a:fld id="{10DD406B-14D2-4D24-8637-6CE322D9C02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6D34-435C-8145-A964E46B2C33}"/>
                </c:ext>
              </c:extLst>
            </c:dLbl>
            <c:dLbl>
              <c:idx val="222"/>
              <c:tx>
                <c:rich>
                  <a:bodyPr/>
                  <a:lstStyle/>
                  <a:p>
                    <a:fld id="{780B7150-CBF8-49C5-BE91-02D3C3A9B4D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6D34-435C-8145-A964E46B2C33}"/>
                </c:ext>
              </c:extLst>
            </c:dLbl>
            <c:dLbl>
              <c:idx val="223"/>
              <c:tx>
                <c:rich>
                  <a:bodyPr/>
                  <a:lstStyle/>
                  <a:p>
                    <a:fld id="{14ABB698-B9F7-40C6-AC8F-755C365F7C0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6D34-435C-8145-A964E46B2C33}"/>
                </c:ext>
              </c:extLst>
            </c:dLbl>
            <c:dLbl>
              <c:idx val="224"/>
              <c:tx>
                <c:rich>
                  <a:bodyPr/>
                  <a:lstStyle/>
                  <a:p>
                    <a:fld id="{B9197608-A666-42BD-8DE0-CE481995627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6D34-435C-8145-A964E46B2C33}"/>
                </c:ext>
              </c:extLst>
            </c:dLbl>
            <c:dLbl>
              <c:idx val="225"/>
              <c:tx>
                <c:rich>
                  <a:bodyPr/>
                  <a:lstStyle/>
                  <a:p>
                    <a:fld id="{97BE7423-EE91-4160-A102-BA2A614F456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6D34-435C-8145-A964E46B2C33}"/>
                </c:ext>
              </c:extLst>
            </c:dLbl>
            <c:dLbl>
              <c:idx val="226"/>
              <c:tx>
                <c:rich>
                  <a:bodyPr/>
                  <a:lstStyle/>
                  <a:p>
                    <a:fld id="{4A7DA66B-3172-4402-9481-1EFBFA664E9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6D34-435C-8145-A964E46B2C33}"/>
                </c:ext>
              </c:extLst>
            </c:dLbl>
            <c:dLbl>
              <c:idx val="227"/>
              <c:tx>
                <c:rich>
                  <a:bodyPr/>
                  <a:lstStyle/>
                  <a:p>
                    <a:fld id="{B3C57127-EA61-442B-B9B4-2A1E6954239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6D34-435C-8145-A964E46B2C33}"/>
                </c:ext>
              </c:extLst>
            </c:dLbl>
            <c:dLbl>
              <c:idx val="228"/>
              <c:tx>
                <c:rich>
                  <a:bodyPr/>
                  <a:lstStyle/>
                  <a:p>
                    <a:fld id="{D0927035-5C3C-4FC4-BE8A-820DE6B071C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6D34-435C-8145-A964E46B2C33}"/>
                </c:ext>
              </c:extLst>
            </c:dLbl>
            <c:dLbl>
              <c:idx val="229"/>
              <c:tx>
                <c:rich>
                  <a:bodyPr/>
                  <a:lstStyle/>
                  <a:p>
                    <a:fld id="{1AFA7094-8DA5-4B33-B448-BBB891A298A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6D34-435C-8145-A964E46B2C33}"/>
                </c:ext>
              </c:extLst>
            </c:dLbl>
            <c:dLbl>
              <c:idx val="230"/>
              <c:tx>
                <c:rich>
                  <a:bodyPr/>
                  <a:lstStyle/>
                  <a:p>
                    <a:fld id="{06279FC7-5D39-4688-860E-DC100F7DD2C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6D34-435C-8145-A964E46B2C33}"/>
                </c:ext>
              </c:extLst>
            </c:dLbl>
            <c:dLbl>
              <c:idx val="231"/>
              <c:tx>
                <c:rich>
                  <a:bodyPr/>
                  <a:lstStyle/>
                  <a:p>
                    <a:fld id="{C0B545FA-7FAE-46B1-B946-4EC300F6B80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6D34-435C-8145-A964E46B2C33}"/>
                </c:ext>
              </c:extLst>
            </c:dLbl>
            <c:dLbl>
              <c:idx val="232"/>
              <c:tx>
                <c:rich>
                  <a:bodyPr/>
                  <a:lstStyle/>
                  <a:p>
                    <a:fld id="{C29A644D-F1F6-4FE5-986E-252B1B6A84F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6D34-435C-8145-A964E46B2C33}"/>
                </c:ext>
              </c:extLst>
            </c:dLbl>
            <c:dLbl>
              <c:idx val="233"/>
              <c:tx>
                <c:rich>
                  <a:bodyPr/>
                  <a:lstStyle/>
                  <a:p>
                    <a:fld id="{01A9A9CC-FAC8-4B0A-913D-71782666F71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50A-4E9F-8942-167D13C900FB}"/>
                </c:ext>
              </c:extLst>
            </c:dLbl>
            <c:dLbl>
              <c:idx val="234"/>
              <c:tx>
                <c:rich>
                  <a:bodyPr/>
                  <a:lstStyle/>
                  <a:p>
                    <a:fld id="{8E5091EA-ADF7-477E-B760-D37C9CAB642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50A-4E9F-8942-167D13C900FB}"/>
                </c:ext>
              </c:extLst>
            </c:dLbl>
            <c:dLbl>
              <c:idx val="235"/>
              <c:tx>
                <c:rich>
                  <a:bodyPr/>
                  <a:lstStyle/>
                  <a:p>
                    <a:fld id="{58B87314-87F2-4608-999F-410EE334F7F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50A-4E9F-8942-167D13C900FB}"/>
                </c:ext>
              </c:extLst>
            </c:dLbl>
            <c:dLbl>
              <c:idx val="236"/>
              <c:tx>
                <c:rich>
                  <a:bodyPr/>
                  <a:lstStyle/>
                  <a:p>
                    <a:fld id="{AE4FE6D5-7220-421B-993F-186DABE45C7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50A-4E9F-8942-167D13C900FB}"/>
                </c:ext>
              </c:extLst>
            </c:dLbl>
            <c:dLbl>
              <c:idx val="237"/>
              <c:tx>
                <c:rich>
                  <a:bodyPr/>
                  <a:lstStyle/>
                  <a:p>
                    <a:fld id="{50BF8677-6034-4F1B-940A-28333D7EAE3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50A-4E9F-8942-167D13C900FB}"/>
                </c:ext>
              </c:extLst>
            </c:dLbl>
            <c:dLbl>
              <c:idx val="238"/>
              <c:tx>
                <c:rich>
                  <a:bodyPr/>
                  <a:lstStyle/>
                  <a:p>
                    <a:fld id="{E541F8A0-BB9F-4AFC-A4B1-400E32E9223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50A-4E9F-8942-167D13C900FB}"/>
                </c:ext>
              </c:extLst>
            </c:dLbl>
            <c:dLbl>
              <c:idx val="239"/>
              <c:tx>
                <c:rich>
                  <a:bodyPr/>
                  <a:lstStyle/>
                  <a:p>
                    <a:fld id="{3E7ABA22-CB77-4224-B10E-22CC238CE30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50A-4E9F-8942-167D13C900FB}"/>
                </c:ext>
              </c:extLst>
            </c:dLbl>
            <c:dLbl>
              <c:idx val="240"/>
              <c:tx>
                <c:rich>
                  <a:bodyPr/>
                  <a:lstStyle/>
                  <a:p>
                    <a:fld id="{3DA10AA1-1682-447E-AF8D-559F2D22629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50A-4E9F-8942-167D13C900FB}"/>
                </c:ext>
              </c:extLst>
            </c:dLbl>
            <c:dLbl>
              <c:idx val="241"/>
              <c:tx>
                <c:rich>
                  <a:bodyPr/>
                  <a:lstStyle/>
                  <a:p>
                    <a:fld id="{E907146A-6935-4187-9CF3-7AF05770524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50A-4E9F-8942-167D13C900FB}"/>
                </c:ext>
              </c:extLst>
            </c:dLbl>
            <c:dLbl>
              <c:idx val="242"/>
              <c:tx>
                <c:rich>
                  <a:bodyPr/>
                  <a:lstStyle/>
                  <a:p>
                    <a:fld id="{44A271EC-11CE-4C9B-BFB5-2036BE46D5E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50A-4E9F-8942-167D13C900FB}"/>
                </c:ext>
              </c:extLst>
            </c:dLbl>
            <c:dLbl>
              <c:idx val="243"/>
              <c:tx>
                <c:rich>
                  <a:bodyPr/>
                  <a:lstStyle/>
                  <a:p>
                    <a:fld id="{F5B06406-A968-46C9-ADC2-68EFE46D562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50A-4E9F-8942-167D13C900FB}"/>
                </c:ext>
              </c:extLst>
            </c:dLbl>
            <c:dLbl>
              <c:idx val="244"/>
              <c:tx>
                <c:rich>
                  <a:bodyPr/>
                  <a:lstStyle/>
                  <a:p>
                    <a:fld id="{11F99CEA-E667-4356-83A7-B2F8D5DEB4D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50A-4E9F-8942-167D13C900FB}"/>
                </c:ext>
              </c:extLst>
            </c:dLbl>
            <c:dLbl>
              <c:idx val="245"/>
              <c:tx>
                <c:rich>
                  <a:bodyPr/>
                  <a:lstStyle/>
                  <a:p>
                    <a:fld id="{59BE16A5-DDCF-4039-AA36-B75AB59AB53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50A-4E9F-8942-167D13C900FB}"/>
                </c:ext>
              </c:extLst>
            </c:dLbl>
            <c:dLbl>
              <c:idx val="246"/>
              <c:tx>
                <c:rich>
                  <a:bodyPr/>
                  <a:lstStyle/>
                  <a:p>
                    <a:fld id="{FE24C039-F588-4AE0-ADC3-9FA1DADDD37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50A-4E9F-8942-167D13C900FB}"/>
                </c:ext>
              </c:extLst>
            </c:dLbl>
            <c:dLbl>
              <c:idx val="247"/>
              <c:tx>
                <c:rich>
                  <a:bodyPr/>
                  <a:lstStyle/>
                  <a:p>
                    <a:fld id="{4B25A06C-3E03-44D5-ADE7-842228D6C24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50A-4E9F-8942-167D13C900FB}"/>
                </c:ext>
              </c:extLst>
            </c:dLbl>
            <c:dLbl>
              <c:idx val="248"/>
              <c:tx>
                <c:rich>
                  <a:bodyPr/>
                  <a:lstStyle/>
                  <a:p>
                    <a:fld id="{3F3ACFCB-8F04-4EAD-A2AA-C95385E6481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50A-4E9F-8942-167D13C900FB}"/>
                </c:ext>
              </c:extLst>
            </c:dLbl>
            <c:dLbl>
              <c:idx val="249"/>
              <c:tx>
                <c:rich>
                  <a:bodyPr/>
                  <a:lstStyle/>
                  <a:p>
                    <a:fld id="{587F5158-2847-4965-BB28-D599EA2D8DD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50A-4E9F-8942-167D13C900FB}"/>
                </c:ext>
              </c:extLst>
            </c:dLbl>
            <c:dLbl>
              <c:idx val="250"/>
              <c:tx>
                <c:rich>
                  <a:bodyPr/>
                  <a:lstStyle/>
                  <a:p>
                    <a:fld id="{0657D779-5376-432A-8CE1-A1A86B31A44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50A-4E9F-8942-167D13C900FB}"/>
                </c:ext>
              </c:extLst>
            </c:dLbl>
            <c:dLbl>
              <c:idx val="251"/>
              <c:tx>
                <c:rich>
                  <a:bodyPr/>
                  <a:lstStyle/>
                  <a:p>
                    <a:fld id="{BC2A98E1-06E4-44E5-B647-8D9823E9892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50A-4E9F-8942-167D13C900FB}"/>
                </c:ext>
              </c:extLst>
            </c:dLbl>
            <c:dLbl>
              <c:idx val="252"/>
              <c:tx>
                <c:rich>
                  <a:bodyPr/>
                  <a:lstStyle/>
                  <a:p>
                    <a:fld id="{F533D6F7-D93C-45D9-B0D0-59C5B8894A7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50A-4E9F-8942-167D13C900FB}"/>
                </c:ext>
              </c:extLst>
            </c:dLbl>
            <c:dLbl>
              <c:idx val="253"/>
              <c:tx>
                <c:rich>
                  <a:bodyPr/>
                  <a:lstStyle/>
                  <a:p>
                    <a:fld id="{C079B8AF-4DA5-4DF8-A532-7D830D3DD2E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50A-4E9F-8942-167D13C900FB}"/>
                </c:ext>
              </c:extLst>
            </c:dLbl>
            <c:dLbl>
              <c:idx val="254"/>
              <c:tx>
                <c:rich>
                  <a:bodyPr/>
                  <a:lstStyle/>
                  <a:p>
                    <a:fld id="{10E9C183-D01A-4004-B31B-9860642E620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50A-4E9F-8942-167D13C900FB}"/>
                </c:ext>
              </c:extLst>
            </c:dLbl>
            <c:dLbl>
              <c:idx val="255"/>
              <c:tx>
                <c:rich>
                  <a:bodyPr/>
                  <a:lstStyle/>
                  <a:p>
                    <a:fld id="{98BFF4E6-AA05-4F25-A13D-4D174CABB5A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50A-4E9F-8942-167D13C900FB}"/>
                </c:ext>
              </c:extLst>
            </c:dLbl>
            <c:dLbl>
              <c:idx val="256"/>
              <c:tx>
                <c:rich>
                  <a:bodyPr/>
                  <a:lstStyle/>
                  <a:p>
                    <a:fld id="{8494D3A3-5FFF-469A-8AB0-05FF1946E2A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50A-4E9F-8942-167D13C900FB}"/>
                </c:ext>
              </c:extLst>
            </c:dLbl>
            <c:dLbl>
              <c:idx val="257"/>
              <c:tx>
                <c:rich>
                  <a:bodyPr/>
                  <a:lstStyle/>
                  <a:p>
                    <a:fld id="{F5BD5756-D81F-41E2-9770-A5CF7638CAA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50A-4E9F-8942-167D13C900FB}"/>
                </c:ext>
              </c:extLst>
            </c:dLbl>
            <c:dLbl>
              <c:idx val="258"/>
              <c:tx>
                <c:rich>
                  <a:bodyPr/>
                  <a:lstStyle/>
                  <a:p>
                    <a:fld id="{A8BD29A8-32B4-40F6-811D-3719DBB1FC8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50A-4E9F-8942-167D13C900FB}"/>
                </c:ext>
              </c:extLst>
            </c:dLbl>
            <c:dLbl>
              <c:idx val="259"/>
              <c:tx>
                <c:rich>
                  <a:bodyPr/>
                  <a:lstStyle/>
                  <a:p>
                    <a:fld id="{8D4EE036-0E44-432B-94AC-014FD89A72F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50A-4E9F-8942-167D13C900FB}"/>
                </c:ext>
              </c:extLst>
            </c:dLbl>
            <c:dLbl>
              <c:idx val="260"/>
              <c:tx>
                <c:rich>
                  <a:bodyPr/>
                  <a:lstStyle/>
                  <a:p>
                    <a:fld id="{DC0FACA1-1CA4-498D-AADC-C9E18E3F525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50A-4E9F-8942-167D13C900FB}"/>
                </c:ext>
              </c:extLst>
            </c:dLbl>
            <c:dLbl>
              <c:idx val="261"/>
              <c:tx>
                <c:rich>
                  <a:bodyPr/>
                  <a:lstStyle/>
                  <a:p>
                    <a:fld id="{8DFE775F-EFB1-47C1-B362-D4A57668B74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50A-4E9F-8942-167D13C900FB}"/>
                </c:ext>
              </c:extLst>
            </c:dLbl>
            <c:dLbl>
              <c:idx val="262"/>
              <c:tx>
                <c:rich>
                  <a:bodyPr/>
                  <a:lstStyle/>
                  <a:p>
                    <a:fld id="{625C559F-E10E-46E8-8312-2BB0E06B48A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50A-4E9F-8942-167D13C900FB}"/>
                </c:ext>
              </c:extLst>
            </c:dLbl>
            <c:dLbl>
              <c:idx val="263"/>
              <c:tx>
                <c:rich>
                  <a:bodyPr/>
                  <a:lstStyle/>
                  <a:p>
                    <a:fld id="{C61BF160-71FE-43E1-AF34-6B11C2B118E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50A-4E9F-8942-167D13C900FB}"/>
                </c:ext>
              </c:extLst>
            </c:dLbl>
            <c:dLbl>
              <c:idx val="264"/>
              <c:tx>
                <c:rich>
                  <a:bodyPr/>
                  <a:lstStyle/>
                  <a:p>
                    <a:fld id="{EC9892FF-1184-4513-9F15-605E7B59C55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50A-4E9F-8942-167D13C900FB}"/>
                </c:ext>
              </c:extLst>
            </c:dLbl>
            <c:dLbl>
              <c:idx val="265"/>
              <c:tx>
                <c:rich>
                  <a:bodyPr/>
                  <a:lstStyle/>
                  <a:p>
                    <a:fld id="{5AB5A474-1122-4B77-BA24-54EE0E90B92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C50A-4E9F-8942-167D13C900FB}"/>
                </c:ext>
              </c:extLst>
            </c:dLbl>
            <c:dLbl>
              <c:idx val="266"/>
              <c:tx>
                <c:rich>
                  <a:bodyPr/>
                  <a:lstStyle/>
                  <a:p>
                    <a:fld id="{D1BE44E4-62A3-4564-A92A-CED5682C20A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50A-4E9F-8942-167D13C900FB}"/>
                </c:ext>
              </c:extLst>
            </c:dLbl>
            <c:dLbl>
              <c:idx val="267"/>
              <c:tx>
                <c:rich>
                  <a:bodyPr/>
                  <a:lstStyle/>
                  <a:p>
                    <a:fld id="{840A400F-D0AB-4847-B85E-80F156A5289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50A-4E9F-8942-167D13C900FB}"/>
                </c:ext>
              </c:extLst>
            </c:dLbl>
            <c:dLbl>
              <c:idx val="268"/>
              <c:tx>
                <c:rich>
                  <a:bodyPr/>
                  <a:lstStyle/>
                  <a:p>
                    <a:fld id="{2596D241-2190-44A8-A4D6-82FF735A41C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C50A-4E9F-8942-167D13C900FB}"/>
                </c:ext>
              </c:extLst>
            </c:dLbl>
            <c:dLbl>
              <c:idx val="269"/>
              <c:tx>
                <c:rich>
                  <a:bodyPr/>
                  <a:lstStyle/>
                  <a:p>
                    <a:fld id="{4601E085-DF71-422C-8302-63BF87FAA6F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C50A-4E9F-8942-167D13C900FB}"/>
                </c:ext>
              </c:extLst>
            </c:dLbl>
            <c:dLbl>
              <c:idx val="270"/>
              <c:tx>
                <c:rich>
                  <a:bodyPr/>
                  <a:lstStyle/>
                  <a:p>
                    <a:fld id="{73180D74-259D-46DF-A771-991DD8A978E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50A-4E9F-8942-167D13C900FB}"/>
                </c:ext>
              </c:extLst>
            </c:dLbl>
            <c:dLbl>
              <c:idx val="271"/>
              <c:tx>
                <c:rich>
                  <a:bodyPr/>
                  <a:lstStyle/>
                  <a:p>
                    <a:fld id="{200D57BF-014F-4E88-99A2-7FDDBAF5605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C50A-4E9F-8942-167D13C900FB}"/>
                </c:ext>
              </c:extLst>
            </c:dLbl>
            <c:dLbl>
              <c:idx val="272"/>
              <c:tx>
                <c:rich>
                  <a:bodyPr/>
                  <a:lstStyle/>
                  <a:p>
                    <a:fld id="{D919D8F2-CC2D-4B96-8946-1FDB33524F0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C50A-4E9F-8942-167D13C900FB}"/>
                </c:ext>
              </c:extLst>
            </c:dLbl>
            <c:dLbl>
              <c:idx val="273"/>
              <c:tx>
                <c:rich>
                  <a:bodyPr/>
                  <a:lstStyle/>
                  <a:p>
                    <a:fld id="{4BA46EBE-920D-4BDF-AB41-358678FFBAE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50A-4E9F-8942-167D13C900FB}"/>
                </c:ext>
              </c:extLst>
            </c:dLbl>
            <c:dLbl>
              <c:idx val="274"/>
              <c:tx>
                <c:rich>
                  <a:bodyPr/>
                  <a:lstStyle/>
                  <a:p>
                    <a:fld id="{3730298E-A971-4C84-9965-A06F66B5D39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C50A-4E9F-8942-167D13C900FB}"/>
                </c:ext>
              </c:extLst>
            </c:dLbl>
            <c:dLbl>
              <c:idx val="275"/>
              <c:tx>
                <c:rich>
                  <a:bodyPr/>
                  <a:lstStyle/>
                  <a:p>
                    <a:fld id="{FA60AAAA-B6E8-4D27-B100-680443AC92A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C50A-4E9F-8942-167D13C900FB}"/>
                </c:ext>
              </c:extLst>
            </c:dLbl>
            <c:dLbl>
              <c:idx val="276"/>
              <c:tx>
                <c:rich>
                  <a:bodyPr/>
                  <a:lstStyle/>
                  <a:p>
                    <a:fld id="{0479A12F-A55B-4521-9510-865DB605DFD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C50A-4E9F-8942-167D13C900FB}"/>
                </c:ext>
              </c:extLst>
            </c:dLbl>
            <c:dLbl>
              <c:idx val="277"/>
              <c:tx>
                <c:rich>
                  <a:bodyPr/>
                  <a:lstStyle/>
                  <a:p>
                    <a:fld id="{DB89B60B-B227-4D3E-9F48-BCE36394A0C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C50A-4E9F-8942-167D13C900FB}"/>
                </c:ext>
              </c:extLst>
            </c:dLbl>
            <c:dLbl>
              <c:idx val="278"/>
              <c:tx>
                <c:rich>
                  <a:bodyPr/>
                  <a:lstStyle/>
                  <a:p>
                    <a:fld id="{B195DD51-AE08-4D65-8B83-6DD01CABBEC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C50A-4E9F-8942-167D13C900FB}"/>
                </c:ext>
              </c:extLst>
            </c:dLbl>
            <c:dLbl>
              <c:idx val="279"/>
              <c:tx>
                <c:rich>
                  <a:bodyPr/>
                  <a:lstStyle/>
                  <a:p>
                    <a:fld id="{3789B8BA-5C96-4804-9272-411D652E0A6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C50A-4E9F-8942-167D13C900FB}"/>
                </c:ext>
              </c:extLst>
            </c:dLbl>
            <c:dLbl>
              <c:idx val="280"/>
              <c:tx>
                <c:rich>
                  <a:bodyPr/>
                  <a:lstStyle/>
                  <a:p>
                    <a:fld id="{B96201CF-11E9-4190-83BF-EE834102A88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C50A-4E9F-8942-167D13C900FB}"/>
                </c:ext>
              </c:extLst>
            </c:dLbl>
            <c:dLbl>
              <c:idx val="281"/>
              <c:tx>
                <c:rich>
                  <a:bodyPr/>
                  <a:lstStyle/>
                  <a:p>
                    <a:fld id="{1BB54631-F5D0-4693-A0A9-B4893E7117E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C50A-4E9F-8942-167D13C900FB}"/>
                </c:ext>
              </c:extLst>
            </c:dLbl>
            <c:dLbl>
              <c:idx val="282"/>
              <c:tx>
                <c:rich>
                  <a:bodyPr/>
                  <a:lstStyle/>
                  <a:p>
                    <a:fld id="{105283AF-1121-414C-82E7-8849882EC17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C50A-4E9F-8942-167D13C900FB}"/>
                </c:ext>
              </c:extLst>
            </c:dLbl>
            <c:dLbl>
              <c:idx val="283"/>
              <c:tx>
                <c:rich>
                  <a:bodyPr/>
                  <a:lstStyle/>
                  <a:p>
                    <a:fld id="{E99DE269-E2CD-4DF7-8DFA-C4712C65EF6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C50A-4E9F-8942-167D13C900FB}"/>
                </c:ext>
              </c:extLst>
            </c:dLbl>
            <c:dLbl>
              <c:idx val="284"/>
              <c:tx>
                <c:rich>
                  <a:bodyPr/>
                  <a:lstStyle/>
                  <a:p>
                    <a:fld id="{55D9549C-61AF-4D77-863A-006CE1589E5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C50A-4E9F-8942-167D13C900FB}"/>
                </c:ext>
              </c:extLst>
            </c:dLbl>
            <c:dLbl>
              <c:idx val="285"/>
              <c:tx>
                <c:rich>
                  <a:bodyPr/>
                  <a:lstStyle/>
                  <a:p>
                    <a:fld id="{74C5BA0A-1C07-45D4-9DC4-D50AB543972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C50A-4E9F-8942-167D13C900FB}"/>
                </c:ext>
              </c:extLst>
            </c:dLbl>
            <c:dLbl>
              <c:idx val="286"/>
              <c:tx>
                <c:rich>
                  <a:bodyPr/>
                  <a:lstStyle/>
                  <a:p>
                    <a:fld id="{55579F50-3D3C-4F57-8E96-BB10D99E976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C50A-4E9F-8942-167D13C900FB}"/>
                </c:ext>
              </c:extLst>
            </c:dLbl>
            <c:dLbl>
              <c:idx val="287"/>
              <c:tx>
                <c:rich>
                  <a:bodyPr/>
                  <a:lstStyle/>
                  <a:p>
                    <a:fld id="{C4B224CC-6BA4-4AA2-A236-DE08DE53769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C50A-4E9F-8942-167D13C900FB}"/>
                </c:ext>
              </c:extLst>
            </c:dLbl>
            <c:dLbl>
              <c:idx val="288"/>
              <c:tx>
                <c:rich>
                  <a:bodyPr/>
                  <a:lstStyle/>
                  <a:p>
                    <a:fld id="{88A3DCD3-72FD-4084-BD5C-3B381A08BF6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C50A-4E9F-8942-167D13C900FB}"/>
                </c:ext>
              </c:extLst>
            </c:dLbl>
            <c:dLbl>
              <c:idx val="289"/>
              <c:tx>
                <c:rich>
                  <a:bodyPr/>
                  <a:lstStyle/>
                  <a:p>
                    <a:fld id="{CDE42495-AA9B-40A2-BE24-74DFD0038DE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C50A-4E9F-8942-167D13C900FB}"/>
                </c:ext>
              </c:extLst>
            </c:dLbl>
            <c:dLbl>
              <c:idx val="290"/>
              <c:tx>
                <c:rich>
                  <a:bodyPr/>
                  <a:lstStyle/>
                  <a:p>
                    <a:fld id="{645F41C2-6A1C-40BE-92DC-32F24DDB43A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C50A-4E9F-8942-167D13C900FB}"/>
                </c:ext>
              </c:extLst>
            </c:dLbl>
            <c:dLbl>
              <c:idx val="291"/>
              <c:tx>
                <c:rich>
                  <a:bodyPr/>
                  <a:lstStyle/>
                  <a:p>
                    <a:fld id="{5E40C47E-889E-48FE-84EF-489CEEF0CCE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C50A-4E9F-8942-167D13C900FB}"/>
                </c:ext>
              </c:extLst>
            </c:dLbl>
            <c:dLbl>
              <c:idx val="292"/>
              <c:tx>
                <c:rich>
                  <a:bodyPr/>
                  <a:lstStyle/>
                  <a:p>
                    <a:fld id="{0E48206B-4FB9-4CD9-A8D4-7E5B7763A88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C50A-4E9F-8942-167D13C900FB}"/>
                </c:ext>
              </c:extLst>
            </c:dLbl>
            <c:dLbl>
              <c:idx val="293"/>
              <c:tx>
                <c:rich>
                  <a:bodyPr/>
                  <a:lstStyle/>
                  <a:p>
                    <a:fld id="{A385E519-0C7D-4823-89AF-2E2F0C91D30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C50A-4E9F-8942-167D13C900FB}"/>
                </c:ext>
              </c:extLst>
            </c:dLbl>
            <c:dLbl>
              <c:idx val="294"/>
              <c:tx>
                <c:rich>
                  <a:bodyPr/>
                  <a:lstStyle/>
                  <a:p>
                    <a:fld id="{7679736A-CD66-4621-89DC-517D8E4A8AF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C50A-4E9F-8942-167D13C900FB}"/>
                </c:ext>
              </c:extLst>
            </c:dLbl>
            <c:dLbl>
              <c:idx val="295"/>
              <c:tx>
                <c:rich>
                  <a:bodyPr/>
                  <a:lstStyle/>
                  <a:p>
                    <a:fld id="{D9850A33-4159-4BDA-8D99-31B180EC484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C50A-4E9F-8942-167D13C900FB}"/>
                </c:ext>
              </c:extLst>
            </c:dLbl>
            <c:dLbl>
              <c:idx val="296"/>
              <c:tx>
                <c:rich>
                  <a:bodyPr/>
                  <a:lstStyle/>
                  <a:p>
                    <a:fld id="{CAE367BA-1185-4B17-8945-99B50AD2BF5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C50A-4E9F-8942-167D13C900FB}"/>
                </c:ext>
              </c:extLst>
            </c:dLbl>
            <c:dLbl>
              <c:idx val="297"/>
              <c:tx>
                <c:rich>
                  <a:bodyPr/>
                  <a:lstStyle/>
                  <a:p>
                    <a:fld id="{DCB02B5E-A1A0-4935-9944-BCED21A7265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C50A-4E9F-8942-167D13C900FB}"/>
                </c:ext>
              </c:extLst>
            </c:dLbl>
            <c:dLbl>
              <c:idx val="298"/>
              <c:tx>
                <c:rich>
                  <a:bodyPr/>
                  <a:lstStyle/>
                  <a:p>
                    <a:fld id="{49BDB946-2A67-4202-88E5-ADDBF275ACB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C50A-4E9F-8942-167D13C900FB}"/>
                </c:ext>
              </c:extLst>
            </c:dLbl>
            <c:dLbl>
              <c:idx val="299"/>
              <c:tx>
                <c:rich>
                  <a:bodyPr/>
                  <a:lstStyle/>
                  <a:p>
                    <a:fld id="{2935FEE4-7659-4AC2-A52F-B4CE697B5C4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C50A-4E9F-8942-167D13C900FB}"/>
                </c:ext>
              </c:extLst>
            </c:dLbl>
            <c:dLbl>
              <c:idx val="300"/>
              <c:tx>
                <c:rich>
                  <a:bodyPr/>
                  <a:lstStyle/>
                  <a:p>
                    <a:fld id="{987D4F72-AE13-4593-90BB-F119EE37500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C50A-4E9F-8942-167D13C900FB}"/>
                </c:ext>
              </c:extLst>
            </c:dLbl>
            <c:dLbl>
              <c:idx val="301"/>
              <c:tx>
                <c:rich>
                  <a:bodyPr/>
                  <a:lstStyle/>
                  <a:p>
                    <a:fld id="{77E7CB55-EA3C-4B76-9CDF-FC9E28EB29B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C50A-4E9F-8942-167D13C900FB}"/>
                </c:ext>
              </c:extLst>
            </c:dLbl>
            <c:dLbl>
              <c:idx val="302"/>
              <c:tx>
                <c:rich>
                  <a:bodyPr/>
                  <a:lstStyle/>
                  <a:p>
                    <a:fld id="{045E827B-B40D-4CB2-AE11-47C78D67B1C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C50A-4E9F-8942-167D13C900FB}"/>
                </c:ext>
              </c:extLst>
            </c:dLbl>
            <c:dLbl>
              <c:idx val="303"/>
              <c:tx>
                <c:rich>
                  <a:bodyPr/>
                  <a:lstStyle/>
                  <a:p>
                    <a:fld id="{3B49FCF9-D9AD-4CDA-B61B-5F3705F9189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C50A-4E9F-8942-167D13C900FB}"/>
                </c:ext>
              </c:extLst>
            </c:dLbl>
            <c:dLbl>
              <c:idx val="304"/>
              <c:tx>
                <c:rich>
                  <a:bodyPr/>
                  <a:lstStyle/>
                  <a:p>
                    <a:fld id="{17E8B770-6E75-4243-897E-45771557625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C50A-4E9F-8942-167D13C900FB}"/>
                </c:ext>
              </c:extLst>
            </c:dLbl>
            <c:dLbl>
              <c:idx val="305"/>
              <c:tx>
                <c:rich>
                  <a:bodyPr/>
                  <a:lstStyle/>
                  <a:p>
                    <a:fld id="{F5D8C799-0163-4348-9AAE-256106EF737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C50A-4E9F-8942-167D13C900FB}"/>
                </c:ext>
              </c:extLst>
            </c:dLbl>
            <c:dLbl>
              <c:idx val="306"/>
              <c:tx>
                <c:rich>
                  <a:bodyPr/>
                  <a:lstStyle/>
                  <a:p>
                    <a:fld id="{3D6B2F1D-022B-407D-94E1-66C889B19CB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C50A-4E9F-8942-167D13C900FB}"/>
                </c:ext>
              </c:extLst>
            </c:dLbl>
            <c:dLbl>
              <c:idx val="307"/>
              <c:tx>
                <c:rich>
                  <a:bodyPr/>
                  <a:lstStyle/>
                  <a:p>
                    <a:fld id="{D921E928-692F-4F88-ABE8-594C156D2E7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C50A-4E9F-8942-167D13C900FB}"/>
                </c:ext>
              </c:extLst>
            </c:dLbl>
            <c:dLbl>
              <c:idx val="308"/>
              <c:tx>
                <c:rich>
                  <a:bodyPr/>
                  <a:lstStyle/>
                  <a:p>
                    <a:fld id="{FC7D870D-9B78-4C84-98F0-FF4F014FD70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C50A-4E9F-8942-167D13C900FB}"/>
                </c:ext>
              </c:extLst>
            </c:dLbl>
            <c:dLbl>
              <c:idx val="309"/>
              <c:tx>
                <c:rich>
                  <a:bodyPr/>
                  <a:lstStyle/>
                  <a:p>
                    <a:fld id="{AB24DC0A-45F4-421B-A125-61D0D86BA1E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C50A-4E9F-8942-167D13C900FB}"/>
                </c:ext>
              </c:extLst>
            </c:dLbl>
            <c:dLbl>
              <c:idx val="310"/>
              <c:tx>
                <c:rich>
                  <a:bodyPr/>
                  <a:lstStyle/>
                  <a:p>
                    <a:fld id="{837D3968-A369-46BF-9526-2C25EC4B83B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C50A-4E9F-8942-167D13C900FB}"/>
                </c:ext>
              </c:extLst>
            </c:dLbl>
            <c:dLbl>
              <c:idx val="311"/>
              <c:tx>
                <c:rich>
                  <a:bodyPr/>
                  <a:lstStyle/>
                  <a:p>
                    <a:fld id="{D78394D4-07FE-490D-A091-C87FFDE7500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C50A-4E9F-8942-167D13C900FB}"/>
                </c:ext>
              </c:extLst>
            </c:dLbl>
            <c:dLbl>
              <c:idx val="312"/>
              <c:tx>
                <c:rich>
                  <a:bodyPr/>
                  <a:lstStyle/>
                  <a:p>
                    <a:fld id="{AF3898E8-322F-4D9F-ADAD-416E9C53FB8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C50A-4E9F-8942-167D13C900FB}"/>
                </c:ext>
              </c:extLst>
            </c:dLbl>
            <c:dLbl>
              <c:idx val="313"/>
              <c:tx>
                <c:rich>
                  <a:bodyPr/>
                  <a:lstStyle/>
                  <a:p>
                    <a:fld id="{E9A8D2EC-E410-4418-A5C8-EBEDD8D797F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C50A-4E9F-8942-167D13C900FB}"/>
                </c:ext>
              </c:extLst>
            </c:dLbl>
            <c:dLbl>
              <c:idx val="314"/>
              <c:tx>
                <c:rich>
                  <a:bodyPr/>
                  <a:lstStyle/>
                  <a:p>
                    <a:fld id="{413BBC6F-F02F-4DB9-B4A7-50259859CF4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C50A-4E9F-8942-167D13C900FB}"/>
                </c:ext>
              </c:extLst>
            </c:dLbl>
            <c:dLbl>
              <c:idx val="315"/>
              <c:tx>
                <c:rich>
                  <a:bodyPr/>
                  <a:lstStyle/>
                  <a:p>
                    <a:fld id="{B2F304D7-110D-4820-ACED-DC4E8689C18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C50A-4E9F-8942-167D13C900FB}"/>
                </c:ext>
              </c:extLst>
            </c:dLbl>
            <c:dLbl>
              <c:idx val="316"/>
              <c:tx>
                <c:rich>
                  <a:bodyPr/>
                  <a:lstStyle/>
                  <a:p>
                    <a:fld id="{97DEFC04-D3E1-41AA-8EF8-B00734E4CB0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C50A-4E9F-8942-167D13C900FB}"/>
                </c:ext>
              </c:extLst>
            </c:dLbl>
            <c:dLbl>
              <c:idx val="317"/>
              <c:tx>
                <c:rich>
                  <a:bodyPr/>
                  <a:lstStyle/>
                  <a:p>
                    <a:fld id="{D0BD89F3-BD94-4A5A-B73E-212C8A6502B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C50A-4E9F-8942-167D13C900FB}"/>
                </c:ext>
              </c:extLst>
            </c:dLbl>
            <c:dLbl>
              <c:idx val="318"/>
              <c:tx>
                <c:rich>
                  <a:bodyPr/>
                  <a:lstStyle/>
                  <a:p>
                    <a:fld id="{B1E97F8C-A9CC-4954-9EF2-8F5CB5E8849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C50A-4E9F-8942-167D13C900FB}"/>
                </c:ext>
              </c:extLst>
            </c:dLbl>
            <c:dLbl>
              <c:idx val="319"/>
              <c:tx>
                <c:rich>
                  <a:bodyPr/>
                  <a:lstStyle/>
                  <a:p>
                    <a:fld id="{C2B986F9-F0B1-4E75-812D-CD498476E07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6-C50A-4E9F-8942-167D13C900FB}"/>
                </c:ext>
              </c:extLst>
            </c:dLbl>
            <c:dLbl>
              <c:idx val="320"/>
              <c:tx>
                <c:rich>
                  <a:bodyPr/>
                  <a:lstStyle/>
                  <a:p>
                    <a:fld id="{83CAF4D8-B146-4492-A1AE-16B093E635B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C50A-4E9F-8942-167D13C900FB}"/>
                </c:ext>
              </c:extLst>
            </c:dLbl>
            <c:dLbl>
              <c:idx val="321"/>
              <c:tx>
                <c:rich>
                  <a:bodyPr/>
                  <a:lstStyle/>
                  <a:p>
                    <a:fld id="{CC1D1DA9-26DC-4C5A-A780-E1ECD7A6D32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8-C50A-4E9F-8942-167D13C900FB}"/>
                </c:ext>
              </c:extLst>
            </c:dLbl>
            <c:dLbl>
              <c:idx val="322"/>
              <c:tx>
                <c:rich>
                  <a:bodyPr/>
                  <a:lstStyle/>
                  <a:p>
                    <a:fld id="{831ECBBB-E915-4130-B12D-B2C28AF23BB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C50A-4E9F-8942-167D13C900FB}"/>
                </c:ext>
              </c:extLst>
            </c:dLbl>
            <c:dLbl>
              <c:idx val="323"/>
              <c:tx>
                <c:rich>
                  <a:bodyPr/>
                  <a:lstStyle/>
                  <a:p>
                    <a:fld id="{555857E4-A1DA-495C-A94F-9ACA7B41DAD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A-C50A-4E9F-8942-167D13C900FB}"/>
                </c:ext>
              </c:extLst>
            </c:dLbl>
            <c:dLbl>
              <c:idx val="324"/>
              <c:tx>
                <c:rich>
                  <a:bodyPr/>
                  <a:lstStyle/>
                  <a:p>
                    <a:fld id="{05D9DBEC-251F-4383-9BB2-08F4C9EC1DA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B-C50A-4E9F-8942-167D13C900FB}"/>
                </c:ext>
              </c:extLst>
            </c:dLbl>
            <c:dLbl>
              <c:idx val="325"/>
              <c:tx>
                <c:rich>
                  <a:bodyPr/>
                  <a:lstStyle/>
                  <a:p>
                    <a:fld id="{CC730F17-59F2-41D8-A708-F3E1D479335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C-C50A-4E9F-8942-167D13C900FB}"/>
                </c:ext>
              </c:extLst>
            </c:dLbl>
            <c:dLbl>
              <c:idx val="326"/>
              <c:tx>
                <c:rich>
                  <a:bodyPr/>
                  <a:lstStyle/>
                  <a:p>
                    <a:fld id="{B4E54FDF-F6F3-498A-A0B1-1928544D239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C50A-4E9F-8942-167D13C900FB}"/>
                </c:ext>
              </c:extLst>
            </c:dLbl>
            <c:dLbl>
              <c:idx val="327"/>
              <c:tx>
                <c:rich>
                  <a:bodyPr/>
                  <a:lstStyle/>
                  <a:p>
                    <a:fld id="{71F59907-E053-4FD7-86CD-BA057F8B912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C50A-4E9F-8942-167D13C900FB}"/>
                </c:ext>
              </c:extLst>
            </c:dLbl>
            <c:dLbl>
              <c:idx val="328"/>
              <c:tx>
                <c:rich>
                  <a:bodyPr/>
                  <a:lstStyle/>
                  <a:p>
                    <a:fld id="{38880CC1-E4C1-407B-9C17-5704D8F4D87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C50A-4E9F-8942-167D13C900FB}"/>
                </c:ext>
              </c:extLst>
            </c:dLbl>
            <c:dLbl>
              <c:idx val="329"/>
              <c:tx>
                <c:rich>
                  <a:bodyPr/>
                  <a:lstStyle/>
                  <a:p>
                    <a:fld id="{3D71ED78-9467-4292-95B5-69D99E127C1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C50A-4E9F-8942-167D13C900FB}"/>
                </c:ext>
              </c:extLst>
            </c:dLbl>
            <c:dLbl>
              <c:idx val="330"/>
              <c:tx>
                <c:rich>
                  <a:bodyPr/>
                  <a:lstStyle/>
                  <a:p>
                    <a:fld id="{A4C483D1-C0A2-4782-BA12-67F6707D256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C50A-4E9F-8942-167D13C900FB}"/>
                </c:ext>
              </c:extLst>
            </c:dLbl>
            <c:dLbl>
              <c:idx val="331"/>
              <c:tx>
                <c:rich>
                  <a:bodyPr/>
                  <a:lstStyle/>
                  <a:p>
                    <a:fld id="{7D896533-42F3-49C8-8401-EF2B0251272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C50A-4E9F-8942-167D13C900FB}"/>
                </c:ext>
              </c:extLst>
            </c:dLbl>
            <c:dLbl>
              <c:idx val="332"/>
              <c:tx>
                <c:rich>
                  <a:bodyPr/>
                  <a:lstStyle/>
                  <a:p>
                    <a:fld id="{5491C67C-FC70-46F7-B745-192E22C212A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C50A-4E9F-8942-167D13C900FB}"/>
                </c:ext>
              </c:extLst>
            </c:dLbl>
            <c:dLbl>
              <c:idx val="333"/>
              <c:tx>
                <c:rich>
                  <a:bodyPr/>
                  <a:lstStyle/>
                  <a:p>
                    <a:fld id="{D85E137B-E4CB-4F01-A4A4-EF87C39F0E0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C50A-4E9F-8942-167D13C900FB}"/>
                </c:ext>
              </c:extLst>
            </c:dLbl>
            <c:dLbl>
              <c:idx val="334"/>
              <c:tx>
                <c:rich>
                  <a:bodyPr/>
                  <a:lstStyle/>
                  <a:p>
                    <a:fld id="{320113F1-2A63-417B-8C83-F44A4E16854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C50A-4E9F-8942-167D13C900FB}"/>
                </c:ext>
              </c:extLst>
            </c:dLbl>
            <c:dLbl>
              <c:idx val="335"/>
              <c:tx>
                <c:rich>
                  <a:bodyPr/>
                  <a:lstStyle/>
                  <a:p>
                    <a:fld id="{FC499427-BEE1-4EBA-B37F-D91166C8522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C50A-4E9F-8942-167D13C900FB}"/>
                </c:ext>
              </c:extLst>
            </c:dLbl>
            <c:dLbl>
              <c:idx val="336"/>
              <c:tx>
                <c:rich>
                  <a:bodyPr/>
                  <a:lstStyle/>
                  <a:p>
                    <a:fld id="{12523660-9D78-4D22-BCB7-3EF19BC7886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C50A-4E9F-8942-167D13C900FB}"/>
                </c:ext>
              </c:extLst>
            </c:dLbl>
            <c:dLbl>
              <c:idx val="337"/>
              <c:tx>
                <c:rich>
                  <a:bodyPr/>
                  <a:lstStyle/>
                  <a:p>
                    <a:fld id="{76C0E78A-0098-4DD1-83EC-A6E93BBE757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C50A-4E9F-8942-167D13C900FB}"/>
                </c:ext>
              </c:extLst>
            </c:dLbl>
            <c:dLbl>
              <c:idx val="338"/>
              <c:tx>
                <c:rich>
                  <a:bodyPr/>
                  <a:lstStyle/>
                  <a:p>
                    <a:fld id="{70E2E61E-6870-4B41-8640-DB61E4EC9A1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C50A-4E9F-8942-167D13C900FB}"/>
                </c:ext>
              </c:extLst>
            </c:dLbl>
            <c:dLbl>
              <c:idx val="339"/>
              <c:tx>
                <c:rich>
                  <a:bodyPr/>
                  <a:lstStyle/>
                  <a:p>
                    <a:fld id="{038568E2-1540-4AF3-8091-B6D2A579902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C50A-4E9F-8942-167D13C900FB}"/>
                </c:ext>
              </c:extLst>
            </c:dLbl>
            <c:dLbl>
              <c:idx val="340"/>
              <c:tx>
                <c:rich>
                  <a:bodyPr/>
                  <a:lstStyle/>
                  <a:p>
                    <a:fld id="{65F3DF60-021F-41B1-B535-A178FB141A9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C50A-4E9F-8942-167D13C900FB}"/>
                </c:ext>
              </c:extLst>
            </c:dLbl>
            <c:dLbl>
              <c:idx val="341"/>
              <c:tx>
                <c:rich>
                  <a:bodyPr/>
                  <a:lstStyle/>
                  <a:p>
                    <a:fld id="{86B50C51-39BD-453B-984C-295A3F81B69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C50A-4E9F-8942-167D13C900FB}"/>
                </c:ext>
              </c:extLst>
            </c:dLbl>
            <c:dLbl>
              <c:idx val="342"/>
              <c:tx>
                <c:rich>
                  <a:bodyPr/>
                  <a:lstStyle/>
                  <a:p>
                    <a:fld id="{2EDDFB2E-C76D-47F6-896D-7E1D712BC2A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C50A-4E9F-8942-167D13C900FB}"/>
                </c:ext>
              </c:extLst>
            </c:dLbl>
            <c:dLbl>
              <c:idx val="343"/>
              <c:tx>
                <c:rich>
                  <a:bodyPr/>
                  <a:lstStyle/>
                  <a:p>
                    <a:fld id="{AB1AB7A4-3639-4370-9F29-E3391E36484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C50A-4E9F-8942-167D13C900FB}"/>
                </c:ext>
              </c:extLst>
            </c:dLbl>
            <c:dLbl>
              <c:idx val="344"/>
              <c:tx>
                <c:rich>
                  <a:bodyPr/>
                  <a:lstStyle/>
                  <a:p>
                    <a:fld id="{9CF97E22-E760-401D-87F7-489592F1529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C50A-4E9F-8942-167D13C900FB}"/>
                </c:ext>
              </c:extLst>
            </c:dLbl>
            <c:dLbl>
              <c:idx val="345"/>
              <c:tx>
                <c:rich>
                  <a:bodyPr/>
                  <a:lstStyle/>
                  <a:p>
                    <a:fld id="{2985E73A-8A62-4F8A-B43E-B993471072D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C50A-4E9F-8942-167D13C900FB}"/>
                </c:ext>
              </c:extLst>
            </c:dLbl>
            <c:dLbl>
              <c:idx val="346"/>
              <c:tx>
                <c:rich>
                  <a:bodyPr/>
                  <a:lstStyle/>
                  <a:p>
                    <a:fld id="{801FD3E2-11F6-4734-B326-C287FBF4F44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C50A-4E9F-8942-167D13C900FB}"/>
                </c:ext>
              </c:extLst>
            </c:dLbl>
            <c:dLbl>
              <c:idx val="347"/>
              <c:tx>
                <c:rich>
                  <a:bodyPr/>
                  <a:lstStyle/>
                  <a:p>
                    <a:fld id="{C9BEE01B-AC8D-47FA-BCC3-B5501F637FF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C50A-4E9F-8942-167D13C900FB}"/>
                </c:ext>
              </c:extLst>
            </c:dLbl>
            <c:dLbl>
              <c:idx val="348"/>
              <c:tx>
                <c:rich>
                  <a:bodyPr/>
                  <a:lstStyle/>
                  <a:p>
                    <a:fld id="{BBB2C388-8DA5-46AC-9B20-0AB059C96D7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C50A-4E9F-8942-167D13C900FB}"/>
                </c:ext>
              </c:extLst>
            </c:dLbl>
            <c:dLbl>
              <c:idx val="349"/>
              <c:tx>
                <c:rich>
                  <a:bodyPr/>
                  <a:lstStyle/>
                  <a:p>
                    <a:fld id="{504CFBE4-FB28-4289-B4D1-20E1B87FBF6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C50A-4E9F-8942-167D13C900FB}"/>
                </c:ext>
              </c:extLst>
            </c:dLbl>
            <c:dLbl>
              <c:idx val="350"/>
              <c:tx>
                <c:rich>
                  <a:bodyPr/>
                  <a:lstStyle/>
                  <a:p>
                    <a:fld id="{024D2D67-CDEB-490D-8994-A2CDADB88EB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C50A-4E9F-8942-167D13C900FB}"/>
                </c:ext>
              </c:extLst>
            </c:dLbl>
            <c:dLbl>
              <c:idx val="351"/>
              <c:tx>
                <c:rich>
                  <a:bodyPr/>
                  <a:lstStyle/>
                  <a:p>
                    <a:fld id="{8D6E36CD-096F-4D92-B9A7-FA832544CC9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C50A-4E9F-8942-167D13C900FB}"/>
                </c:ext>
              </c:extLst>
            </c:dLbl>
            <c:dLbl>
              <c:idx val="352"/>
              <c:tx>
                <c:rich>
                  <a:bodyPr/>
                  <a:lstStyle/>
                  <a:p>
                    <a:fld id="{C14B27F2-9901-4DAA-94DE-D874ECD99CF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C50A-4E9F-8942-167D13C900FB}"/>
                </c:ext>
              </c:extLst>
            </c:dLbl>
            <c:dLbl>
              <c:idx val="353"/>
              <c:tx>
                <c:rich>
                  <a:bodyPr/>
                  <a:lstStyle/>
                  <a:p>
                    <a:fld id="{EC41B16C-673B-4B09-B64D-EFC6BE7A410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C50A-4E9F-8942-167D13C900FB}"/>
                </c:ext>
              </c:extLst>
            </c:dLbl>
            <c:dLbl>
              <c:idx val="354"/>
              <c:tx>
                <c:rich>
                  <a:bodyPr/>
                  <a:lstStyle/>
                  <a:p>
                    <a:fld id="{01964E92-7631-4FF2-A9B7-6E24CF8E1F6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C50A-4E9F-8942-167D13C900FB}"/>
                </c:ext>
              </c:extLst>
            </c:dLbl>
            <c:dLbl>
              <c:idx val="355"/>
              <c:tx>
                <c:rich>
                  <a:bodyPr/>
                  <a:lstStyle/>
                  <a:p>
                    <a:fld id="{2D39FA31-0E6E-4EC2-ABDB-B57F10A6734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C50A-4E9F-8942-167D13C900FB}"/>
                </c:ext>
              </c:extLst>
            </c:dLbl>
            <c:dLbl>
              <c:idx val="356"/>
              <c:tx>
                <c:rich>
                  <a:bodyPr/>
                  <a:lstStyle/>
                  <a:p>
                    <a:fld id="{F4970488-565B-468F-89DA-B20138CA9CF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C50A-4E9F-8942-167D13C900FB}"/>
                </c:ext>
              </c:extLst>
            </c:dLbl>
            <c:dLbl>
              <c:idx val="357"/>
              <c:tx>
                <c:rich>
                  <a:bodyPr/>
                  <a:lstStyle/>
                  <a:p>
                    <a:fld id="{CF234409-C911-48E8-9FBA-640AEB04AE3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C50A-4E9F-8942-167D13C900FB}"/>
                </c:ext>
              </c:extLst>
            </c:dLbl>
            <c:dLbl>
              <c:idx val="358"/>
              <c:tx>
                <c:rich>
                  <a:bodyPr/>
                  <a:lstStyle/>
                  <a:p>
                    <a:fld id="{5D4AC288-0315-4AE5-A536-0ED62CD4E71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D-C50A-4E9F-8942-167D13C900FB}"/>
                </c:ext>
              </c:extLst>
            </c:dLbl>
            <c:dLbl>
              <c:idx val="359"/>
              <c:tx>
                <c:rich>
                  <a:bodyPr/>
                  <a:lstStyle/>
                  <a:p>
                    <a:fld id="{6E8C3F14-E117-4461-AE3F-E91095F4B3C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E-C50A-4E9F-8942-167D13C900FB}"/>
                </c:ext>
              </c:extLst>
            </c:dLbl>
            <c:dLbl>
              <c:idx val="360"/>
              <c:tx>
                <c:rich>
                  <a:bodyPr/>
                  <a:lstStyle/>
                  <a:p>
                    <a:fld id="{3BD6CD78-F35C-43F3-9E22-883B479327D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C50A-4E9F-8942-167D13C900FB}"/>
                </c:ext>
              </c:extLst>
            </c:dLbl>
            <c:dLbl>
              <c:idx val="361"/>
              <c:tx>
                <c:rich>
                  <a:bodyPr/>
                  <a:lstStyle/>
                  <a:p>
                    <a:fld id="{D5B2EFFB-9E1A-4E20-A20F-4A2BFAD2AD3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C50A-4E9F-8942-167D13C900FB}"/>
                </c:ext>
              </c:extLst>
            </c:dLbl>
            <c:dLbl>
              <c:idx val="362"/>
              <c:tx>
                <c:rich>
                  <a:bodyPr/>
                  <a:lstStyle/>
                  <a:p>
                    <a:fld id="{0F3D5ABE-4F64-4665-A12B-B0B6C184878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1-C50A-4E9F-8942-167D13C900FB}"/>
                </c:ext>
              </c:extLst>
            </c:dLbl>
            <c:dLbl>
              <c:idx val="363"/>
              <c:tx>
                <c:rich>
                  <a:bodyPr/>
                  <a:lstStyle/>
                  <a:p>
                    <a:fld id="{F0BCFCC9-55B6-4827-9CD3-5756B135634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2-C50A-4E9F-8942-167D13C900FB}"/>
                </c:ext>
              </c:extLst>
            </c:dLbl>
            <c:dLbl>
              <c:idx val="364"/>
              <c:tx>
                <c:rich>
                  <a:bodyPr/>
                  <a:lstStyle/>
                  <a:p>
                    <a:fld id="{A91F83A3-CD15-43D4-A7D0-32C90F6BE42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C50A-4E9F-8942-167D13C900FB}"/>
                </c:ext>
              </c:extLst>
            </c:dLbl>
            <c:dLbl>
              <c:idx val="365"/>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4-C50A-4E9F-8942-167D13C900FB}"/>
                </c:ext>
              </c:extLst>
            </c:dLbl>
            <c:dLbl>
              <c:idx val="366"/>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5-C50A-4E9F-8942-167D13C900FB}"/>
                </c:ext>
              </c:extLst>
            </c:dLbl>
            <c:dLbl>
              <c:idx val="367"/>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6-C50A-4E9F-8942-167D13C900FB}"/>
                </c:ext>
              </c:extLst>
            </c:dLbl>
            <c:dLbl>
              <c:idx val="368"/>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7-C50A-4E9F-8942-167D13C900FB}"/>
                </c:ext>
              </c:extLst>
            </c:dLbl>
            <c:dLbl>
              <c:idx val="369"/>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8-C50A-4E9F-8942-167D13C900FB}"/>
                </c:ext>
              </c:extLst>
            </c:dLbl>
            <c:dLbl>
              <c:idx val="370"/>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6D93-4809-B124-F46A43B869A2}"/>
                </c:ext>
              </c:extLst>
            </c:dLbl>
            <c:dLbl>
              <c:idx val="371"/>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6D93-4809-B124-F46A43B869A2}"/>
                </c:ext>
              </c:extLst>
            </c:dLbl>
            <c:dLbl>
              <c:idx val="372"/>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6D93-4809-B124-F46A43B869A2}"/>
                </c:ext>
              </c:extLst>
            </c:dLbl>
            <c:dLbl>
              <c:idx val="373"/>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6D93-4809-B124-F46A43B869A2}"/>
                </c:ext>
              </c:extLst>
            </c:dLbl>
            <c:spPr>
              <a:noFill/>
              <a:ln>
                <a:noFill/>
              </a:ln>
              <a:effectLst/>
            </c:spPr>
            <c:txPr>
              <a:bodyPr rot="-174000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xVal>
            <c:numRef>
              <c:f>'Bump List'!$C$6:$C$379</c:f>
              <c:numCache>
                <c:formatCode>General</c:formatCode>
                <c:ptCount val="374"/>
                <c:pt idx="0">
                  <c:v>6765</c:v>
                </c:pt>
                <c:pt idx="1">
                  <c:v>6765</c:v>
                </c:pt>
                <c:pt idx="2">
                  <c:v>465</c:v>
                </c:pt>
                <c:pt idx="3">
                  <c:v>465</c:v>
                </c:pt>
                <c:pt idx="4">
                  <c:v>2545</c:v>
                </c:pt>
                <c:pt idx="5">
                  <c:v>2725</c:v>
                </c:pt>
                <c:pt idx="6">
                  <c:v>4325</c:v>
                </c:pt>
                <c:pt idx="7">
                  <c:v>4145</c:v>
                </c:pt>
                <c:pt idx="8">
                  <c:v>1545</c:v>
                </c:pt>
                <c:pt idx="9">
                  <c:v>1185</c:v>
                </c:pt>
                <c:pt idx="10">
                  <c:v>825</c:v>
                </c:pt>
                <c:pt idx="11">
                  <c:v>1005</c:v>
                </c:pt>
                <c:pt idx="12">
                  <c:v>645</c:v>
                </c:pt>
                <c:pt idx="13">
                  <c:v>825</c:v>
                </c:pt>
                <c:pt idx="14">
                  <c:v>825</c:v>
                </c:pt>
                <c:pt idx="15">
                  <c:v>465</c:v>
                </c:pt>
                <c:pt idx="16">
                  <c:v>645</c:v>
                </c:pt>
                <c:pt idx="17">
                  <c:v>645</c:v>
                </c:pt>
                <c:pt idx="18">
                  <c:v>285</c:v>
                </c:pt>
                <c:pt idx="19">
                  <c:v>1780</c:v>
                </c:pt>
                <c:pt idx="20">
                  <c:v>5090</c:v>
                </c:pt>
                <c:pt idx="21">
                  <c:v>2185</c:v>
                </c:pt>
                <c:pt idx="22">
                  <c:v>4685</c:v>
                </c:pt>
                <c:pt idx="23">
                  <c:v>5495</c:v>
                </c:pt>
                <c:pt idx="24">
                  <c:v>5675</c:v>
                </c:pt>
                <c:pt idx="25">
                  <c:v>6045</c:v>
                </c:pt>
                <c:pt idx="26">
                  <c:v>5865</c:v>
                </c:pt>
                <c:pt idx="27">
                  <c:v>6225</c:v>
                </c:pt>
                <c:pt idx="28">
                  <c:v>6045</c:v>
                </c:pt>
                <c:pt idx="29">
                  <c:v>6405</c:v>
                </c:pt>
                <c:pt idx="30">
                  <c:v>6225</c:v>
                </c:pt>
                <c:pt idx="31">
                  <c:v>5855</c:v>
                </c:pt>
                <c:pt idx="32">
                  <c:v>6035</c:v>
                </c:pt>
                <c:pt idx="33">
                  <c:v>6405</c:v>
                </c:pt>
                <c:pt idx="34">
                  <c:v>6585</c:v>
                </c:pt>
                <c:pt idx="35">
                  <c:v>6405</c:v>
                </c:pt>
                <c:pt idx="36">
                  <c:v>6585</c:v>
                </c:pt>
                <c:pt idx="37">
                  <c:v>5865</c:v>
                </c:pt>
                <c:pt idx="38">
                  <c:v>5685</c:v>
                </c:pt>
                <c:pt idx="39">
                  <c:v>3345</c:v>
                </c:pt>
                <c:pt idx="40">
                  <c:v>3705</c:v>
                </c:pt>
                <c:pt idx="41">
                  <c:v>1365</c:v>
                </c:pt>
                <c:pt idx="42">
                  <c:v>1545</c:v>
                </c:pt>
                <c:pt idx="43">
                  <c:v>2445</c:v>
                </c:pt>
                <c:pt idx="44">
                  <c:v>2805</c:v>
                </c:pt>
                <c:pt idx="45">
                  <c:v>2625</c:v>
                </c:pt>
                <c:pt idx="46">
                  <c:v>2985</c:v>
                </c:pt>
                <c:pt idx="47">
                  <c:v>2805</c:v>
                </c:pt>
                <c:pt idx="48">
                  <c:v>3165</c:v>
                </c:pt>
                <c:pt idx="49">
                  <c:v>2985</c:v>
                </c:pt>
                <c:pt idx="50">
                  <c:v>3345</c:v>
                </c:pt>
                <c:pt idx="51">
                  <c:v>3705</c:v>
                </c:pt>
                <c:pt idx="52">
                  <c:v>3525</c:v>
                </c:pt>
                <c:pt idx="53">
                  <c:v>1725</c:v>
                </c:pt>
                <c:pt idx="54">
                  <c:v>3885</c:v>
                </c:pt>
                <c:pt idx="55">
                  <c:v>3885</c:v>
                </c:pt>
                <c:pt idx="56">
                  <c:v>4065</c:v>
                </c:pt>
                <c:pt idx="57">
                  <c:v>4065</c:v>
                </c:pt>
                <c:pt idx="58">
                  <c:v>4245</c:v>
                </c:pt>
                <c:pt idx="59">
                  <c:v>4245</c:v>
                </c:pt>
                <c:pt idx="60">
                  <c:v>4425</c:v>
                </c:pt>
                <c:pt idx="61">
                  <c:v>4425</c:v>
                </c:pt>
                <c:pt idx="62">
                  <c:v>4605</c:v>
                </c:pt>
                <c:pt idx="63">
                  <c:v>4605</c:v>
                </c:pt>
                <c:pt idx="64">
                  <c:v>1905</c:v>
                </c:pt>
                <c:pt idx="65">
                  <c:v>4785</c:v>
                </c:pt>
                <c:pt idx="66">
                  <c:v>4785</c:v>
                </c:pt>
                <c:pt idx="67">
                  <c:v>4965</c:v>
                </c:pt>
                <c:pt idx="68">
                  <c:v>4965</c:v>
                </c:pt>
                <c:pt idx="69">
                  <c:v>5145</c:v>
                </c:pt>
                <c:pt idx="70">
                  <c:v>5145</c:v>
                </c:pt>
                <c:pt idx="71">
                  <c:v>5325</c:v>
                </c:pt>
                <c:pt idx="72">
                  <c:v>5505</c:v>
                </c:pt>
                <c:pt idx="73">
                  <c:v>5685</c:v>
                </c:pt>
                <c:pt idx="74">
                  <c:v>5505</c:v>
                </c:pt>
                <c:pt idx="75">
                  <c:v>2085</c:v>
                </c:pt>
                <c:pt idx="76">
                  <c:v>2265</c:v>
                </c:pt>
                <c:pt idx="77">
                  <c:v>2085</c:v>
                </c:pt>
                <c:pt idx="78">
                  <c:v>2445</c:v>
                </c:pt>
                <c:pt idx="79">
                  <c:v>2265</c:v>
                </c:pt>
                <c:pt idx="80">
                  <c:v>2625</c:v>
                </c:pt>
                <c:pt idx="81">
                  <c:v>1600</c:v>
                </c:pt>
                <c:pt idx="82">
                  <c:v>465</c:v>
                </c:pt>
                <c:pt idx="83">
                  <c:v>6405</c:v>
                </c:pt>
                <c:pt idx="84">
                  <c:v>105</c:v>
                </c:pt>
                <c:pt idx="85">
                  <c:v>1725</c:v>
                </c:pt>
                <c:pt idx="86">
                  <c:v>1365</c:v>
                </c:pt>
                <c:pt idx="87">
                  <c:v>2950</c:v>
                </c:pt>
                <c:pt idx="88">
                  <c:v>3920</c:v>
                </c:pt>
                <c:pt idx="89">
                  <c:v>3130</c:v>
                </c:pt>
                <c:pt idx="90">
                  <c:v>3740</c:v>
                </c:pt>
                <c:pt idx="91">
                  <c:v>1195</c:v>
                </c:pt>
                <c:pt idx="92">
                  <c:v>4505</c:v>
                </c:pt>
                <c:pt idx="93">
                  <c:v>2365</c:v>
                </c:pt>
                <c:pt idx="94">
                  <c:v>285</c:v>
                </c:pt>
                <c:pt idx="95">
                  <c:v>1375</c:v>
                </c:pt>
                <c:pt idx="96">
                  <c:v>1195</c:v>
                </c:pt>
                <c:pt idx="97">
                  <c:v>1375</c:v>
                </c:pt>
                <c:pt idx="98">
                  <c:v>1015</c:v>
                </c:pt>
                <c:pt idx="99">
                  <c:v>835</c:v>
                </c:pt>
                <c:pt idx="100">
                  <c:v>1780</c:v>
                </c:pt>
                <c:pt idx="101">
                  <c:v>1600</c:v>
                </c:pt>
                <c:pt idx="102">
                  <c:v>1960</c:v>
                </c:pt>
                <c:pt idx="103">
                  <c:v>1960</c:v>
                </c:pt>
                <c:pt idx="104">
                  <c:v>1870</c:v>
                </c:pt>
                <c:pt idx="105">
                  <c:v>1255</c:v>
                </c:pt>
                <c:pt idx="106">
                  <c:v>1010</c:v>
                </c:pt>
                <c:pt idx="107">
                  <c:v>1745</c:v>
                </c:pt>
                <c:pt idx="108">
                  <c:v>1385</c:v>
                </c:pt>
                <c:pt idx="109">
                  <c:v>1565</c:v>
                </c:pt>
                <c:pt idx="110">
                  <c:v>2545</c:v>
                </c:pt>
                <c:pt idx="111">
                  <c:v>2725</c:v>
                </c:pt>
                <c:pt idx="112">
                  <c:v>2365</c:v>
                </c:pt>
                <c:pt idx="113">
                  <c:v>2185</c:v>
                </c:pt>
                <c:pt idx="114">
                  <c:v>3130</c:v>
                </c:pt>
                <c:pt idx="115">
                  <c:v>2950</c:v>
                </c:pt>
                <c:pt idx="116">
                  <c:v>3310</c:v>
                </c:pt>
                <c:pt idx="117">
                  <c:v>3310</c:v>
                </c:pt>
                <c:pt idx="118">
                  <c:v>3220</c:v>
                </c:pt>
                <c:pt idx="119">
                  <c:v>2605</c:v>
                </c:pt>
                <c:pt idx="120">
                  <c:v>2360</c:v>
                </c:pt>
                <c:pt idx="121">
                  <c:v>3095</c:v>
                </c:pt>
                <c:pt idx="122">
                  <c:v>2735</c:v>
                </c:pt>
                <c:pt idx="123">
                  <c:v>2915</c:v>
                </c:pt>
                <c:pt idx="124">
                  <c:v>4325</c:v>
                </c:pt>
                <c:pt idx="125">
                  <c:v>4145</c:v>
                </c:pt>
                <c:pt idx="126">
                  <c:v>4505</c:v>
                </c:pt>
                <c:pt idx="127">
                  <c:v>4685</c:v>
                </c:pt>
                <c:pt idx="128">
                  <c:v>3740</c:v>
                </c:pt>
                <c:pt idx="129">
                  <c:v>3920</c:v>
                </c:pt>
                <c:pt idx="130">
                  <c:v>3560</c:v>
                </c:pt>
                <c:pt idx="131">
                  <c:v>3560</c:v>
                </c:pt>
                <c:pt idx="132">
                  <c:v>3650</c:v>
                </c:pt>
                <c:pt idx="133">
                  <c:v>4265</c:v>
                </c:pt>
                <c:pt idx="134">
                  <c:v>4510</c:v>
                </c:pt>
                <c:pt idx="135">
                  <c:v>3775</c:v>
                </c:pt>
                <c:pt idx="136">
                  <c:v>4135</c:v>
                </c:pt>
                <c:pt idx="137">
                  <c:v>3955</c:v>
                </c:pt>
                <c:pt idx="138">
                  <c:v>5675</c:v>
                </c:pt>
                <c:pt idx="139">
                  <c:v>5495</c:v>
                </c:pt>
                <c:pt idx="140">
                  <c:v>5855</c:v>
                </c:pt>
                <c:pt idx="141">
                  <c:v>6035</c:v>
                </c:pt>
                <c:pt idx="142">
                  <c:v>5090</c:v>
                </c:pt>
                <c:pt idx="143">
                  <c:v>5270</c:v>
                </c:pt>
                <c:pt idx="144">
                  <c:v>4910</c:v>
                </c:pt>
                <c:pt idx="145">
                  <c:v>4910</c:v>
                </c:pt>
                <c:pt idx="146">
                  <c:v>5000</c:v>
                </c:pt>
                <c:pt idx="147">
                  <c:v>5615</c:v>
                </c:pt>
                <c:pt idx="148">
                  <c:v>5860</c:v>
                </c:pt>
                <c:pt idx="149">
                  <c:v>5125</c:v>
                </c:pt>
                <c:pt idx="150">
                  <c:v>5485</c:v>
                </c:pt>
                <c:pt idx="151">
                  <c:v>5305</c:v>
                </c:pt>
                <c:pt idx="152">
                  <c:v>1780</c:v>
                </c:pt>
                <c:pt idx="153">
                  <c:v>3130</c:v>
                </c:pt>
                <c:pt idx="154">
                  <c:v>3740</c:v>
                </c:pt>
                <c:pt idx="155">
                  <c:v>5090</c:v>
                </c:pt>
                <c:pt idx="156">
                  <c:v>105</c:v>
                </c:pt>
                <c:pt idx="157">
                  <c:v>285</c:v>
                </c:pt>
                <c:pt idx="158">
                  <c:v>285</c:v>
                </c:pt>
                <c:pt idx="159">
                  <c:v>465</c:v>
                </c:pt>
                <c:pt idx="160">
                  <c:v>6405</c:v>
                </c:pt>
                <c:pt idx="161">
                  <c:v>6585</c:v>
                </c:pt>
                <c:pt idx="162">
                  <c:v>6585</c:v>
                </c:pt>
                <c:pt idx="163">
                  <c:v>6765</c:v>
                </c:pt>
                <c:pt idx="164">
                  <c:v>1565</c:v>
                </c:pt>
                <c:pt idx="165">
                  <c:v>2915</c:v>
                </c:pt>
                <c:pt idx="166">
                  <c:v>3955</c:v>
                </c:pt>
                <c:pt idx="167">
                  <c:v>5305</c:v>
                </c:pt>
                <c:pt idx="168">
                  <c:v>825</c:v>
                </c:pt>
                <c:pt idx="169">
                  <c:v>2175</c:v>
                </c:pt>
                <c:pt idx="170">
                  <c:v>4695</c:v>
                </c:pt>
                <c:pt idx="171">
                  <c:v>6045</c:v>
                </c:pt>
                <c:pt idx="172">
                  <c:v>105</c:v>
                </c:pt>
                <c:pt idx="173">
                  <c:v>6765</c:v>
                </c:pt>
                <c:pt idx="174">
                  <c:v>1600</c:v>
                </c:pt>
                <c:pt idx="175">
                  <c:v>2950</c:v>
                </c:pt>
                <c:pt idx="176">
                  <c:v>3920</c:v>
                </c:pt>
                <c:pt idx="177">
                  <c:v>5270</c:v>
                </c:pt>
                <c:pt idx="178">
                  <c:v>1005</c:v>
                </c:pt>
                <c:pt idx="179">
                  <c:v>1545</c:v>
                </c:pt>
                <c:pt idx="180">
                  <c:v>2265</c:v>
                </c:pt>
                <c:pt idx="181">
                  <c:v>2985</c:v>
                </c:pt>
                <c:pt idx="182">
                  <c:v>3525</c:v>
                </c:pt>
                <c:pt idx="183">
                  <c:v>3705</c:v>
                </c:pt>
                <c:pt idx="184">
                  <c:v>4425</c:v>
                </c:pt>
                <c:pt idx="185">
                  <c:v>5145</c:v>
                </c:pt>
                <c:pt idx="186">
                  <c:v>5325</c:v>
                </c:pt>
                <c:pt idx="187">
                  <c:v>5865</c:v>
                </c:pt>
                <c:pt idx="188">
                  <c:v>6585</c:v>
                </c:pt>
                <c:pt idx="189">
                  <c:v>1905</c:v>
                </c:pt>
                <c:pt idx="190">
                  <c:v>1905</c:v>
                </c:pt>
                <c:pt idx="191">
                  <c:v>2625</c:v>
                </c:pt>
                <c:pt idx="192">
                  <c:v>3165</c:v>
                </c:pt>
                <c:pt idx="193">
                  <c:v>3345</c:v>
                </c:pt>
                <c:pt idx="194">
                  <c:v>4065</c:v>
                </c:pt>
                <c:pt idx="195">
                  <c:v>4785</c:v>
                </c:pt>
                <c:pt idx="196">
                  <c:v>5505</c:v>
                </c:pt>
                <c:pt idx="197">
                  <c:v>6225</c:v>
                </c:pt>
                <c:pt idx="198">
                  <c:v>6405</c:v>
                </c:pt>
                <c:pt idx="199">
                  <c:v>6585</c:v>
                </c:pt>
                <c:pt idx="200">
                  <c:v>105</c:v>
                </c:pt>
                <c:pt idx="201">
                  <c:v>285</c:v>
                </c:pt>
                <c:pt idx="202">
                  <c:v>1005</c:v>
                </c:pt>
                <c:pt idx="203">
                  <c:v>1185</c:v>
                </c:pt>
                <c:pt idx="204">
                  <c:v>825</c:v>
                </c:pt>
                <c:pt idx="205">
                  <c:v>2175</c:v>
                </c:pt>
                <c:pt idx="206">
                  <c:v>4695</c:v>
                </c:pt>
                <c:pt idx="207">
                  <c:v>6045</c:v>
                </c:pt>
                <c:pt idx="208">
                  <c:v>825</c:v>
                </c:pt>
                <c:pt idx="209">
                  <c:v>1565</c:v>
                </c:pt>
                <c:pt idx="210">
                  <c:v>2175</c:v>
                </c:pt>
                <c:pt idx="211">
                  <c:v>2915</c:v>
                </c:pt>
                <c:pt idx="212">
                  <c:v>4695</c:v>
                </c:pt>
                <c:pt idx="213">
                  <c:v>3955</c:v>
                </c:pt>
                <c:pt idx="214">
                  <c:v>6045</c:v>
                </c:pt>
                <c:pt idx="215">
                  <c:v>5305</c:v>
                </c:pt>
                <c:pt idx="216">
                  <c:v>465</c:v>
                </c:pt>
                <c:pt idx="217">
                  <c:v>1015</c:v>
                </c:pt>
                <c:pt idx="218">
                  <c:v>1105</c:v>
                </c:pt>
                <c:pt idx="219">
                  <c:v>1105</c:v>
                </c:pt>
                <c:pt idx="220">
                  <c:v>1195</c:v>
                </c:pt>
                <c:pt idx="221">
                  <c:v>1375</c:v>
                </c:pt>
                <c:pt idx="222">
                  <c:v>1600</c:v>
                </c:pt>
                <c:pt idx="223">
                  <c:v>1780</c:v>
                </c:pt>
                <c:pt idx="224">
                  <c:v>1780</c:v>
                </c:pt>
                <c:pt idx="225">
                  <c:v>1960</c:v>
                </c:pt>
                <c:pt idx="226">
                  <c:v>2365</c:v>
                </c:pt>
                <c:pt idx="227">
                  <c:v>2455</c:v>
                </c:pt>
                <c:pt idx="228">
                  <c:v>2455</c:v>
                </c:pt>
                <c:pt idx="229">
                  <c:v>2545</c:v>
                </c:pt>
                <c:pt idx="230">
                  <c:v>2725</c:v>
                </c:pt>
                <c:pt idx="231">
                  <c:v>2950</c:v>
                </c:pt>
                <c:pt idx="232">
                  <c:v>3130</c:v>
                </c:pt>
                <c:pt idx="233">
                  <c:v>3130</c:v>
                </c:pt>
                <c:pt idx="234">
                  <c:v>3310</c:v>
                </c:pt>
                <c:pt idx="235">
                  <c:v>3560</c:v>
                </c:pt>
                <c:pt idx="236">
                  <c:v>3740</c:v>
                </c:pt>
                <c:pt idx="237">
                  <c:v>3740</c:v>
                </c:pt>
                <c:pt idx="238">
                  <c:v>3920</c:v>
                </c:pt>
                <c:pt idx="239">
                  <c:v>4145</c:v>
                </c:pt>
                <c:pt idx="240">
                  <c:v>4325</c:v>
                </c:pt>
                <c:pt idx="241">
                  <c:v>4415</c:v>
                </c:pt>
                <c:pt idx="242">
                  <c:v>4415</c:v>
                </c:pt>
                <c:pt idx="243">
                  <c:v>4505</c:v>
                </c:pt>
                <c:pt idx="244">
                  <c:v>4910</c:v>
                </c:pt>
                <c:pt idx="245">
                  <c:v>5090</c:v>
                </c:pt>
                <c:pt idx="246">
                  <c:v>5090</c:v>
                </c:pt>
                <c:pt idx="247">
                  <c:v>5270</c:v>
                </c:pt>
                <c:pt idx="248">
                  <c:v>5495</c:v>
                </c:pt>
                <c:pt idx="249">
                  <c:v>5675</c:v>
                </c:pt>
                <c:pt idx="250">
                  <c:v>5765</c:v>
                </c:pt>
                <c:pt idx="251">
                  <c:v>5765</c:v>
                </c:pt>
                <c:pt idx="252">
                  <c:v>5855</c:v>
                </c:pt>
                <c:pt idx="253">
                  <c:v>465</c:v>
                </c:pt>
                <c:pt idx="254">
                  <c:v>1365</c:v>
                </c:pt>
                <c:pt idx="255">
                  <c:v>2085</c:v>
                </c:pt>
                <c:pt idx="256">
                  <c:v>2805</c:v>
                </c:pt>
                <c:pt idx="257">
                  <c:v>3525</c:v>
                </c:pt>
                <c:pt idx="258">
                  <c:v>3560</c:v>
                </c:pt>
                <c:pt idx="259">
                  <c:v>4245</c:v>
                </c:pt>
                <c:pt idx="260">
                  <c:v>4965</c:v>
                </c:pt>
                <c:pt idx="261">
                  <c:v>5270</c:v>
                </c:pt>
                <c:pt idx="262">
                  <c:v>5685</c:v>
                </c:pt>
                <c:pt idx="263">
                  <c:v>6405</c:v>
                </c:pt>
                <c:pt idx="264">
                  <c:v>835</c:v>
                </c:pt>
                <c:pt idx="265">
                  <c:v>2185</c:v>
                </c:pt>
                <c:pt idx="266">
                  <c:v>4685</c:v>
                </c:pt>
                <c:pt idx="267">
                  <c:v>6035</c:v>
                </c:pt>
                <c:pt idx="268">
                  <c:v>105</c:v>
                </c:pt>
                <c:pt idx="269">
                  <c:v>105</c:v>
                </c:pt>
                <c:pt idx="270">
                  <c:v>285</c:v>
                </c:pt>
                <c:pt idx="271">
                  <c:v>6585</c:v>
                </c:pt>
                <c:pt idx="272">
                  <c:v>6765</c:v>
                </c:pt>
                <c:pt idx="273">
                  <c:v>6765</c:v>
                </c:pt>
                <c:pt idx="274">
                  <c:v>1965</c:v>
                </c:pt>
                <c:pt idx="275">
                  <c:v>3315</c:v>
                </c:pt>
                <c:pt idx="276">
                  <c:v>3555</c:v>
                </c:pt>
                <c:pt idx="277">
                  <c:v>4905</c:v>
                </c:pt>
                <c:pt idx="278">
                  <c:v>1725</c:v>
                </c:pt>
                <c:pt idx="279">
                  <c:v>1960</c:v>
                </c:pt>
                <c:pt idx="280">
                  <c:v>2445</c:v>
                </c:pt>
                <c:pt idx="281">
                  <c:v>3165</c:v>
                </c:pt>
                <c:pt idx="282">
                  <c:v>3310</c:v>
                </c:pt>
                <c:pt idx="283">
                  <c:v>3885</c:v>
                </c:pt>
                <c:pt idx="284">
                  <c:v>4605</c:v>
                </c:pt>
                <c:pt idx="285">
                  <c:v>4910</c:v>
                </c:pt>
                <c:pt idx="286">
                  <c:v>5325</c:v>
                </c:pt>
                <c:pt idx="287">
                  <c:v>6045</c:v>
                </c:pt>
                <c:pt idx="288">
                  <c:v>6585</c:v>
                </c:pt>
                <c:pt idx="289">
                  <c:v>6765</c:v>
                </c:pt>
                <c:pt idx="290">
                  <c:v>1765</c:v>
                </c:pt>
                <c:pt idx="291">
                  <c:v>3115</c:v>
                </c:pt>
                <c:pt idx="292">
                  <c:v>3755</c:v>
                </c:pt>
                <c:pt idx="293">
                  <c:v>5105</c:v>
                </c:pt>
                <c:pt idx="294">
                  <c:v>105</c:v>
                </c:pt>
                <c:pt idx="295">
                  <c:v>285</c:v>
                </c:pt>
                <c:pt idx="296">
                  <c:v>465</c:v>
                </c:pt>
                <c:pt idx="297">
                  <c:v>645</c:v>
                </c:pt>
                <c:pt idx="298">
                  <c:v>6225</c:v>
                </c:pt>
                <c:pt idx="299">
                  <c:v>6405</c:v>
                </c:pt>
                <c:pt idx="300">
                  <c:v>6585</c:v>
                </c:pt>
                <c:pt idx="301">
                  <c:v>6765</c:v>
                </c:pt>
                <c:pt idx="302">
                  <c:v>825</c:v>
                </c:pt>
                <c:pt idx="303">
                  <c:v>825</c:v>
                </c:pt>
                <c:pt idx="304">
                  <c:v>1025</c:v>
                </c:pt>
                <c:pt idx="305">
                  <c:v>1205</c:v>
                </c:pt>
                <c:pt idx="306">
                  <c:v>1385</c:v>
                </c:pt>
                <c:pt idx="307">
                  <c:v>1385</c:v>
                </c:pt>
                <c:pt idx="308">
                  <c:v>1765</c:v>
                </c:pt>
                <c:pt idx="309">
                  <c:v>1965</c:v>
                </c:pt>
                <c:pt idx="310">
                  <c:v>2175</c:v>
                </c:pt>
                <c:pt idx="311">
                  <c:v>2175</c:v>
                </c:pt>
                <c:pt idx="312">
                  <c:v>2375</c:v>
                </c:pt>
                <c:pt idx="313">
                  <c:v>2555</c:v>
                </c:pt>
                <c:pt idx="314">
                  <c:v>2735</c:v>
                </c:pt>
                <c:pt idx="315">
                  <c:v>2735</c:v>
                </c:pt>
                <c:pt idx="316">
                  <c:v>3115</c:v>
                </c:pt>
                <c:pt idx="317">
                  <c:v>3315</c:v>
                </c:pt>
                <c:pt idx="318">
                  <c:v>3555</c:v>
                </c:pt>
                <c:pt idx="319">
                  <c:v>3755</c:v>
                </c:pt>
                <c:pt idx="320">
                  <c:v>4135</c:v>
                </c:pt>
                <c:pt idx="321">
                  <c:v>4135</c:v>
                </c:pt>
                <c:pt idx="322">
                  <c:v>4315</c:v>
                </c:pt>
                <c:pt idx="323">
                  <c:v>4495</c:v>
                </c:pt>
                <c:pt idx="324">
                  <c:v>4695</c:v>
                </c:pt>
                <c:pt idx="325">
                  <c:v>4695</c:v>
                </c:pt>
                <c:pt idx="326">
                  <c:v>4905</c:v>
                </c:pt>
                <c:pt idx="327">
                  <c:v>5105</c:v>
                </c:pt>
                <c:pt idx="328">
                  <c:v>5485</c:v>
                </c:pt>
                <c:pt idx="329">
                  <c:v>5485</c:v>
                </c:pt>
                <c:pt idx="330">
                  <c:v>5665</c:v>
                </c:pt>
                <c:pt idx="331">
                  <c:v>5845</c:v>
                </c:pt>
                <c:pt idx="332">
                  <c:v>6045</c:v>
                </c:pt>
                <c:pt idx="333">
                  <c:v>6045</c:v>
                </c:pt>
                <c:pt idx="334">
                  <c:v>1995</c:v>
                </c:pt>
                <c:pt idx="335">
                  <c:v>3345</c:v>
                </c:pt>
                <c:pt idx="336">
                  <c:v>3525</c:v>
                </c:pt>
                <c:pt idx="337">
                  <c:v>4875</c:v>
                </c:pt>
                <c:pt idx="338">
                  <c:v>1135</c:v>
                </c:pt>
                <c:pt idx="339">
                  <c:v>2485</c:v>
                </c:pt>
                <c:pt idx="340">
                  <c:v>4385</c:v>
                </c:pt>
                <c:pt idx="341">
                  <c:v>5735</c:v>
                </c:pt>
                <c:pt idx="342">
                  <c:v>645</c:v>
                </c:pt>
                <c:pt idx="343">
                  <c:v>645</c:v>
                </c:pt>
                <c:pt idx="344">
                  <c:v>6225</c:v>
                </c:pt>
                <c:pt idx="345">
                  <c:v>6225</c:v>
                </c:pt>
                <c:pt idx="346">
                  <c:v>465</c:v>
                </c:pt>
                <c:pt idx="347">
                  <c:v>6405</c:v>
                </c:pt>
                <c:pt idx="348">
                  <c:v>105</c:v>
                </c:pt>
                <c:pt idx="349">
                  <c:v>285</c:v>
                </c:pt>
                <c:pt idx="350">
                  <c:v>285</c:v>
                </c:pt>
                <c:pt idx="351">
                  <c:v>465</c:v>
                </c:pt>
                <c:pt idx="352">
                  <c:v>465</c:v>
                </c:pt>
                <c:pt idx="353">
                  <c:v>465</c:v>
                </c:pt>
                <c:pt idx="354">
                  <c:v>645</c:v>
                </c:pt>
                <c:pt idx="355">
                  <c:v>6225</c:v>
                </c:pt>
                <c:pt idx="356">
                  <c:v>6405</c:v>
                </c:pt>
                <c:pt idx="357">
                  <c:v>6405</c:v>
                </c:pt>
                <c:pt idx="358">
                  <c:v>6405</c:v>
                </c:pt>
                <c:pt idx="359">
                  <c:v>6585</c:v>
                </c:pt>
                <c:pt idx="360">
                  <c:v>6585</c:v>
                </c:pt>
                <c:pt idx="361">
                  <c:v>6765</c:v>
                </c:pt>
                <c:pt idx="362">
                  <c:v>1015</c:v>
                </c:pt>
                <c:pt idx="363">
                  <c:v>285</c:v>
                </c:pt>
                <c:pt idx="364">
                  <c:v>105</c:v>
                </c:pt>
              </c:numCache>
            </c:numRef>
          </c:xVal>
          <c:yVal>
            <c:numRef>
              <c:f>'Bump List'!$D$6:$D$379</c:f>
              <c:numCache>
                <c:formatCode>General</c:formatCode>
                <c:ptCount val="374"/>
                <c:pt idx="0">
                  <c:v>240</c:v>
                </c:pt>
                <c:pt idx="1">
                  <c:v>60</c:v>
                </c:pt>
                <c:pt idx="2">
                  <c:v>240</c:v>
                </c:pt>
                <c:pt idx="3">
                  <c:v>60</c:v>
                </c:pt>
                <c:pt idx="4">
                  <c:v>79</c:v>
                </c:pt>
                <c:pt idx="5">
                  <c:v>79</c:v>
                </c:pt>
                <c:pt idx="6">
                  <c:v>79</c:v>
                </c:pt>
                <c:pt idx="7">
                  <c:v>79</c:v>
                </c:pt>
                <c:pt idx="8">
                  <c:v>-281</c:v>
                </c:pt>
                <c:pt idx="9">
                  <c:v>-101</c:v>
                </c:pt>
                <c:pt idx="10">
                  <c:v>-341</c:v>
                </c:pt>
                <c:pt idx="11">
                  <c:v>-161</c:v>
                </c:pt>
                <c:pt idx="12">
                  <c:v>-341</c:v>
                </c:pt>
                <c:pt idx="13">
                  <c:v>-161</c:v>
                </c:pt>
                <c:pt idx="14">
                  <c:v>-521</c:v>
                </c:pt>
                <c:pt idx="15">
                  <c:v>-161</c:v>
                </c:pt>
                <c:pt idx="16">
                  <c:v>-521</c:v>
                </c:pt>
                <c:pt idx="17">
                  <c:v>-161</c:v>
                </c:pt>
                <c:pt idx="18">
                  <c:v>-341</c:v>
                </c:pt>
                <c:pt idx="19">
                  <c:v>79</c:v>
                </c:pt>
                <c:pt idx="20">
                  <c:v>79</c:v>
                </c:pt>
                <c:pt idx="21">
                  <c:v>79</c:v>
                </c:pt>
                <c:pt idx="22">
                  <c:v>79</c:v>
                </c:pt>
                <c:pt idx="23">
                  <c:v>79</c:v>
                </c:pt>
                <c:pt idx="24">
                  <c:v>79</c:v>
                </c:pt>
                <c:pt idx="25">
                  <c:v>-101</c:v>
                </c:pt>
                <c:pt idx="26">
                  <c:v>-281</c:v>
                </c:pt>
                <c:pt idx="27">
                  <c:v>-101</c:v>
                </c:pt>
                <c:pt idx="28">
                  <c:v>-281</c:v>
                </c:pt>
                <c:pt idx="29">
                  <c:v>-101</c:v>
                </c:pt>
                <c:pt idx="30">
                  <c:v>-281</c:v>
                </c:pt>
                <c:pt idx="31">
                  <c:v>79</c:v>
                </c:pt>
                <c:pt idx="32">
                  <c:v>79</c:v>
                </c:pt>
                <c:pt idx="33">
                  <c:v>259</c:v>
                </c:pt>
                <c:pt idx="34">
                  <c:v>259</c:v>
                </c:pt>
                <c:pt idx="35">
                  <c:v>79</c:v>
                </c:pt>
                <c:pt idx="36">
                  <c:v>79</c:v>
                </c:pt>
                <c:pt idx="37">
                  <c:v>-101</c:v>
                </c:pt>
                <c:pt idx="38">
                  <c:v>-281</c:v>
                </c:pt>
                <c:pt idx="39">
                  <c:v>-281</c:v>
                </c:pt>
                <c:pt idx="40">
                  <c:v>-281</c:v>
                </c:pt>
                <c:pt idx="41">
                  <c:v>-101</c:v>
                </c:pt>
                <c:pt idx="42">
                  <c:v>-101</c:v>
                </c:pt>
                <c:pt idx="43">
                  <c:v>-281</c:v>
                </c:pt>
                <c:pt idx="44">
                  <c:v>-101</c:v>
                </c:pt>
                <c:pt idx="45">
                  <c:v>-281</c:v>
                </c:pt>
                <c:pt idx="46">
                  <c:v>-101</c:v>
                </c:pt>
                <c:pt idx="47">
                  <c:v>-281</c:v>
                </c:pt>
                <c:pt idx="48">
                  <c:v>-101</c:v>
                </c:pt>
                <c:pt idx="49">
                  <c:v>-281</c:v>
                </c:pt>
                <c:pt idx="50">
                  <c:v>-101</c:v>
                </c:pt>
                <c:pt idx="51">
                  <c:v>-101</c:v>
                </c:pt>
                <c:pt idx="52">
                  <c:v>-281</c:v>
                </c:pt>
                <c:pt idx="53">
                  <c:v>-101</c:v>
                </c:pt>
                <c:pt idx="54">
                  <c:v>-281</c:v>
                </c:pt>
                <c:pt idx="55">
                  <c:v>-101</c:v>
                </c:pt>
                <c:pt idx="56">
                  <c:v>-281</c:v>
                </c:pt>
                <c:pt idx="57">
                  <c:v>-101</c:v>
                </c:pt>
                <c:pt idx="58">
                  <c:v>-281</c:v>
                </c:pt>
                <c:pt idx="59">
                  <c:v>-101</c:v>
                </c:pt>
                <c:pt idx="60">
                  <c:v>-281</c:v>
                </c:pt>
                <c:pt idx="61">
                  <c:v>-101</c:v>
                </c:pt>
                <c:pt idx="62">
                  <c:v>-281</c:v>
                </c:pt>
                <c:pt idx="63">
                  <c:v>-101</c:v>
                </c:pt>
                <c:pt idx="64">
                  <c:v>-101</c:v>
                </c:pt>
                <c:pt idx="65">
                  <c:v>-281</c:v>
                </c:pt>
                <c:pt idx="66">
                  <c:v>-101</c:v>
                </c:pt>
                <c:pt idx="67">
                  <c:v>-281</c:v>
                </c:pt>
                <c:pt idx="68">
                  <c:v>-101</c:v>
                </c:pt>
                <c:pt idx="69">
                  <c:v>-281</c:v>
                </c:pt>
                <c:pt idx="70">
                  <c:v>-101</c:v>
                </c:pt>
                <c:pt idx="71">
                  <c:v>-281</c:v>
                </c:pt>
                <c:pt idx="72">
                  <c:v>-101</c:v>
                </c:pt>
                <c:pt idx="73">
                  <c:v>-101</c:v>
                </c:pt>
                <c:pt idx="74">
                  <c:v>-281</c:v>
                </c:pt>
                <c:pt idx="75">
                  <c:v>-101</c:v>
                </c:pt>
                <c:pt idx="76">
                  <c:v>-101</c:v>
                </c:pt>
                <c:pt idx="77">
                  <c:v>-281</c:v>
                </c:pt>
                <c:pt idx="78">
                  <c:v>-101</c:v>
                </c:pt>
                <c:pt idx="79">
                  <c:v>-281</c:v>
                </c:pt>
                <c:pt idx="80">
                  <c:v>-101</c:v>
                </c:pt>
                <c:pt idx="81">
                  <c:v>60</c:v>
                </c:pt>
                <c:pt idx="82">
                  <c:v>600</c:v>
                </c:pt>
                <c:pt idx="83">
                  <c:v>600</c:v>
                </c:pt>
                <c:pt idx="84">
                  <c:v>79</c:v>
                </c:pt>
                <c:pt idx="85">
                  <c:v>-281</c:v>
                </c:pt>
                <c:pt idx="86">
                  <c:v>-281</c:v>
                </c:pt>
                <c:pt idx="87">
                  <c:v>60</c:v>
                </c:pt>
                <c:pt idx="88">
                  <c:v>60</c:v>
                </c:pt>
                <c:pt idx="89">
                  <c:v>79</c:v>
                </c:pt>
                <c:pt idx="90">
                  <c:v>79</c:v>
                </c:pt>
                <c:pt idx="91">
                  <c:v>79</c:v>
                </c:pt>
                <c:pt idx="92">
                  <c:v>79</c:v>
                </c:pt>
                <c:pt idx="93">
                  <c:v>79</c:v>
                </c:pt>
                <c:pt idx="94">
                  <c:v>79</c:v>
                </c:pt>
                <c:pt idx="95">
                  <c:v>79</c:v>
                </c:pt>
                <c:pt idx="96">
                  <c:v>240</c:v>
                </c:pt>
                <c:pt idx="97">
                  <c:v>240</c:v>
                </c:pt>
                <c:pt idx="98">
                  <c:v>240</c:v>
                </c:pt>
                <c:pt idx="99">
                  <c:v>240</c:v>
                </c:pt>
                <c:pt idx="100">
                  <c:v>240</c:v>
                </c:pt>
                <c:pt idx="101">
                  <c:v>240</c:v>
                </c:pt>
                <c:pt idx="102">
                  <c:v>240</c:v>
                </c:pt>
                <c:pt idx="103">
                  <c:v>420</c:v>
                </c:pt>
                <c:pt idx="104">
                  <c:v>1550</c:v>
                </c:pt>
                <c:pt idx="105">
                  <c:v>1550</c:v>
                </c:pt>
                <c:pt idx="106">
                  <c:v>1550</c:v>
                </c:pt>
                <c:pt idx="107">
                  <c:v>1680</c:v>
                </c:pt>
                <c:pt idx="108">
                  <c:v>1680</c:v>
                </c:pt>
                <c:pt idx="109">
                  <c:v>1680</c:v>
                </c:pt>
                <c:pt idx="110">
                  <c:v>240</c:v>
                </c:pt>
                <c:pt idx="111">
                  <c:v>240</c:v>
                </c:pt>
                <c:pt idx="112">
                  <c:v>240</c:v>
                </c:pt>
                <c:pt idx="113">
                  <c:v>240</c:v>
                </c:pt>
                <c:pt idx="114">
                  <c:v>240</c:v>
                </c:pt>
                <c:pt idx="115">
                  <c:v>240</c:v>
                </c:pt>
                <c:pt idx="116">
                  <c:v>240</c:v>
                </c:pt>
                <c:pt idx="117">
                  <c:v>420</c:v>
                </c:pt>
                <c:pt idx="118">
                  <c:v>1550</c:v>
                </c:pt>
                <c:pt idx="119">
                  <c:v>1550</c:v>
                </c:pt>
                <c:pt idx="120">
                  <c:v>1550</c:v>
                </c:pt>
                <c:pt idx="121">
                  <c:v>1680</c:v>
                </c:pt>
                <c:pt idx="122">
                  <c:v>1680</c:v>
                </c:pt>
                <c:pt idx="123">
                  <c:v>1680</c:v>
                </c:pt>
                <c:pt idx="124">
                  <c:v>240</c:v>
                </c:pt>
                <c:pt idx="125">
                  <c:v>240</c:v>
                </c:pt>
                <c:pt idx="126">
                  <c:v>240</c:v>
                </c:pt>
                <c:pt idx="127">
                  <c:v>240</c:v>
                </c:pt>
                <c:pt idx="128">
                  <c:v>240</c:v>
                </c:pt>
                <c:pt idx="129">
                  <c:v>240</c:v>
                </c:pt>
                <c:pt idx="130">
                  <c:v>240</c:v>
                </c:pt>
                <c:pt idx="131">
                  <c:v>420</c:v>
                </c:pt>
                <c:pt idx="132">
                  <c:v>1550</c:v>
                </c:pt>
                <c:pt idx="133">
                  <c:v>1550</c:v>
                </c:pt>
                <c:pt idx="134">
                  <c:v>1550</c:v>
                </c:pt>
                <c:pt idx="135">
                  <c:v>1680</c:v>
                </c:pt>
                <c:pt idx="136">
                  <c:v>1680</c:v>
                </c:pt>
                <c:pt idx="137">
                  <c:v>1680</c:v>
                </c:pt>
                <c:pt idx="138">
                  <c:v>240</c:v>
                </c:pt>
                <c:pt idx="139">
                  <c:v>240</c:v>
                </c:pt>
                <c:pt idx="140">
                  <c:v>240</c:v>
                </c:pt>
                <c:pt idx="141">
                  <c:v>240</c:v>
                </c:pt>
                <c:pt idx="142">
                  <c:v>240</c:v>
                </c:pt>
                <c:pt idx="143">
                  <c:v>240</c:v>
                </c:pt>
                <c:pt idx="144">
                  <c:v>240</c:v>
                </c:pt>
                <c:pt idx="145">
                  <c:v>420</c:v>
                </c:pt>
                <c:pt idx="146">
                  <c:v>1550</c:v>
                </c:pt>
                <c:pt idx="147">
                  <c:v>1550</c:v>
                </c:pt>
                <c:pt idx="148">
                  <c:v>1550</c:v>
                </c:pt>
                <c:pt idx="149">
                  <c:v>1680</c:v>
                </c:pt>
                <c:pt idx="150">
                  <c:v>1680</c:v>
                </c:pt>
                <c:pt idx="151">
                  <c:v>1680</c:v>
                </c:pt>
                <c:pt idx="152">
                  <c:v>420</c:v>
                </c:pt>
                <c:pt idx="153">
                  <c:v>420</c:v>
                </c:pt>
                <c:pt idx="154">
                  <c:v>420</c:v>
                </c:pt>
                <c:pt idx="155">
                  <c:v>420</c:v>
                </c:pt>
                <c:pt idx="156">
                  <c:v>1500</c:v>
                </c:pt>
                <c:pt idx="157">
                  <c:v>1500</c:v>
                </c:pt>
                <c:pt idx="158">
                  <c:v>1680</c:v>
                </c:pt>
                <c:pt idx="159">
                  <c:v>1680</c:v>
                </c:pt>
                <c:pt idx="160">
                  <c:v>1680</c:v>
                </c:pt>
                <c:pt idx="161">
                  <c:v>1500</c:v>
                </c:pt>
                <c:pt idx="162">
                  <c:v>1680</c:v>
                </c:pt>
                <c:pt idx="163">
                  <c:v>1500</c:v>
                </c:pt>
                <c:pt idx="164">
                  <c:v>960</c:v>
                </c:pt>
                <c:pt idx="165">
                  <c:v>960</c:v>
                </c:pt>
                <c:pt idx="166">
                  <c:v>960</c:v>
                </c:pt>
                <c:pt idx="167">
                  <c:v>960</c:v>
                </c:pt>
                <c:pt idx="168">
                  <c:v>1680</c:v>
                </c:pt>
                <c:pt idx="169">
                  <c:v>1680</c:v>
                </c:pt>
                <c:pt idx="170">
                  <c:v>1680</c:v>
                </c:pt>
                <c:pt idx="171">
                  <c:v>1680</c:v>
                </c:pt>
                <c:pt idx="172">
                  <c:v>600</c:v>
                </c:pt>
                <c:pt idx="173">
                  <c:v>600</c:v>
                </c:pt>
                <c:pt idx="174">
                  <c:v>420</c:v>
                </c:pt>
                <c:pt idx="175">
                  <c:v>420</c:v>
                </c:pt>
                <c:pt idx="176">
                  <c:v>420</c:v>
                </c:pt>
                <c:pt idx="177">
                  <c:v>420</c:v>
                </c:pt>
                <c:pt idx="178">
                  <c:v>-341</c:v>
                </c:pt>
                <c:pt idx="179">
                  <c:v>-461</c:v>
                </c:pt>
                <c:pt idx="180">
                  <c:v>-461</c:v>
                </c:pt>
                <c:pt idx="181">
                  <c:v>-461</c:v>
                </c:pt>
                <c:pt idx="182">
                  <c:v>-101</c:v>
                </c:pt>
                <c:pt idx="183">
                  <c:v>-461</c:v>
                </c:pt>
                <c:pt idx="184">
                  <c:v>-461</c:v>
                </c:pt>
                <c:pt idx="185">
                  <c:v>-461</c:v>
                </c:pt>
                <c:pt idx="186">
                  <c:v>-101</c:v>
                </c:pt>
                <c:pt idx="187">
                  <c:v>-461</c:v>
                </c:pt>
                <c:pt idx="188">
                  <c:v>-461</c:v>
                </c:pt>
                <c:pt idx="189">
                  <c:v>-461</c:v>
                </c:pt>
                <c:pt idx="190">
                  <c:v>-281</c:v>
                </c:pt>
                <c:pt idx="191">
                  <c:v>-461</c:v>
                </c:pt>
                <c:pt idx="192">
                  <c:v>-281</c:v>
                </c:pt>
                <c:pt idx="193">
                  <c:v>-461</c:v>
                </c:pt>
                <c:pt idx="194">
                  <c:v>-461</c:v>
                </c:pt>
                <c:pt idx="195">
                  <c:v>-461</c:v>
                </c:pt>
                <c:pt idx="196">
                  <c:v>-461</c:v>
                </c:pt>
                <c:pt idx="197">
                  <c:v>-461</c:v>
                </c:pt>
                <c:pt idx="198">
                  <c:v>-281</c:v>
                </c:pt>
                <c:pt idx="199">
                  <c:v>-101</c:v>
                </c:pt>
                <c:pt idx="200">
                  <c:v>-341</c:v>
                </c:pt>
                <c:pt idx="201">
                  <c:v>-521</c:v>
                </c:pt>
                <c:pt idx="202">
                  <c:v>-521</c:v>
                </c:pt>
                <c:pt idx="203">
                  <c:v>-521</c:v>
                </c:pt>
                <c:pt idx="204">
                  <c:v>1320</c:v>
                </c:pt>
                <c:pt idx="205">
                  <c:v>1320</c:v>
                </c:pt>
                <c:pt idx="206">
                  <c:v>1320</c:v>
                </c:pt>
                <c:pt idx="207">
                  <c:v>1320</c:v>
                </c:pt>
                <c:pt idx="208">
                  <c:v>1500</c:v>
                </c:pt>
                <c:pt idx="209">
                  <c:v>1140</c:v>
                </c:pt>
                <c:pt idx="210">
                  <c:v>1500</c:v>
                </c:pt>
                <c:pt idx="211">
                  <c:v>1140</c:v>
                </c:pt>
                <c:pt idx="212">
                  <c:v>1500</c:v>
                </c:pt>
                <c:pt idx="213">
                  <c:v>1140</c:v>
                </c:pt>
                <c:pt idx="214">
                  <c:v>1500</c:v>
                </c:pt>
                <c:pt idx="215">
                  <c:v>1140</c:v>
                </c:pt>
                <c:pt idx="216">
                  <c:v>-341</c:v>
                </c:pt>
                <c:pt idx="217">
                  <c:v>420</c:v>
                </c:pt>
                <c:pt idx="218">
                  <c:v>600</c:v>
                </c:pt>
                <c:pt idx="219">
                  <c:v>780</c:v>
                </c:pt>
                <c:pt idx="220">
                  <c:v>420</c:v>
                </c:pt>
                <c:pt idx="221">
                  <c:v>420</c:v>
                </c:pt>
                <c:pt idx="222">
                  <c:v>600</c:v>
                </c:pt>
                <c:pt idx="223">
                  <c:v>600</c:v>
                </c:pt>
                <c:pt idx="224">
                  <c:v>780</c:v>
                </c:pt>
                <c:pt idx="225">
                  <c:v>600</c:v>
                </c:pt>
                <c:pt idx="226">
                  <c:v>420</c:v>
                </c:pt>
                <c:pt idx="227">
                  <c:v>600</c:v>
                </c:pt>
                <c:pt idx="228">
                  <c:v>780</c:v>
                </c:pt>
                <c:pt idx="229">
                  <c:v>420</c:v>
                </c:pt>
                <c:pt idx="230">
                  <c:v>420</c:v>
                </c:pt>
                <c:pt idx="231">
                  <c:v>600</c:v>
                </c:pt>
                <c:pt idx="232">
                  <c:v>600</c:v>
                </c:pt>
                <c:pt idx="233">
                  <c:v>780</c:v>
                </c:pt>
                <c:pt idx="234">
                  <c:v>600</c:v>
                </c:pt>
                <c:pt idx="235">
                  <c:v>600</c:v>
                </c:pt>
                <c:pt idx="236">
                  <c:v>600</c:v>
                </c:pt>
                <c:pt idx="237">
                  <c:v>780</c:v>
                </c:pt>
                <c:pt idx="238">
                  <c:v>600</c:v>
                </c:pt>
                <c:pt idx="239">
                  <c:v>420</c:v>
                </c:pt>
                <c:pt idx="240">
                  <c:v>420</c:v>
                </c:pt>
                <c:pt idx="241">
                  <c:v>600</c:v>
                </c:pt>
                <c:pt idx="242">
                  <c:v>780</c:v>
                </c:pt>
                <c:pt idx="243">
                  <c:v>420</c:v>
                </c:pt>
                <c:pt idx="244">
                  <c:v>600</c:v>
                </c:pt>
                <c:pt idx="245">
                  <c:v>600</c:v>
                </c:pt>
                <c:pt idx="246">
                  <c:v>780</c:v>
                </c:pt>
                <c:pt idx="247">
                  <c:v>600</c:v>
                </c:pt>
                <c:pt idx="248">
                  <c:v>420</c:v>
                </c:pt>
                <c:pt idx="249">
                  <c:v>420</c:v>
                </c:pt>
                <c:pt idx="250">
                  <c:v>600</c:v>
                </c:pt>
                <c:pt idx="251">
                  <c:v>780</c:v>
                </c:pt>
                <c:pt idx="252">
                  <c:v>420</c:v>
                </c:pt>
                <c:pt idx="253">
                  <c:v>-521</c:v>
                </c:pt>
                <c:pt idx="254">
                  <c:v>-461</c:v>
                </c:pt>
                <c:pt idx="255">
                  <c:v>-461</c:v>
                </c:pt>
                <c:pt idx="256">
                  <c:v>-461</c:v>
                </c:pt>
                <c:pt idx="257">
                  <c:v>-461</c:v>
                </c:pt>
                <c:pt idx="258">
                  <c:v>60</c:v>
                </c:pt>
                <c:pt idx="259">
                  <c:v>-461</c:v>
                </c:pt>
                <c:pt idx="260">
                  <c:v>-461</c:v>
                </c:pt>
                <c:pt idx="261">
                  <c:v>60</c:v>
                </c:pt>
                <c:pt idx="262">
                  <c:v>-461</c:v>
                </c:pt>
                <c:pt idx="263">
                  <c:v>-461</c:v>
                </c:pt>
                <c:pt idx="264">
                  <c:v>420</c:v>
                </c:pt>
                <c:pt idx="265">
                  <c:v>420</c:v>
                </c:pt>
                <c:pt idx="266">
                  <c:v>420</c:v>
                </c:pt>
                <c:pt idx="267">
                  <c:v>420</c:v>
                </c:pt>
                <c:pt idx="268">
                  <c:v>240</c:v>
                </c:pt>
                <c:pt idx="269">
                  <c:v>960</c:v>
                </c:pt>
                <c:pt idx="270">
                  <c:v>240</c:v>
                </c:pt>
                <c:pt idx="271">
                  <c:v>420</c:v>
                </c:pt>
                <c:pt idx="272">
                  <c:v>420</c:v>
                </c:pt>
                <c:pt idx="273">
                  <c:v>960</c:v>
                </c:pt>
                <c:pt idx="274">
                  <c:v>960</c:v>
                </c:pt>
                <c:pt idx="275">
                  <c:v>960</c:v>
                </c:pt>
                <c:pt idx="276">
                  <c:v>960</c:v>
                </c:pt>
                <c:pt idx="277">
                  <c:v>960</c:v>
                </c:pt>
                <c:pt idx="278">
                  <c:v>-461</c:v>
                </c:pt>
                <c:pt idx="279">
                  <c:v>60</c:v>
                </c:pt>
                <c:pt idx="280">
                  <c:v>-461</c:v>
                </c:pt>
                <c:pt idx="281">
                  <c:v>-461</c:v>
                </c:pt>
                <c:pt idx="282">
                  <c:v>60</c:v>
                </c:pt>
                <c:pt idx="283">
                  <c:v>-461</c:v>
                </c:pt>
                <c:pt idx="284">
                  <c:v>-461</c:v>
                </c:pt>
                <c:pt idx="285">
                  <c:v>60</c:v>
                </c:pt>
                <c:pt idx="286">
                  <c:v>-461</c:v>
                </c:pt>
                <c:pt idx="287">
                  <c:v>-461</c:v>
                </c:pt>
                <c:pt idx="288">
                  <c:v>-281</c:v>
                </c:pt>
                <c:pt idx="289">
                  <c:v>-101</c:v>
                </c:pt>
                <c:pt idx="290">
                  <c:v>960</c:v>
                </c:pt>
                <c:pt idx="291">
                  <c:v>960</c:v>
                </c:pt>
                <c:pt idx="292">
                  <c:v>960</c:v>
                </c:pt>
                <c:pt idx="293">
                  <c:v>960</c:v>
                </c:pt>
                <c:pt idx="294">
                  <c:v>1320</c:v>
                </c:pt>
                <c:pt idx="295">
                  <c:v>1320</c:v>
                </c:pt>
                <c:pt idx="296">
                  <c:v>1320</c:v>
                </c:pt>
                <c:pt idx="297">
                  <c:v>1140</c:v>
                </c:pt>
                <c:pt idx="298">
                  <c:v>1140</c:v>
                </c:pt>
                <c:pt idx="299">
                  <c:v>1320</c:v>
                </c:pt>
                <c:pt idx="300">
                  <c:v>1320</c:v>
                </c:pt>
                <c:pt idx="301">
                  <c:v>1320</c:v>
                </c:pt>
                <c:pt idx="302">
                  <c:v>960</c:v>
                </c:pt>
                <c:pt idx="303">
                  <c:v>1140</c:v>
                </c:pt>
                <c:pt idx="304">
                  <c:v>1140</c:v>
                </c:pt>
                <c:pt idx="305">
                  <c:v>1140</c:v>
                </c:pt>
                <c:pt idx="306">
                  <c:v>960</c:v>
                </c:pt>
                <c:pt idx="307">
                  <c:v>1140</c:v>
                </c:pt>
                <c:pt idx="308">
                  <c:v>1140</c:v>
                </c:pt>
                <c:pt idx="309">
                  <c:v>1140</c:v>
                </c:pt>
                <c:pt idx="310">
                  <c:v>960</c:v>
                </c:pt>
                <c:pt idx="311">
                  <c:v>1140</c:v>
                </c:pt>
                <c:pt idx="312">
                  <c:v>1140</c:v>
                </c:pt>
                <c:pt idx="313">
                  <c:v>1140</c:v>
                </c:pt>
                <c:pt idx="314">
                  <c:v>960</c:v>
                </c:pt>
                <c:pt idx="315">
                  <c:v>1140</c:v>
                </c:pt>
                <c:pt idx="316">
                  <c:v>1140</c:v>
                </c:pt>
                <c:pt idx="317">
                  <c:v>1140</c:v>
                </c:pt>
                <c:pt idx="318">
                  <c:v>1140</c:v>
                </c:pt>
                <c:pt idx="319">
                  <c:v>1140</c:v>
                </c:pt>
                <c:pt idx="320">
                  <c:v>960</c:v>
                </c:pt>
                <c:pt idx="321">
                  <c:v>1140</c:v>
                </c:pt>
                <c:pt idx="322">
                  <c:v>1140</c:v>
                </c:pt>
                <c:pt idx="323">
                  <c:v>1140</c:v>
                </c:pt>
                <c:pt idx="324">
                  <c:v>960</c:v>
                </c:pt>
                <c:pt idx="325">
                  <c:v>1140</c:v>
                </c:pt>
                <c:pt idx="326">
                  <c:v>1140</c:v>
                </c:pt>
                <c:pt idx="327">
                  <c:v>1140</c:v>
                </c:pt>
                <c:pt idx="328">
                  <c:v>960</c:v>
                </c:pt>
                <c:pt idx="329">
                  <c:v>1140</c:v>
                </c:pt>
                <c:pt idx="330">
                  <c:v>1140</c:v>
                </c:pt>
                <c:pt idx="331">
                  <c:v>1140</c:v>
                </c:pt>
                <c:pt idx="332">
                  <c:v>960</c:v>
                </c:pt>
                <c:pt idx="333">
                  <c:v>1140</c:v>
                </c:pt>
                <c:pt idx="334">
                  <c:v>1680</c:v>
                </c:pt>
                <c:pt idx="335">
                  <c:v>1680</c:v>
                </c:pt>
                <c:pt idx="336">
                  <c:v>1680</c:v>
                </c:pt>
                <c:pt idx="337">
                  <c:v>1680</c:v>
                </c:pt>
                <c:pt idx="338">
                  <c:v>1680</c:v>
                </c:pt>
                <c:pt idx="339">
                  <c:v>1680</c:v>
                </c:pt>
                <c:pt idx="340">
                  <c:v>1680</c:v>
                </c:pt>
                <c:pt idx="341">
                  <c:v>1680</c:v>
                </c:pt>
                <c:pt idx="342">
                  <c:v>1320</c:v>
                </c:pt>
                <c:pt idx="343">
                  <c:v>1680</c:v>
                </c:pt>
                <c:pt idx="344">
                  <c:v>1320</c:v>
                </c:pt>
                <c:pt idx="345">
                  <c:v>1680</c:v>
                </c:pt>
                <c:pt idx="346">
                  <c:v>1500</c:v>
                </c:pt>
                <c:pt idx="347">
                  <c:v>1500</c:v>
                </c:pt>
                <c:pt idx="348">
                  <c:v>780</c:v>
                </c:pt>
                <c:pt idx="349">
                  <c:v>600</c:v>
                </c:pt>
                <c:pt idx="350">
                  <c:v>780</c:v>
                </c:pt>
                <c:pt idx="351">
                  <c:v>420</c:v>
                </c:pt>
                <c:pt idx="352">
                  <c:v>780</c:v>
                </c:pt>
                <c:pt idx="353">
                  <c:v>960</c:v>
                </c:pt>
                <c:pt idx="354">
                  <c:v>960</c:v>
                </c:pt>
                <c:pt idx="355">
                  <c:v>960</c:v>
                </c:pt>
                <c:pt idx="356">
                  <c:v>420</c:v>
                </c:pt>
                <c:pt idx="357">
                  <c:v>780</c:v>
                </c:pt>
                <c:pt idx="358">
                  <c:v>960</c:v>
                </c:pt>
                <c:pt idx="359">
                  <c:v>600</c:v>
                </c:pt>
                <c:pt idx="360">
                  <c:v>780</c:v>
                </c:pt>
                <c:pt idx="361">
                  <c:v>780</c:v>
                </c:pt>
                <c:pt idx="362">
                  <c:v>79</c:v>
                </c:pt>
                <c:pt idx="363">
                  <c:v>420</c:v>
                </c:pt>
                <c:pt idx="364">
                  <c:v>420</c:v>
                </c:pt>
              </c:numCache>
            </c:numRef>
          </c:yVal>
          <c:smooth val="0"/>
          <c:extLst>
            <c:ext xmlns:c15="http://schemas.microsoft.com/office/drawing/2012/chart" uri="{02D57815-91ED-43cb-92C2-25804820EDAC}">
              <c15:datalabelsRange>
                <c15:f>'Bump List'!$H$6:$H$379</c15:f>
                <c15:dlblRangeCache>
                  <c:ptCount val="374"/>
                  <c:pt idx="0">
                    <c:v>AIO[0]</c:v>
                  </c:pt>
                  <c:pt idx="1">
                    <c:v>AIO[1]</c:v>
                  </c:pt>
                  <c:pt idx="2">
                    <c:v>AIO[2]</c:v>
                  </c:pt>
                  <c:pt idx="3">
                    <c:v>AIO[3]</c:v>
                  </c:pt>
                  <c:pt idx="4">
                    <c:v>CFG_CLK</c:v>
                  </c:pt>
                  <c:pt idx="5">
                    <c:v>CFG_CSB</c:v>
                  </c:pt>
                  <c:pt idx="6">
                    <c:v>CFG_MISO</c:v>
                  </c:pt>
                  <c:pt idx="7">
                    <c:v>CFG_MOSI</c:v>
                  </c:pt>
                  <c:pt idx="8">
                    <c:v>CLK_DIG_EXT</c:v>
                  </c:pt>
                  <c:pt idx="9">
                    <c:v>CLK_REF</c:v>
                  </c:pt>
                  <c:pt idx="10">
                    <c:v>D2D_CLKN[0]</c:v>
                  </c:pt>
                  <c:pt idx="11">
                    <c:v>D2D_CLKN[1]</c:v>
                  </c:pt>
                  <c:pt idx="12">
                    <c:v>D2D_CLKP[0]</c:v>
                  </c:pt>
                  <c:pt idx="13">
                    <c:v>D2D_CLKP[1]</c:v>
                  </c:pt>
                  <c:pt idx="14">
                    <c:v>D2D_RX[0]</c:v>
                  </c:pt>
                  <c:pt idx="15">
                    <c:v>D2D_RX[1]</c:v>
                  </c:pt>
                  <c:pt idx="16">
                    <c:v>D2D_TX[0]</c:v>
                  </c:pt>
                  <c:pt idx="17">
                    <c:v>D2D_TX[1]</c:v>
                  </c:pt>
                  <c:pt idx="18">
                    <c:v>EN_PWR</c:v>
                  </c:pt>
                  <c:pt idx="19">
                    <c:v>EN_RX[0]</c:v>
                  </c:pt>
                  <c:pt idx="20">
                    <c:v>EN_RX[1]</c:v>
                  </c:pt>
                  <c:pt idx="21">
                    <c:v>EN_TX[0]</c:v>
                  </c:pt>
                  <c:pt idx="22">
                    <c:v>EN_TX[1]</c:v>
                  </c:pt>
                  <c:pt idx="23">
                    <c:v>GPIO[0]</c:v>
                  </c:pt>
                  <c:pt idx="24">
                    <c:v>GPIO[1]</c:v>
                  </c:pt>
                  <c:pt idx="25">
                    <c:v>GPIO[10]</c:v>
                  </c:pt>
                  <c:pt idx="26">
                    <c:v>GPIO[11]</c:v>
                  </c:pt>
                  <c:pt idx="27">
                    <c:v>GPIO[12]</c:v>
                  </c:pt>
                  <c:pt idx="28">
                    <c:v>GPIO[13]</c:v>
                  </c:pt>
                  <c:pt idx="29">
                    <c:v>GPIO[14]</c:v>
                  </c:pt>
                  <c:pt idx="30">
                    <c:v>GPIO[15]</c:v>
                  </c:pt>
                  <c:pt idx="31">
                    <c:v>GPIO[2]</c:v>
                  </c:pt>
                  <c:pt idx="32">
                    <c:v>GPIO[3]</c:v>
                  </c:pt>
                  <c:pt idx="33">
                    <c:v>GPIO[4]</c:v>
                  </c:pt>
                  <c:pt idx="34">
                    <c:v>GPIO[5]</c:v>
                  </c:pt>
                  <c:pt idx="35">
                    <c:v>GPIO[6]</c:v>
                  </c:pt>
                  <c:pt idx="36">
                    <c:v>GPIO[7]</c:v>
                  </c:pt>
                  <c:pt idx="37">
                    <c:v>GPIO[8]</c:v>
                  </c:pt>
                  <c:pt idx="38">
                    <c:v>GPIO[9]</c:v>
                  </c:pt>
                  <c:pt idx="39">
                    <c:v>IQ_CLK_IN</c:v>
                  </c:pt>
                  <c:pt idx="40">
                    <c:v>IQ_CLK_OUT</c:v>
                  </c:pt>
                  <c:pt idx="41">
                    <c:v>IQ_DATA[0]</c:v>
                  </c:pt>
                  <c:pt idx="42">
                    <c:v>IQ_DATA[1]</c:v>
                  </c:pt>
                  <c:pt idx="43">
                    <c:v>IQ_DATA[10]</c:v>
                  </c:pt>
                  <c:pt idx="44">
                    <c:v>IQ_DATA[11]</c:v>
                  </c:pt>
                  <c:pt idx="45">
                    <c:v>IQ_DATA[12]</c:v>
                  </c:pt>
                  <c:pt idx="46">
                    <c:v>IQ_DATA[13]</c:v>
                  </c:pt>
                  <c:pt idx="47">
                    <c:v>IQ_DATA[14]</c:v>
                  </c:pt>
                  <c:pt idx="48">
                    <c:v>IQ_DATA[15]</c:v>
                  </c:pt>
                  <c:pt idx="49">
                    <c:v>IQ_DATA[16]</c:v>
                  </c:pt>
                  <c:pt idx="50">
                    <c:v>IQ_DATA[17]</c:v>
                  </c:pt>
                  <c:pt idx="51">
                    <c:v>IQ_DATA[18]</c:v>
                  </c:pt>
                  <c:pt idx="52">
                    <c:v>IQ_DATA[19]</c:v>
                  </c:pt>
                  <c:pt idx="53">
                    <c:v>IQ_DATA[2]</c:v>
                  </c:pt>
                  <c:pt idx="54">
                    <c:v>IQ_DATA[20]</c:v>
                  </c:pt>
                  <c:pt idx="55">
                    <c:v>IQ_DATA[21]</c:v>
                  </c:pt>
                  <c:pt idx="56">
                    <c:v>IQ_DATA[22]</c:v>
                  </c:pt>
                  <c:pt idx="57">
                    <c:v>IQ_DATA[23]</c:v>
                  </c:pt>
                  <c:pt idx="58">
                    <c:v>IQ_DATA[24]</c:v>
                  </c:pt>
                  <c:pt idx="59">
                    <c:v>IQ_DATA[25]</c:v>
                  </c:pt>
                  <c:pt idx="60">
                    <c:v>IQ_DATA[26]</c:v>
                  </c:pt>
                  <c:pt idx="61">
                    <c:v>IQ_DATA[27]</c:v>
                  </c:pt>
                  <c:pt idx="62">
                    <c:v>IQ_DATA[28]</c:v>
                  </c:pt>
                  <c:pt idx="63">
                    <c:v>IQ_DATA[29]</c:v>
                  </c:pt>
                  <c:pt idx="64">
                    <c:v>IQ_DATA[3]</c:v>
                  </c:pt>
                  <c:pt idx="65">
                    <c:v>IQ_DATA[30]</c:v>
                  </c:pt>
                  <c:pt idx="66">
                    <c:v>IQ_DATA[31]</c:v>
                  </c:pt>
                  <c:pt idx="67">
                    <c:v>IQ_DATA[32]</c:v>
                  </c:pt>
                  <c:pt idx="68">
                    <c:v>IQ_DATA[33]</c:v>
                  </c:pt>
                  <c:pt idx="69">
                    <c:v>IQ_DATA[34]</c:v>
                  </c:pt>
                  <c:pt idx="70">
                    <c:v>IQ_DATA[35]</c:v>
                  </c:pt>
                  <c:pt idx="71">
                    <c:v>IQ_DATA[36]</c:v>
                  </c:pt>
                  <c:pt idx="72">
                    <c:v>IQ_DATA[37]</c:v>
                  </c:pt>
                  <c:pt idx="73">
                    <c:v>IQ_DATA[38]</c:v>
                  </c:pt>
                  <c:pt idx="74">
                    <c:v>IQ_DATA[39]</c:v>
                  </c:pt>
                  <c:pt idx="75">
                    <c:v>IQ_DATA[4]</c:v>
                  </c:pt>
                  <c:pt idx="76">
                    <c:v>IQ_DATA[5]</c:v>
                  </c:pt>
                  <c:pt idx="77">
                    <c:v>IQ_DATA[6]</c:v>
                  </c:pt>
                  <c:pt idx="78">
                    <c:v>IQ_DATA[7]</c:v>
                  </c:pt>
                  <c:pt idx="79">
                    <c:v>IQ_DATA[8]</c:v>
                  </c:pt>
                  <c:pt idx="80">
                    <c:v>IQ_DATA[9]</c:v>
                  </c:pt>
                  <c:pt idx="81">
                    <c:v>IRQ</c:v>
                  </c:pt>
                  <c:pt idx="82">
                    <c:v>REF_DCPL_PLL0</c:v>
                  </c:pt>
                  <c:pt idx="83">
                    <c:v>REF_DCPL_PLL1</c:v>
                  </c:pt>
                  <c:pt idx="84">
                    <c:v>RSTB</c:v>
                  </c:pt>
                  <c:pt idx="85">
                    <c:v>RX_GAIN_CLK[0]</c:v>
                  </c:pt>
                  <c:pt idx="86">
                    <c:v>RX_GAIN_CLK[1]</c:v>
                  </c:pt>
                  <c:pt idx="87">
                    <c:v>RX_GAIN_CSB[0]</c:v>
                  </c:pt>
                  <c:pt idx="88">
                    <c:v>RX_GAIN_CSB[1]</c:v>
                  </c:pt>
                  <c:pt idx="89">
                    <c:v>RX_GAIN_MOSI[0]</c:v>
                  </c:pt>
                  <c:pt idx="90">
                    <c:v>RX_GAIN_MOSI[1]</c:v>
                  </c:pt>
                  <c:pt idx="91">
                    <c:v>TCK</c:v>
                  </c:pt>
                  <c:pt idx="92">
                    <c:v>TDI</c:v>
                  </c:pt>
                  <c:pt idx="93">
                    <c:v>TDO</c:v>
                  </c:pt>
                  <c:pt idx="94">
                    <c:v>TEST_EN</c:v>
                  </c:pt>
                  <c:pt idx="95">
                    <c:v>TMS</c:v>
                  </c:pt>
                  <c:pt idx="96">
                    <c:v>TRX0_ANA_RX_IN</c:v>
                  </c:pt>
                  <c:pt idx="97">
                    <c:v>TRX0_ANA_RX_IP</c:v>
                  </c:pt>
                  <c:pt idx="98">
                    <c:v>TRX0_ANA_RX_QN</c:v>
                  </c:pt>
                  <c:pt idx="99">
                    <c:v>TRX0_ANA_RX_QP</c:v>
                  </c:pt>
                  <c:pt idx="100">
                    <c:v>TRX0_ANA_TX_IN</c:v>
                  </c:pt>
                  <c:pt idx="101">
                    <c:v>TRX0_ANA_TX_IP</c:v>
                  </c:pt>
                  <c:pt idx="102">
                    <c:v>TRX0_ANA_TX_QN</c:v>
                  </c:pt>
                  <c:pt idx="103">
                    <c:v>TRX0_ANA_TX_QP</c:v>
                  </c:pt>
                  <c:pt idx="104">
                    <c:v>TRX0_RXRF_2G</c:v>
                  </c:pt>
                  <c:pt idx="105">
                    <c:v>TRX0_RXRF_5G</c:v>
                  </c:pt>
                  <c:pt idx="106">
                    <c:v>TRX0_RXRF_7G</c:v>
                  </c:pt>
                  <c:pt idx="107">
                    <c:v>TRX0_TXRF_2G</c:v>
                  </c:pt>
                  <c:pt idx="108">
                    <c:v>TRX0_TXRF_5G</c:v>
                  </c:pt>
                  <c:pt idx="109">
                    <c:v>TRX0_TXRF_GND</c:v>
                  </c:pt>
                  <c:pt idx="110">
                    <c:v>TRX1_ANA_RX_IN</c:v>
                  </c:pt>
                  <c:pt idx="111">
                    <c:v>TRX1_ANA_RX_IP</c:v>
                  </c:pt>
                  <c:pt idx="112">
                    <c:v>TRX1_ANA_RX_QN</c:v>
                  </c:pt>
                  <c:pt idx="113">
                    <c:v>TRX1_ANA_RX_QP</c:v>
                  </c:pt>
                  <c:pt idx="114">
                    <c:v>TRX1_ANA_TX_IN</c:v>
                  </c:pt>
                  <c:pt idx="115">
                    <c:v>TRX1_ANA_TX_IP</c:v>
                  </c:pt>
                  <c:pt idx="116">
                    <c:v>TRX1_ANA_TX_QN</c:v>
                  </c:pt>
                  <c:pt idx="117">
                    <c:v>TRX1_ANA_TX_QP</c:v>
                  </c:pt>
                  <c:pt idx="118">
                    <c:v>TRX1_RXRF_2G</c:v>
                  </c:pt>
                  <c:pt idx="119">
                    <c:v>TRX1_RXRF_5G</c:v>
                  </c:pt>
                  <c:pt idx="120">
                    <c:v>TRX1_RXRF_7G</c:v>
                  </c:pt>
                  <c:pt idx="121">
                    <c:v>TRX1_TXRF_2G</c:v>
                  </c:pt>
                  <c:pt idx="122">
                    <c:v>TRX1_TXRF_5G</c:v>
                  </c:pt>
                  <c:pt idx="123">
                    <c:v>TRX1_TXRF_GND</c:v>
                  </c:pt>
                  <c:pt idx="124">
                    <c:v>TRX2_ANA_RX_IN</c:v>
                  </c:pt>
                  <c:pt idx="125">
                    <c:v>TRX2_ANA_RX_IP</c:v>
                  </c:pt>
                  <c:pt idx="126">
                    <c:v>TRX2_ANA_RX_QN</c:v>
                  </c:pt>
                  <c:pt idx="127">
                    <c:v>TRX2_ANA_RX_QP</c:v>
                  </c:pt>
                  <c:pt idx="128">
                    <c:v>TRX2_ANA_TX_IN</c:v>
                  </c:pt>
                  <c:pt idx="129">
                    <c:v>TRX2_ANA_TX_IP</c:v>
                  </c:pt>
                  <c:pt idx="130">
                    <c:v>TRX2_ANA_TX_QN</c:v>
                  </c:pt>
                  <c:pt idx="131">
                    <c:v>TRX2_ANA_TX_QP</c:v>
                  </c:pt>
                  <c:pt idx="132">
                    <c:v>TRX2_RXRF_2G</c:v>
                  </c:pt>
                  <c:pt idx="133">
                    <c:v>TRX2_RXRF_5G</c:v>
                  </c:pt>
                  <c:pt idx="134">
                    <c:v>TRX2_RXRF_7G</c:v>
                  </c:pt>
                  <c:pt idx="135">
                    <c:v>TRX2_TXRF_2G</c:v>
                  </c:pt>
                  <c:pt idx="136">
                    <c:v>TRX2_TXRF_5G</c:v>
                  </c:pt>
                  <c:pt idx="137">
                    <c:v>TRX2_TXRF_GND</c:v>
                  </c:pt>
                  <c:pt idx="138">
                    <c:v>TRX3_ANA_RX_IN</c:v>
                  </c:pt>
                  <c:pt idx="139">
                    <c:v>TRX3_ANA_RX_IP</c:v>
                  </c:pt>
                  <c:pt idx="140">
                    <c:v>TRX3_ANA_RX_QN</c:v>
                  </c:pt>
                  <c:pt idx="141">
                    <c:v>TRX3_ANA_RX_QP</c:v>
                  </c:pt>
                  <c:pt idx="142">
                    <c:v>TRX3_ANA_TX_IN</c:v>
                  </c:pt>
                  <c:pt idx="143">
                    <c:v>TRX3_ANA_TX_IP</c:v>
                  </c:pt>
                  <c:pt idx="144">
                    <c:v>TRX3_ANA_TX_QN</c:v>
                  </c:pt>
                  <c:pt idx="145">
                    <c:v>TRX3_ANA_TX_QP</c:v>
                  </c:pt>
                  <c:pt idx="146">
                    <c:v>TRX3_RXRF_2G</c:v>
                  </c:pt>
                  <c:pt idx="147">
                    <c:v>TRX3_RXRF_5G</c:v>
                  </c:pt>
                  <c:pt idx="148">
                    <c:v>TRX3_RXRF_7G</c:v>
                  </c:pt>
                  <c:pt idx="149">
                    <c:v>TRX3_TXRF_2G</c:v>
                  </c:pt>
                  <c:pt idx="150">
                    <c:v>TRX3_TXRF_5G</c:v>
                  </c:pt>
                  <c:pt idx="151">
                    <c:v>TRX3_TXRF_GND</c:v>
                  </c:pt>
                  <c:pt idx="152">
                    <c:v>VDD_ANA_BB_TRX0</c:v>
                  </c:pt>
                  <c:pt idx="153">
                    <c:v>VDD_ANA_BB_TRX1</c:v>
                  </c:pt>
                  <c:pt idx="154">
                    <c:v>VDD_ANA_BB_TRX2</c:v>
                  </c:pt>
                  <c:pt idx="155">
                    <c:v>VDD_ANA_BB_TRX3</c:v>
                  </c:pt>
                  <c:pt idx="156">
                    <c:v>VDD_ANA_LO_PLL0</c:v>
                  </c:pt>
                  <c:pt idx="157">
                    <c:v>VDD_ANA_LO_PLL0</c:v>
                  </c:pt>
                  <c:pt idx="158">
                    <c:v>VDD_ANA_LO_PLL0</c:v>
                  </c:pt>
                  <c:pt idx="159">
                    <c:v>VDD_ANA_LO_PLL0</c:v>
                  </c:pt>
                  <c:pt idx="160">
                    <c:v>VDD_ANA_LO_PLL1</c:v>
                  </c:pt>
                  <c:pt idx="161">
                    <c:v>VDD_ANA_LO_PLL1</c:v>
                  </c:pt>
                  <c:pt idx="162">
                    <c:v>VDD_ANA_LO_PLL1</c:v>
                  </c:pt>
                  <c:pt idx="163">
                    <c:v>VDD_ANA_LO_PLL1</c:v>
                  </c:pt>
                  <c:pt idx="164">
                    <c:v>VDD_ANA_LO_TRX0</c:v>
                  </c:pt>
                  <c:pt idx="165">
                    <c:v>VDD_ANA_LO_TRX1</c:v>
                  </c:pt>
                  <c:pt idx="166">
                    <c:v>VDD_ANA_LO_TRX2</c:v>
                  </c:pt>
                  <c:pt idx="167">
                    <c:v>VDD_ANA_LO_TRX3</c:v>
                  </c:pt>
                  <c:pt idx="168">
                    <c:v>VDD_ANA_RF_TRX0</c:v>
                  </c:pt>
                  <c:pt idx="169">
                    <c:v>VDD_ANA_RF_TRX1</c:v>
                  </c:pt>
                  <c:pt idx="170">
                    <c:v>VDD_ANA_RF_TRX2</c:v>
                  </c:pt>
                  <c:pt idx="171">
                    <c:v>VDD_ANA_RF_TRX3</c:v>
                  </c:pt>
                  <c:pt idx="172">
                    <c:v>VDD_ANA_XTAL_PLL0</c:v>
                  </c:pt>
                  <c:pt idx="173">
                    <c:v>VDD_ANA_XTAL_PLL1</c:v>
                  </c:pt>
                  <c:pt idx="174">
                    <c:v>VDD_BB_TRX0</c:v>
                  </c:pt>
                  <c:pt idx="175">
                    <c:v>VDD_BB_TRX1</c:v>
                  </c:pt>
                  <c:pt idx="176">
                    <c:v>VDD_BB_TRX2</c:v>
                  </c:pt>
                  <c:pt idx="177">
                    <c:v>VDD_BB_TRX3</c:v>
                  </c:pt>
                  <c:pt idx="178">
                    <c:v>VDD_DIG</c:v>
                  </c:pt>
                  <c:pt idx="179">
                    <c:v>VDD_DIG</c:v>
                  </c:pt>
                  <c:pt idx="180">
                    <c:v>VDD_DIG</c:v>
                  </c:pt>
                  <c:pt idx="181">
                    <c:v>VDD_DIG</c:v>
                  </c:pt>
                  <c:pt idx="182">
                    <c:v>VDD_DIG</c:v>
                  </c:pt>
                  <c:pt idx="183">
                    <c:v>VDD_DIG</c:v>
                  </c:pt>
                  <c:pt idx="184">
                    <c:v>VDD_DIG</c:v>
                  </c:pt>
                  <c:pt idx="185">
                    <c:v>VDD_DIG</c:v>
                  </c:pt>
                  <c:pt idx="186">
                    <c:v>VDD_DIG</c:v>
                  </c:pt>
                  <c:pt idx="187">
                    <c:v>VDD_DIG</c:v>
                  </c:pt>
                  <c:pt idx="188">
                    <c:v>VDD_DIG</c:v>
                  </c:pt>
                  <c:pt idx="189">
                    <c:v>VDD_IO</c:v>
                  </c:pt>
                  <c:pt idx="190">
                    <c:v>VDD_IO</c:v>
                  </c:pt>
                  <c:pt idx="191">
                    <c:v>VDD_IO</c:v>
                  </c:pt>
                  <c:pt idx="192">
                    <c:v>VDD_IO</c:v>
                  </c:pt>
                  <c:pt idx="193">
                    <c:v>VDD_IO</c:v>
                  </c:pt>
                  <c:pt idx="194">
                    <c:v>VDD_IO</c:v>
                  </c:pt>
                  <c:pt idx="195">
                    <c:v>VDD_IO</c:v>
                  </c:pt>
                  <c:pt idx="196">
                    <c:v>VDD_IO</c:v>
                  </c:pt>
                  <c:pt idx="197">
                    <c:v>VDD_IO</c:v>
                  </c:pt>
                  <c:pt idx="198">
                    <c:v>VDD_IO</c:v>
                  </c:pt>
                  <c:pt idx="199">
                    <c:v>VDD_IO</c:v>
                  </c:pt>
                  <c:pt idx="200">
                    <c:v>VDD_REGIN_D2D</c:v>
                  </c:pt>
                  <c:pt idx="201">
                    <c:v>VDD_REGIN_D2D</c:v>
                  </c:pt>
                  <c:pt idx="202">
                    <c:v>VDD_REGIN_DIG</c:v>
                  </c:pt>
                  <c:pt idx="203">
                    <c:v>VDD_REGIN_DIG</c:v>
                  </c:pt>
                  <c:pt idx="204">
                    <c:v>VDD_RF_TRX0</c:v>
                  </c:pt>
                  <c:pt idx="205">
                    <c:v>VDD_RF_TRX1</c:v>
                  </c:pt>
                  <c:pt idx="206">
                    <c:v>VDD_RF_TRX2</c:v>
                  </c:pt>
                  <c:pt idx="207">
                    <c:v>VDD_RF_TRX3</c:v>
                  </c:pt>
                  <c:pt idx="208">
                    <c:v>VDD_TXRF_TRX0[0]</c:v>
                  </c:pt>
                  <c:pt idx="209">
                    <c:v>VDD_TXRF_TRX0[1]</c:v>
                  </c:pt>
                  <c:pt idx="210">
                    <c:v>VDD_TXRF_TRX1[0]</c:v>
                  </c:pt>
                  <c:pt idx="211">
                    <c:v>VDD_TXRF_TRX1[1]</c:v>
                  </c:pt>
                  <c:pt idx="212">
                    <c:v>VDD_TXRF_TRX2[0]</c:v>
                  </c:pt>
                  <c:pt idx="213">
                    <c:v>VDD_TXRF_TRX2[1]</c:v>
                  </c:pt>
                  <c:pt idx="214">
                    <c:v>VDD_TXRF_TRX3[0]</c:v>
                  </c:pt>
                  <c:pt idx="215">
                    <c:v>VDD_TXRF_TRX3[1]</c:v>
                  </c:pt>
                  <c:pt idx="216">
                    <c:v>VDDA_D2D</c:v>
                  </c:pt>
                  <c:pt idx="217">
                    <c:v>VSS_BB_TRX0</c:v>
                  </c:pt>
                  <c:pt idx="218">
                    <c:v>VSS_BB_TRX0</c:v>
                  </c:pt>
                  <c:pt idx="219">
                    <c:v>VSS_BB_TRX0</c:v>
                  </c:pt>
                  <c:pt idx="220">
                    <c:v>VSS_BB_TRX0</c:v>
                  </c:pt>
                  <c:pt idx="221">
                    <c:v>VSS_BB_TRX0</c:v>
                  </c:pt>
                  <c:pt idx="222">
                    <c:v>VSS_BB_TRX0</c:v>
                  </c:pt>
                  <c:pt idx="223">
                    <c:v>VSS_BB_TRX0</c:v>
                  </c:pt>
                  <c:pt idx="224">
                    <c:v>VSS_BB_TRX0</c:v>
                  </c:pt>
                  <c:pt idx="225">
                    <c:v>VSS_BB_TRX0</c:v>
                  </c:pt>
                  <c:pt idx="226">
                    <c:v>VSS_BB_TRX1</c:v>
                  </c:pt>
                  <c:pt idx="227">
                    <c:v>VSS_BB_TRX1</c:v>
                  </c:pt>
                  <c:pt idx="228">
                    <c:v>VSS_BB_TRX1</c:v>
                  </c:pt>
                  <c:pt idx="229">
                    <c:v>VSS_BB_TRX1</c:v>
                  </c:pt>
                  <c:pt idx="230">
                    <c:v>VSS_BB_TRX1</c:v>
                  </c:pt>
                  <c:pt idx="231">
                    <c:v>VSS_BB_TRX1</c:v>
                  </c:pt>
                  <c:pt idx="232">
                    <c:v>VSS_BB_TRX1</c:v>
                  </c:pt>
                  <c:pt idx="233">
                    <c:v>VSS_BB_TRX1</c:v>
                  </c:pt>
                  <c:pt idx="234">
                    <c:v>VSS_BB_TRX1</c:v>
                  </c:pt>
                  <c:pt idx="235">
                    <c:v>VSS_BB_TRX2</c:v>
                  </c:pt>
                  <c:pt idx="236">
                    <c:v>VSS_BB_TRX2</c:v>
                  </c:pt>
                  <c:pt idx="237">
                    <c:v>VSS_BB_TRX2</c:v>
                  </c:pt>
                  <c:pt idx="238">
                    <c:v>VSS_BB_TRX2</c:v>
                  </c:pt>
                  <c:pt idx="239">
                    <c:v>VSS_BB_TRX2</c:v>
                  </c:pt>
                  <c:pt idx="240">
                    <c:v>VSS_BB_TRX2</c:v>
                  </c:pt>
                  <c:pt idx="241">
                    <c:v>VSS_BB_TRX2</c:v>
                  </c:pt>
                  <c:pt idx="242">
                    <c:v>VSS_BB_TRX2</c:v>
                  </c:pt>
                  <c:pt idx="243">
                    <c:v>VSS_BB_TRX2</c:v>
                  </c:pt>
                  <c:pt idx="244">
                    <c:v>VSS_BB_TRX3</c:v>
                  </c:pt>
                  <c:pt idx="245">
                    <c:v>VSS_BB_TRX3</c:v>
                  </c:pt>
                  <c:pt idx="246">
                    <c:v>VSS_BB_TRX3</c:v>
                  </c:pt>
                  <c:pt idx="247">
                    <c:v>VSS_BB_TRX3</c:v>
                  </c:pt>
                  <c:pt idx="248">
                    <c:v>VSS_BB_TRX3</c:v>
                  </c:pt>
                  <c:pt idx="249">
                    <c:v>VSS_BB_TRX3</c:v>
                  </c:pt>
                  <c:pt idx="250">
                    <c:v>VSS_BB_TRX3</c:v>
                  </c:pt>
                  <c:pt idx="251">
                    <c:v>VSS_BB_TRX3</c:v>
                  </c:pt>
                  <c:pt idx="252">
                    <c:v>VSS_BB_TRX3</c:v>
                  </c:pt>
                  <c:pt idx="253">
                    <c:v>VSS_D2D</c:v>
                  </c:pt>
                  <c:pt idx="254">
                    <c:v>VSS_DIG</c:v>
                  </c:pt>
                  <c:pt idx="255">
                    <c:v>VSS_DIG</c:v>
                  </c:pt>
                  <c:pt idx="256">
                    <c:v>VSS_DIG</c:v>
                  </c:pt>
                  <c:pt idx="257">
                    <c:v>VSS_DIG</c:v>
                  </c:pt>
                  <c:pt idx="258">
                    <c:v>VSS_DIG</c:v>
                  </c:pt>
                  <c:pt idx="259">
                    <c:v>VSS_DIG</c:v>
                  </c:pt>
                  <c:pt idx="260">
                    <c:v>VSS_DIG</c:v>
                  </c:pt>
                  <c:pt idx="261">
                    <c:v>VSS_DIG</c:v>
                  </c:pt>
                  <c:pt idx="262">
                    <c:v>VSS_DIG</c:v>
                  </c:pt>
                  <c:pt idx="263">
                    <c:v>VSS_DIG</c:v>
                  </c:pt>
                  <c:pt idx="264">
                    <c:v>VSS_ESD_BB_TRX0</c:v>
                  </c:pt>
                  <c:pt idx="265">
                    <c:v>VSS_ESD_BB_TRX1</c:v>
                  </c:pt>
                  <c:pt idx="266">
                    <c:v>VSS_ESD_BB_TRX2</c:v>
                  </c:pt>
                  <c:pt idx="267">
                    <c:v>VSS_ESD_BB_TRX3</c:v>
                  </c:pt>
                  <c:pt idx="268">
                    <c:v>VSS_ESD_PLL0</c:v>
                  </c:pt>
                  <c:pt idx="269">
                    <c:v>VSS_ESD_PLL0</c:v>
                  </c:pt>
                  <c:pt idx="270">
                    <c:v>VSS_ESD_PLL0</c:v>
                  </c:pt>
                  <c:pt idx="271">
                    <c:v>VSS_ESD_PLL1</c:v>
                  </c:pt>
                  <c:pt idx="272">
                    <c:v>VSS_ESD_PLL1</c:v>
                  </c:pt>
                  <c:pt idx="273">
                    <c:v>VSS_ESD_PLL1</c:v>
                  </c:pt>
                  <c:pt idx="274">
                    <c:v>VSS_ESD_RF_TRX0</c:v>
                  </c:pt>
                  <c:pt idx="275">
                    <c:v>VSS_ESD_RF_TRX1</c:v>
                  </c:pt>
                  <c:pt idx="276">
                    <c:v>VSS_ESD_RF_TRX2</c:v>
                  </c:pt>
                  <c:pt idx="277">
                    <c:v>VSS_ESD_RF_TRX3</c:v>
                  </c:pt>
                  <c:pt idx="278">
                    <c:v>VSS_IO</c:v>
                  </c:pt>
                  <c:pt idx="279">
                    <c:v>VSS_IO</c:v>
                  </c:pt>
                  <c:pt idx="280">
                    <c:v>VSS_IO</c:v>
                  </c:pt>
                  <c:pt idx="281">
                    <c:v>VSS_IO</c:v>
                  </c:pt>
                  <c:pt idx="282">
                    <c:v>VSS_IO</c:v>
                  </c:pt>
                  <c:pt idx="283">
                    <c:v>VSS_IO</c:v>
                  </c:pt>
                  <c:pt idx="284">
                    <c:v>VSS_IO</c:v>
                  </c:pt>
                  <c:pt idx="285">
                    <c:v>VSS_IO</c:v>
                  </c:pt>
                  <c:pt idx="286">
                    <c:v>VSS_IO</c:v>
                  </c:pt>
                  <c:pt idx="287">
                    <c:v>VSS_IO</c:v>
                  </c:pt>
                  <c:pt idx="288">
                    <c:v>VSS_IO</c:v>
                  </c:pt>
                  <c:pt idx="289">
                    <c:v>VSS_IO</c:v>
                  </c:pt>
                  <c:pt idx="290">
                    <c:v>VSS_LO_TRX0</c:v>
                  </c:pt>
                  <c:pt idx="291">
                    <c:v>VSS_LO_TRX1</c:v>
                  </c:pt>
                  <c:pt idx="292">
                    <c:v>VSS_LO_TRX2</c:v>
                  </c:pt>
                  <c:pt idx="293">
                    <c:v>VSS_LO_TRX3</c:v>
                  </c:pt>
                  <c:pt idx="294">
                    <c:v>VSS_M_PLL0</c:v>
                  </c:pt>
                  <c:pt idx="295">
                    <c:v>VSS_M_PLL0</c:v>
                  </c:pt>
                  <c:pt idx="296">
                    <c:v>VSS_M_PLL0</c:v>
                  </c:pt>
                  <c:pt idx="297">
                    <c:v>VSS_M_PLL0</c:v>
                  </c:pt>
                  <c:pt idx="298">
                    <c:v>VSS_M_PLL1</c:v>
                  </c:pt>
                  <c:pt idx="299">
                    <c:v>VSS_M_PLL1</c:v>
                  </c:pt>
                  <c:pt idx="300">
                    <c:v>VSS_M_PLL1</c:v>
                  </c:pt>
                  <c:pt idx="301">
                    <c:v>VSS_M_PLL1</c:v>
                  </c:pt>
                  <c:pt idx="302">
                    <c:v>VSS_RF_TRX0</c:v>
                  </c:pt>
                  <c:pt idx="303">
                    <c:v>VSS_RF_TRX0</c:v>
                  </c:pt>
                  <c:pt idx="304">
                    <c:v>VSS_RF_TRX0</c:v>
                  </c:pt>
                  <c:pt idx="305">
                    <c:v>VSS_RF_TRX0</c:v>
                  </c:pt>
                  <c:pt idx="306">
                    <c:v>VSS_RF_TRX0</c:v>
                  </c:pt>
                  <c:pt idx="307">
                    <c:v>VSS_RF_TRX0</c:v>
                  </c:pt>
                  <c:pt idx="308">
                    <c:v>VSS_RF_TRX0</c:v>
                  </c:pt>
                  <c:pt idx="309">
                    <c:v>VSS_RF_TRX0</c:v>
                  </c:pt>
                  <c:pt idx="310">
                    <c:v>VSS_RF_TRX1</c:v>
                  </c:pt>
                  <c:pt idx="311">
                    <c:v>VSS_RF_TRX1</c:v>
                  </c:pt>
                  <c:pt idx="312">
                    <c:v>VSS_RF_TRX1</c:v>
                  </c:pt>
                  <c:pt idx="313">
                    <c:v>VSS_RF_TRX1</c:v>
                  </c:pt>
                  <c:pt idx="314">
                    <c:v>VSS_RF_TRX1</c:v>
                  </c:pt>
                  <c:pt idx="315">
                    <c:v>VSS_RF_TRX1</c:v>
                  </c:pt>
                  <c:pt idx="316">
                    <c:v>VSS_RF_TRX1</c:v>
                  </c:pt>
                  <c:pt idx="317">
                    <c:v>VSS_RF_TRX1</c:v>
                  </c:pt>
                  <c:pt idx="318">
                    <c:v>VSS_RF_TRX2</c:v>
                  </c:pt>
                  <c:pt idx="319">
                    <c:v>VSS_RF_TRX2</c:v>
                  </c:pt>
                  <c:pt idx="320">
                    <c:v>VSS_RF_TRX2</c:v>
                  </c:pt>
                  <c:pt idx="321">
                    <c:v>VSS_RF_TRX2</c:v>
                  </c:pt>
                  <c:pt idx="322">
                    <c:v>VSS_RF_TRX2</c:v>
                  </c:pt>
                  <c:pt idx="323">
                    <c:v>VSS_RF_TRX2</c:v>
                  </c:pt>
                  <c:pt idx="324">
                    <c:v>VSS_RF_TRX2</c:v>
                  </c:pt>
                  <c:pt idx="325">
                    <c:v>VSS_RF_TRX2</c:v>
                  </c:pt>
                  <c:pt idx="326">
                    <c:v>VSS_RF_TRX3</c:v>
                  </c:pt>
                  <c:pt idx="327">
                    <c:v>VSS_RF_TRX3</c:v>
                  </c:pt>
                  <c:pt idx="328">
                    <c:v>VSS_RF_TRX3</c:v>
                  </c:pt>
                  <c:pt idx="329">
                    <c:v>VSS_RF_TRX3</c:v>
                  </c:pt>
                  <c:pt idx="330">
                    <c:v>VSS_RF_TRX3</c:v>
                  </c:pt>
                  <c:pt idx="331">
                    <c:v>VSS_RF_TRX3</c:v>
                  </c:pt>
                  <c:pt idx="332">
                    <c:v>VSS_RF_TRX3</c:v>
                  </c:pt>
                  <c:pt idx="333">
                    <c:v>VSS_RF_TRX3</c:v>
                  </c:pt>
                  <c:pt idx="334">
                    <c:v>VSS_RXRF_2G_TRX0</c:v>
                  </c:pt>
                  <c:pt idx="335">
                    <c:v>VSS_RXRF_2G_TRX1</c:v>
                  </c:pt>
                  <c:pt idx="336">
                    <c:v>VSS_RXRF_2G_TRX2</c:v>
                  </c:pt>
                  <c:pt idx="337">
                    <c:v>VSS_RXRF_2G_TRX3</c:v>
                  </c:pt>
                  <c:pt idx="338">
                    <c:v>VSS_RXRF_57G_TRX0</c:v>
                  </c:pt>
                  <c:pt idx="339">
                    <c:v>VSS_RXRF_57G_TRX1</c:v>
                  </c:pt>
                  <c:pt idx="340">
                    <c:v>VSS_RXRF_57G_TRX2</c:v>
                  </c:pt>
                  <c:pt idx="341">
                    <c:v>VSS_RXRF_57G_TRX3</c:v>
                  </c:pt>
                  <c:pt idx="342">
                    <c:v>VSS_S_PLL0</c:v>
                  </c:pt>
                  <c:pt idx="343">
                    <c:v>VSS_S_PLL0</c:v>
                  </c:pt>
                  <c:pt idx="344">
                    <c:v>VSS_S_PLL1</c:v>
                  </c:pt>
                  <c:pt idx="345">
                    <c:v>VSS_S_PLL1</c:v>
                  </c:pt>
                  <c:pt idx="346">
                    <c:v>VSS_VCO_PLL0</c:v>
                  </c:pt>
                  <c:pt idx="347">
                    <c:v>VSS_VCO_PLL1</c:v>
                  </c:pt>
                  <c:pt idx="348">
                    <c:v>VSS_XTAL_PLL0</c:v>
                  </c:pt>
                  <c:pt idx="349">
                    <c:v>VSS_XTAL_PLL0</c:v>
                  </c:pt>
                  <c:pt idx="350">
                    <c:v>VSS_XTAL_PLL0</c:v>
                  </c:pt>
                  <c:pt idx="351">
                    <c:v>VSS_XTAL_PLL0</c:v>
                  </c:pt>
                  <c:pt idx="352">
                    <c:v>VSS_XTAL_PLL0</c:v>
                  </c:pt>
                  <c:pt idx="353">
                    <c:v>VSS_XTAL_PLL0</c:v>
                  </c:pt>
                  <c:pt idx="354">
                    <c:v>VSS_XTAL_PLL0</c:v>
                  </c:pt>
                  <c:pt idx="355">
                    <c:v>VSS_XTAL_PLL1</c:v>
                  </c:pt>
                  <c:pt idx="356">
                    <c:v>VSS_XTAL_PLL1</c:v>
                  </c:pt>
                  <c:pt idx="357">
                    <c:v>VSS_XTAL_PLL1</c:v>
                  </c:pt>
                  <c:pt idx="358">
                    <c:v>VSS_XTAL_PLL1</c:v>
                  </c:pt>
                  <c:pt idx="359">
                    <c:v>VSS_XTAL_PLL1</c:v>
                  </c:pt>
                  <c:pt idx="360">
                    <c:v>VSS_XTAL_PLL1</c:v>
                  </c:pt>
                  <c:pt idx="361">
                    <c:v>VSS_XTAL_PLL1</c:v>
                  </c:pt>
                  <c:pt idx="362">
                    <c:v>WAKEUP</c:v>
                  </c:pt>
                  <c:pt idx="363">
                    <c:v>XTAL_N</c:v>
                  </c:pt>
                  <c:pt idx="364">
                    <c:v>XTAL_P</c:v>
                  </c:pt>
                </c15:dlblRangeCache>
              </c15:datalabelsRange>
            </c:ext>
            <c:ext xmlns:c16="http://schemas.microsoft.com/office/drawing/2014/chart" uri="{C3380CC4-5D6E-409C-BE32-E72D297353CC}">
              <c16:uniqueId val="{00000155-EFCA-4244-B14F-6B172AD67E12}"/>
            </c:ext>
          </c:extLst>
        </c:ser>
        <c:ser>
          <c:idx val="1"/>
          <c:order val="1"/>
          <c:tx>
            <c:v>Border</c:v>
          </c:tx>
          <c:spPr>
            <a:ln w="38100" cap="rnd">
              <a:solidFill>
                <a:schemeClr val="accent1"/>
              </a:solidFill>
              <a:round/>
            </a:ln>
            <a:effectLst/>
          </c:spPr>
          <c:marker>
            <c:symbol val="none"/>
          </c:marker>
          <c:xVal>
            <c:numRef>
              <c:f>'Bump Map'!$B$19:$B$27</c:f>
              <c:numCache>
                <c:formatCode>General</c:formatCode>
                <c:ptCount val="9"/>
                <c:pt idx="0">
                  <c:v>74</c:v>
                </c:pt>
                <c:pt idx="1">
                  <c:v>6796</c:v>
                </c:pt>
                <c:pt idx="2">
                  <c:v>6870</c:v>
                </c:pt>
                <c:pt idx="3">
                  <c:v>6870</c:v>
                </c:pt>
                <c:pt idx="4">
                  <c:v>6796</c:v>
                </c:pt>
                <c:pt idx="5">
                  <c:v>74</c:v>
                </c:pt>
                <c:pt idx="6">
                  <c:v>0</c:v>
                </c:pt>
                <c:pt idx="7">
                  <c:v>0</c:v>
                </c:pt>
                <c:pt idx="8">
                  <c:v>74</c:v>
                </c:pt>
              </c:numCache>
            </c:numRef>
          </c:xVal>
          <c:yVal>
            <c:numRef>
              <c:f>'Bump Map'!$C$19:$C$27</c:f>
              <c:numCache>
                <c:formatCode>General</c:formatCode>
                <c:ptCount val="9"/>
                <c:pt idx="0">
                  <c:v>-640</c:v>
                </c:pt>
                <c:pt idx="1">
                  <c:v>-640</c:v>
                </c:pt>
                <c:pt idx="2">
                  <c:v>-566</c:v>
                </c:pt>
                <c:pt idx="3">
                  <c:v>1711</c:v>
                </c:pt>
                <c:pt idx="4">
                  <c:v>1785</c:v>
                </c:pt>
                <c:pt idx="5">
                  <c:v>1785</c:v>
                </c:pt>
                <c:pt idx="6">
                  <c:v>1711</c:v>
                </c:pt>
                <c:pt idx="7">
                  <c:v>-566</c:v>
                </c:pt>
                <c:pt idx="8">
                  <c:v>-640</c:v>
                </c:pt>
              </c:numCache>
            </c:numRef>
          </c:yVal>
          <c:smooth val="0"/>
          <c:extLst>
            <c:ext xmlns:c16="http://schemas.microsoft.com/office/drawing/2014/chart" uri="{C3380CC4-5D6E-409C-BE32-E72D297353CC}">
              <c16:uniqueId val="{00000156-EFCA-4244-B14F-6B172AD67E12}"/>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'Bump List'!$C$6:$C$379</c:f>
              <c:numCache>
                <c:formatCode>General</c:formatCode>
                <c:ptCount val="374"/>
                <c:pt idx="0">
                  <c:v>6765</c:v>
                </c:pt>
                <c:pt idx="1">
                  <c:v>6765</c:v>
                </c:pt>
                <c:pt idx="2">
                  <c:v>465</c:v>
                </c:pt>
                <c:pt idx="3">
                  <c:v>465</c:v>
                </c:pt>
                <c:pt idx="4">
                  <c:v>2545</c:v>
                </c:pt>
                <c:pt idx="5">
                  <c:v>2725</c:v>
                </c:pt>
                <c:pt idx="6">
                  <c:v>4325</c:v>
                </c:pt>
                <c:pt idx="7">
                  <c:v>4145</c:v>
                </c:pt>
                <c:pt idx="8">
                  <c:v>1545</c:v>
                </c:pt>
                <c:pt idx="9">
                  <c:v>1185</c:v>
                </c:pt>
                <c:pt idx="10">
                  <c:v>825</c:v>
                </c:pt>
                <c:pt idx="11">
                  <c:v>1005</c:v>
                </c:pt>
                <c:pt idx="12">
                  <c:v>645</c:v>
                </c:pt>
                <c:pt idx="13">
                  <c:v>825</c:v>
                </c:pt>
                <c:pt idx="14">
                  <c:v>825</c:v>
                </c:pt>
                <c:pt idx="15">
                  <c:v>465</c:v>
                </c:pt>
                <c:pt idx="16">
                  <c:v>645</c:v>
                </c:pt>
                <c:pt idx="17">
                  <c:v>645</c:v>
                </c:pt>
                <c:pt idx="18">
                  <c:v>285</c:v>
                </c:pt>
                <c:pt idx="19">
                  <c:v>1780</c:v>
                </c:pt>
                <c:pt idx="20">
                  <c:v>5090</c:v>
                </c:pt>
                <c:pt idx="21">
                  <c:v>2185</c:v>
                </c:pt>
                <c:pt idx="22">
                  <c:v>4685</c:v>
                </c:pt>
                <c:pt idx="23">
                  <c:v>5495</c:v>
                </c:pt>
                <c:pt idx="24">
                  <c:v>5675</c:v>
                </c:pt>
                <c:pt idx="25">
                  <c:v>6045</c:v>
                </c:pt>
                <c:pt idx="26">
                  <c:v>5865</c:v>
                </c:pt>
                <c:pt idx="27">
                  <c:v>6225</c:v>
                </c:pt>
                <c:pt idx="28">
                  <c:v>6045</c:v>
                </c:pt>
                <c:pt idx="29">
                  <c:v>6405</c:v>
                </c:pt>
                <c:pt idx="30">
                  <c:v>6225</c:v>
                </c:pt>
                <c:pt idx="31">
                  <c:v>5855</c:v>
                </c:pt>
                <c:pt idx="32">
                  <c:v>6035</c:v>
                </c:pt>
                <c:pt idx="33">
                  <c:v>6405</c:v>
                </c:pt>
                <c:pt idx="34">
                  <c:v>6585</c:v>
                </c:pt>
                <c:pt idx="35">
                  <c:v>6405</c:v>
                </c:pt>
                <c:pt idx="36">
                  <c:v>6585</c:v>
                </c:pt>
                <c:pt idx="37">
                  <c:v>5865</c:v>
                </c:pt>
                <c:pt idx="38">
                  <c:v>5685</c:v>
                </c:pt>
                <c:pt idx="39">
                  <c:v>3345</c:v>
                </c:pt>
                <c:pt idx="40">
                  <c:v>3705</c:v>
                </c:pt>
                <c:pt idx="41">
                  <c:v>1365</c:v>
                </c:pt>
                <c:pt idx="42">
                  <c:v>1545</c:v>
                </c:pt>
                <c:pt idx="43">
                  <c:v>2445</c:v>
                </c:pt>
                <c:pt idx="44">
                  <c:v>2805</c:v>
                </c:pt>
                <c:pt idx="45">
                  <c:v>2625</c:v>
                </c:pt>
                <c:pt idx="46">
                  <c:v>2985</c:v>
                </c:pt>
                <c:pt idx="47">
                  <c:v>2805</c:v>
                </c:pt>
                <c:pt idx="48">
                  <c:v>3165</c:v>
                </c:pt>
                <c:pt idx="49">
                  <c:v>2985</c:v>
                </c:pt>
                <c:pt idx="50">
                  <c:v>3345</c:v>
                </c:pt>
                <c:pt idx="51">
                  <c:v>3705</c:v>
                </c:pt>
                <c:pt idx="52">
                  <c:v>3525</c:v>
                </c:pt>
                <c:pt idx="53">
                  <c:v>1725</c:v>
                </c:pt>
                <c:pt idx="54">
                  <c:v>3885</c:v>
                </c:pt>
                <c:pt idx="55">
                  <c:v>3885</c:v>
                </c:pt>
                <c:pt idx="56">
                  <c:v>4065</c:v>
                </c:pt>
                <c:pt idx="57">
                  <c:v>4065</c:v>
                </c:pt>
                <c:pt idx="58">
                  <c:v>4245</c:v>
                </c:pt>
                <c:pt idx="59">
                  <c:v>4245</c:v>
                </c:pt>
                <c:pt idx="60">
                  <c:v>4425</c:v>
                </c:pt>
                <c:pt idx="61">
                  <c:v>4425</c:v>
                </c:pt>
                <c:pt idx="62">
                  <c:v>4605</c:v>
                </c:pt>
                <c:pt idx="63">
                  <c:v>4605</c:v>
                </c:pt>
                <c:pt idx="64">
                  <c:v>1905</c:v>
                </c:pt>
                <c:pt idx="65">
                  <c:v>4785</c:v>
                </c:pt>
                <c:pt idx="66">
                  <c:v>4785</c:v>
                </c:pt>
                <c:pt idx="67">
                  <c:v>4965</c:v>
                </c:pt>
                <c:pt idx="68">
                  <c:v>4965</c:v>
                </c:pt>
                <c:pt idx="69">
                  <c:v>5145</c:v>
                </c:pt>
                <c:pt idx="70">
                  <c:v>5145</c:v>
                </c:pt>
                <c:pt idx="71">
                  <c:v>5325</c:v>
                </c:pt>
                <c:pt idx="72">
                  <c:v>5505</c:v>
                </c:pt>
                <c:pt idx="73">
                  <c:v>5685</c:v>
                </c:pt>
                <c:pt idx="74">
                  <c:v>5505</c:v>
                </c:pt>
                <c:pt idx="75">
                  <c:v>2085</c:v>
                </c:pt>
                <c:pt idx="76">
                  <c:v>2265</c:v>
                </c:pt>
                <c:pt idx="77">
                  <c:v>2085</c:v>
                </c:pt>
                <c:pt idx="78">
                  <c:v>2445</c:v>
                </c:pt>
                <c:pt idx="79">
                  <c:v>2265</c:v>
                </c:pt>
                <c:pt idx="80">
                  <c:v>2625</c:v>
                </c:pt>
                <c:pt idx="81">
                  <c:v>1600</c:v>
                </c:pt>
                <c:pt idx="82">
                  <c:v>465</c:v>
                </c:pt>
                <c:pt idx="83">
                  <c:v>6405</c:v>
                </c:pt>
                <c:pt idx="84">
                  <c:v>105</c:v>
                </c:pt>
                <c:pt idx="85">
                  <c:v>1725</c:v>
                </c:pt>
                <c:pt idx="86">
                  <c:v>1365</c:v>
                </c:pt>
                <c:pt idx="87">
                  <c:v>2950</c:v>
                </c:pt>
                <c:pt idx="88">
                  <c:v>3920</c:v>
                </c:pt>
                <c:pt idx="89">
                  <c:v>3130</c:v>
                </c:pt>
                <c:pt idx="90">
                  <c:v>3740</c:v>
                </c:pt>
                <c:pt idx="91">
                  <c:v>1195</c:v>
                </c:pt>
                <c:pt idx="92">
                  <c:v>4505</c:v>
                </c:pt>
                <c:pt idx="93">
                  <c:v>2365</c:v>
                </c:pt>
                <c:pt idx="94">
                  <c:v>285</c:v>
                </c:pt>
                <c:pt idx="95">
                  <c:v>1375</c:v>
                </c:pt>
                <c:pt idx="96">
                  <c:v>1195</c:v>
                </c:pt>
                <c:pt idx="97">
                  <c:v>1375</c:v>
                </c:pt>
                <c:pt idx="98">
                  <c:v>1015</c:v>
                </c:pt>
                <c:pt idx="99">
                  <c:v>835</c:v>
                </c:pt>
                <c:pt idx="100">
                  <c:v>1780</c:v>
                </c:pt>
                <c:pt idx="101">
                  <c:v>1600</c:v>
                </c:pt>
                <c:pt idx="102">
                  <c:v>1960</c:v>
                </c:pt>
                <c:pt idx="103">
                  <c:v>1960</c:v>
                </c:pt>
                <c:pt idx="104">
                  <c:v>1870</c:v>
                </c:pt>
                <c:pt idx="105">
                  <c:v>1255</c:v>
                </c:pt>
                <c:pt idx="106">
                  <c:v>1010</c:v>
                </c:pt>
                <c:pt idx="107">
                  <c:v>1745</c:v>
                </c:pt>
                <c:pt idx="108">
                  <c:v>1385</c:v>
                </c:pt>
                <c:pt idx="109">
                  <c:v>1565</c:v>
                </c:pt>
                <c:pt idx="110">
                  <c:v>2545</c:v>
                </c:pt>
                <c:pt idx="111">
                  <c:v>2725</c:v>
                </c:pt>
                <c:pt idx="112">
                  <c:v>2365</c:v>
                </c:pt>
                <c:pt idx="113">
                  <c:v>2185</c:v>
                </c:pt>
                <c:pt idx="114">
                  <c:v>3130</c:v>
                </c:pt>
                <c:pt idx="115">
                  <c:v>2950</c:v>
                </c:pt>
                <c:pt idx="116">
                  <c:v>3310</c:v>
                </c:pt>
                <c:pt idx="117">
                  <c:v>3310</c:v>
                </c:pt>
                <c:pt idx="118">
                  <c:v>3220</c:v>
                </c:pt>
                <c:pt idx="119">
                  <c:v>2605</c:v>
                </c:pt>
                <c:pt idx="120">
                  <c:v>2360</c:v>
                </c:pt>
                <c:pt idx="121">
                  <c:v>3095</c:v>
                </c:pt>
                <c:pt idx="122">
                  <c:v>2735</c:v>
                </c:pt>
                <c:pt idx="123">
                  <c:v>2915</c:v>
                </c:pt>
                <c:pt idx="124">
                  <c:v>4325</c:v>
                </c:pt>
                <c:pt idx="125">
                  <c:v>4145</c:v>
                </c:pt>
                <c:pt idx="126">
                  <c:v>4505</c:v>
                </c:pt>
                <c:pt idx="127">
                  <c:v>4685</c:v>
                </c:pt>
                <c:pt idx="128">
                  <c:v>3740</c:v>
                </c:pt>
                <c:pt idx="129">
                  <c:v>3920</c:v>
                </c:pt>
                <c:pt idx="130">
                  <c:v>3560</c:v>
                </c:pt>
                <c:pt idx="131">
                  <c:v>3560</c:v>
                </c:pt>
                <c:pt idx="132">
                  <c:v>3650</c:v>
                </c:pt>
                <c:pt idx="133">
                  <c:v>4265</c:v>
                </c:pt>
                <c:pt idx="134">
                  <c:v>4510</c:v>
                </c:pt>
                <c:pt idx="135">
                  <c:v>3775</c:v>
                </c:pt>
                <c:pt idx="136">
                  <c:v>4135</c:v>
                </c:pt>
                <c:pt idx="137">
                  <c:v>3955</c:v>
                </c:pt>
                <c:pt idx="138">
                  <c:v>5675</c:v>
                </c:pt>
                <c:pt idx="139">
                  <c:v>5495</c:v>
                </c:pt>
                <c:pt idx="140">
                  <c:v>5855</c:v>
                </c:pt>
                <c:pt idx="141">
                  <c:v>6035</c:v>
                </c:pt>
                <c:pt idx="142">
                  <c:v>5090</c:v>
                </c:pt>
                <c:pt idx="143">
                  <c:v>5270</c:v>
                </c:pt>
                <c:pt idx="144">
                  <c:v>4910</c:v>
                </c:pt>
                <c:pt idx="145">
                  <c:v>4910</c:v>
                </c:pt>
                <c:pt idx="146">
                  <c:v>5000</c:v>
                </c:pt>
                <c:pt idx="147">
                  <c:v>5615</c:v>
                </c:pt>
                <c:pt idx="148">
                  <c:v>5860</c:v>
                </c:pt>
                <c:pt idx="149">
                  <c:v>5125</c:v>
                </c:pt>
                <c:pt idx="150">
                  <c:v>5485</c:v>
                </c:pt>
                <c:pt idx="151">
                  <c:v>5305</c:v>
                </c:pt>
                <c:pt idx="152">
                  <c:v>1780</c:v>
                </c:pt>
                <c:pt idx="153">
                  <c:v>3130</c:v>
                </c:pt>
                <c:pt idx="154">
                  <c:v>3740</c:v>
                </c:pt>
                <c:pt idx="155">
                  <c:v>5090</c:v>
                </c:pt>
                <c:pt idx="156">
                  <c:v>105</c:v>
                </c:pt>
                <c:pt idx="157">
                  <c:v>285</c:v>
                </c:pt>
                <c:pt idx="158">
                  <c:v>285</c:v>
                </c:pt>
                <c:pt idx="159">
                  <c:v>465</c:v>
                </c:pt>
                <c:pt idx="160">
                  <c:v>6405</c:v>
                </c:pt>
                <c:pt idx="161">
                  <c:v>6585</c:v>
                </c:pt>
                <c:pt idx="162">
                  <c:v>6585</c:v>
                </c:pt>
                <c:pt idx="163">
                  <c:v>6765</c:v>
                </c:pt>
                <c:pt idx="164">
                  <c:v>1565</c:v>
                </c:pt>
                <c:pt idx="165">
                  <c:v>2915</c:v>
                </c:pt>
                <c:pt idx="166">
                  <c:v>3955</c:v>
                </c:pt>
                <c:pt idx="167">
                  <c:v>5305</c:v>
                </c:pt>
                <c:pt idx="168">
                  <c:v>825</c:v>
                </c:pt>
                <c:pt idx="169">
                  <c:v>2175</c:v>
                </c:pt>
                <c:pt idx="170">
                  <c:v>4695</c:v>
                </c:pt>
                <c:pt idx="171">
                  <c:v>6045</c:v>
                </c:pt>
                <c:pt idx="172">
                  <c:v>105</c:v>
                </c:pt>
                <c:pt idx="173">
                  <c:v>6765</c:v>
                </c:pt>
                <c:pt idx="174">
                  <c:v>1600</c:v>
                </c:pt>
                <c:pt idx="175">
                  <c:v>2950</c:v>
                </c:pt>
                <c:pt idx="176">
                  <c:v>3920</c:v>
                </c:pt>
                <c:pt idx="177">
                  <c:v>5270</c:v>
                </c:pt>
                <c:pt idx="178">
                  <c:v>1005</c:v>
                </c:pt>
                <c:pt idx="179">
                  <c:v>1545</c:v>
                </c:pt>
                <c:pt idx="180">
                  <c:v>2265</c:v>
                </c:pt>
                <c:pt idx="181">
                  <c:v>2985</c:v>
                </c:pt>
                <c:pt idx="182">
                  <c:v>3525</c:v>
                </c:pt>
                <c:pt idx="183">
                  <c:v>3705</c:v>
                </c:pt>
                <c:pt idx="184">
                  <c:v>4425</c:v>
                </c:pt>
                <c:pt idx="185">
                  <c:v>5145</c:v>
                </c:pt>
                <c:pt idx="186">
                  <c:v>5325</c:v>
                </c:pt>
                <c:pt idx="187">
                  <c:v>5865</c:v>
                </c:pt>
                <c:pt idx="188">
                  <c:v>6585</c:v>
                </c:pt>
                <c:pt idx="189">
                  <c:v>1905</c:v>
                </c:pt>
                <c:pt idx="190">
                  <c:v>1905</c:v>
                </c:pt>
                <c:pt idx="191">
                  <c:v>2625</c:v>
                </c:pt>
                <c:pt idx="192">
                  <c:v>3165</c:v>
                </c:pt>
                <c:pt idx="193">
                  <c:v>3345</c:v>
                </c:pt>
                <c:pt idx="194">
                  <c:v>4065</c:v>
                </c:pt>
                <c:pt idx="195">
                  <c:v>4785</c:v>
                </c:pt>
                <c:pt idx="196">
                  <c:v>5505</c:v>
                </c:pt>
                <c:pt idx="197">
                  <c:v>6225</c:v>
                </c:pt>
                <c:pt idx="198">
                  <c:v>6405</c:v>
                </c:pt>
                <c:pt idx="199">
                  <c:v>6585</c:v>
                </c:pt>
                <c:pt idx="200">
                  <c:v>105</c:v>
                </c:pt>
                <c:pt idx="201">
                  <c:v>285</c:v>
                </c:pt>
                <c:pt idx="202">
                  <c:v>1005</c:v>
                </c:pt>
                <c:pt idx="203">
                  <c:v>1185</c:v>
                </c:pt>
                <c:pt idx="204">
                  <c:v>825</c:v>
                </c:pt>
                <c:pt idx="205">
                  <c:v>2175</c:v>
                </c:pt>
                <c:pt idx="206">
                  <c:v>4695</c:v>
                </c:pt>
                <c:pt idx="207">
                  <c:v>6045</c:v>
                </c:pt>
                <c:pt idx="208">
                  <c:v>825</c:v>
                </c:pt>
                <c:pt idx="209">
                  <c:v>1565</c:v>
                </c:pt>
                <c:pt idx="210">
                  <c:v>2175</c:v>
                </c:pt>
                <c:pt idx="211">
                  <c:v>2915</c:v>
                </c:pt>
                <c:pt idx="212">
                  <c:v>4695</c:v>
                </c:pt>
                <c:pt idx="213">
                  <c:v>3955</c:v>
                </c:pt>
                <c:pt idx="214">
                  <c:v>6045</c:v>
                </c:pt>
                <c:pt idx="215">
                  <c:v>5305</c:v>
                </c:pt>
                <c:pt idx="216">
                  <c:v>465</c:v>
                </c:pt>
                <c:pt idx="217">
                  <c:v>1015</c:v>
                </c:pt>
                <c:pt idx="218">
                  <c:v>1105</c:v>
                </c:pt>
                <c:pt idx="219">
                  <c:v>1105</c:v>
                </c:pt>
                <c:pt idx="220">
                  <c:v>1195</c:v>
                </c:pt>
                <c:pt idx="221">
                  <c:v>1375</c:v>
                </c:pt>
                <c:pt idx="222">
                  <c:v>1600</c:v>
                </c:pt>
                <c:pt idx="223">
                  <c:v>1780</c:v>
                </c:pt>
                <c:pt idx="224">
                  <c:v>1780</c:v>
                </c:pt>
                <c:pt idx="225">
                  <c:v>1960</c:v>
                </c:pt>
                <c:pt idx="226">
                  <c:v>2365</c:v>
                </c:pt>
                <c:pt idx="227">
                  <c:v>2455</c:v>
                </c:pt>
                <c:pt idx="228">
                  <c:v>2455</c:v>
                </c:pt>
                <c:pt idx="229">
                  <c:v>2545</c:v>
                </c:pt>
                <c:pt idx="230">
                  <c:v>2725</c:v>
                </c:pt>
                <c:pt idx="231">
                  <c:v>2950</c:v>
                </c:pt>
                <c:pt idx="232">
                  <c:v>3130</c:v>
                </c:pt>
                <c:pt idx="233">
                  <c:v>3130</c:v>
                </c:pt>
                <c:pt idx="234">
                  <c:v>3310</c:v>
                </c:pt>
                <c:pt idx="235">
                  <c:v>3560</c:v>
                </c:pt>
                <c:pt idx="236">
                  <c:v>3740</c:v>
                </c:pt>
                <c:pt idx="237">
                  <c:v>3740</c:v>
                </c:pt>
                <c:pt idx="238">
                  <c:v>3920</c:v>
                </c:pt>
                <c:pt idx="239">
                  <c:v>4145</c:v>
                </c:pt>
                <c:pt idx="240">
                  <c:v>4325</c:v>
                </c:pt>
                <c:pt idx="241">
                  <c:v>4415</c:v>
                </c:pt>
                <c:pt idx="242">
                  <c:v>4415</c:v>
                </c:pt>
                <c:pt idx="243">
                  <c:v>4505</c:v>
                </c:pt>
                <c:pt idx="244">
                  <c:v>4910</c:v>
                </c:pt>
                <c:pt idx="245">
                  <c:v>5090</c:v>
                </c:pt>
                <c:pt idx="246">
                  <c:v>5090</c:v>
                </c:pt>
                <c:pt idx="247">
                  <c:v>5270</c:v>
                </c:pt>
                <c:pt idx="248">
                  <c:v>5495</c:v>
                </c:pt>
                <c:pt idx="249">
                  <c:v>5675</c:v>
                </c:pt>
                <c:pt idx="250">
                  <c:v>5765</c:v>
                </c:pt>
                <c:pt idx="251">
                  <c:v>5765</c:v>
                </c:pt>
                <c:pt idx="252">
                  <c:v>5855</c:v>
                </c:pt>
                <c:pt idx="253">
                  <c:v>465</c:v>
                </c:pt>
                <c:pt idx="254">
                  <c:v>1365</c:v>
                </c:pt>
                <c:pt idx="255">
                  <c:v>2085</c:v>
                </c:pt>
                <c:pt idx="256">
                  <c:v>2805</c:v>
                </c:pt>
                <c:pt idx="257">
                  <c:v>3525</c:v>
                </c:pt>
                <c:pt idx="258">
                  <c:v>3560</c:v>
                </c:pt>
                <c:pt idx="259">
                  <c:v>4245</c:v>
                </c:pt>
                <c:pt idx="260">
                  <c:v>4965</c:v>
                </c:pt>
                <c:pt idx="261">
                  <c:v>5270</c:v>
                </c:pt>
                <c:pt idx="262">
                  <c:v>5685</c:v>
                </c:pt>
                <c:pt idx="263">
                  <c:v>6405</c:v>
                </c:pt>
                <c:pt idx="264">
                  <c:v>835</c:v>
                </c:pt>
                <c:pt idx="265">
                  <c:v>2185</c:v>
                </c:pt>
                <c:pt idx="266">
                  <c:v>4685</c:v>
                </c:pt>
                <c:pt idx="267">
                  <c:v>6035</c:v>
                </c:pt>
                <c:pt idx="268">
                  <c:v>105</c:v>
                </c:pt>
                <c:pt idx="269">
                  <c:v>105</c:v>
                </c:pt>
                <c:pt idx="270">
                  <c:v>285</c:v>
                </c:pt>
                <c:pt idx="271">
                  <c:v>6585</c:v>
                </c:pt>
                <c:pt idx="272">
                  <c:v>6765</c:v>
                </c:pt>
                <c:pt idx="273">
                  <c:v>6765</c:v>
                </c:pt>
                <c:pt idx="274">
                  <c:v>1965</c:v>
                </c:pt>
                <c:pt idx="275">
                  <c:v>3315</c:v>
                </c:pt>
                <c:pt idx="276">
                  <c:v>3555</c:v>
                </c:pt>
                <c:pt idx="277">
                  <c:v>4905</c:v>
                </c:pt>
                <c:pt idx="278">
                  <c:v>1725</c:v>
                </c:pt>
                <c:pt idx="279">
                  <c:v>1960</c:v>
                </c:pt>
                <c:pt idx="280">
                  <c:v>2445</c:v>
                </c:pt>
                <c:pt idx="281">
                  <c:v>3165</c:v>
                </c:pt>
                <c:pt idx="282">
                  <c:v>3310</c:v>
                </c:pt>
                <c:pt idx="283">
                  <c:v>3885</c:v>
                </c:pt>
                <c:pt idx="284">
                  <c:v>4605</c:v>
                </c:pt>
                <c:pt idx="285">
                  <c:v>4910</c:v>
                </c:pt>
                <c:pt idx="286">
                  <c:v>5325</c:v>
                </c:pt>
                <c:pt idx="287">
                  <c:v>6045</c:v>
                </c:pt>
                <c:pt idx="288">
                  <c:v>6585</c:v>
                </c:pt>
                <c:pt idx="289">
                  <c:v>6765</c:v>
                </c:pt>
                <c:pt idx="290">
                  <c:v>1765</c:v>
                </c:pt>
                <c:pt idx="291">
                  <c:v>3115</c:v>
                </c:pt>
                <c:pt idx="292">
                  <c:v>3755</c:v>
                </c:pt>
                <c:pt idx="293">
                  <c:v>5105</c:v>
                </c:pt>
                <c:pt idx="294">
                  <c:v>105</c:v>
                </c:pt>
                <c:pt idx="295">
                  <c:v>285</c:v>
                </c:pt>
                <c:pt idx="296">
                  <c:v>465</c:v>
                </c:pt>
                <c:pt idx="297">
                  <c:v>645</c:v>
                </c:pt>
                <c:pt idx="298">
                  <c:v>6225</c:v>
                </c:pt>
                <c:pt idx="299">
                  <c:v>6405</c:v>
                </c:pt>
                <c:pt idx="300">
                  <c:v>6585</c:v>
                </c:pt>
                <c:pt idx="301">
                  <c:v>6765</c:v>
                </c:pt>
                <c:pt idx="302">
                  <c:v>825</c:v>
                </c:pt>
                <c:pt idx="303">
                  <c:v>825</c:v>
                </c:pt>
                <c:pt idx="304">
                  <c:v>1025</c:v>
                </c:pt>
                <c:pt idx="305">
                  <c:v>1205</c:v>
                </c:pt>
                <c:pt idx="306">
                  <c:v>1385</c:v>
                </c:pt>
                <c:pt idx="307">
                  <c:v>1385</c:v>
                </c:pt>
                <c:pt idx="308">
                  <c:v>1765</c:v>
                </c:pt>
                <c:pt idx="309">
                  <c:v>1965</c:v>
                </c:pt>
                <c:pt idx="310">
                  <c:v>2175</c:v>
                </c:pt>
                <c:pt idx="311">
                  <c:v>2175</c:v>
                </c:pt>
                <c:pt idx="312">
                  <c:v>2375</c:v>
                </c:pt>
                <c:pt idx="313">
                  <c:v>2555</c:v>
                </c:pt>
                <c:pt idx="314">
                  <c:v>2735</c:v>
                </c:pt>
                <c:pt idx="315">
                  <c:v>2735</c:v>
                </c:pt>
                <c:pt idx="316">
                  <c:v>3115</c:v>
                </c:pt>
                <c:pt idx="317">
                  <c:v>3315</c:v>
                </c:pt>
                <c:pt idx="318">
                  <c:v>3555</c:v>
                </c:pt>
                <c:pt idx="319">
                  <c:v>3755</c:v>
                </c:pt>
                <c:pt idx="320">
                  <c:v>4135</c:v>
                </c:pt>
                <c:pt idx="321">
                  <c:v>4135</c:v>
                </c:pt>
                <c:pt idx="322">
                  <c:v>4315</c:v>
                </c:pt>
                <c:pt idx="323">
                  <c:v>4495</c:v>
                </c:pt>
                <c:pt idx="324">
                  <c:v>4695</c:v>
                </c:pt>
                <c:pt idx="325">
                  <c:v>4695</c:v>
                </c:pt>
                <c:pt idx="326">
                  <c:v>4905</c:v>
                </c:pt>
                <c:pt idx="327">
                  <c:v>5105</c:v>
                </c:pt>
                <c:pt idx="328">
                  <c:v>5485</c:v>
                </c:pt>
                <c:pt idx="329">
                  <c:v>5485</c:v>
                </c:pt>
                <c:pt idx="330">
                  <c:v>5665</c:v>
                </c:pt>
                <c:pt idx="331">
                  <c:v>5845</c:v>
                </c:pt>
                <c:pt idx="332">
                  <c:v>6045</c:v>
                </c:pt>
                <c:pt idx="333">
                  <c:v>6045</c:v>
                </c:pt>
                <c:pt idx="334">
                  <c:v>1995</c:v>
                </c:pt>
                <c:pt idx="335">
                  <c:v>3345</c:v>
                </c:pt>
                <c:pt idx="336">
                  <c:v>3525</c:v>
                </c:pt>
                <c:pt idx="337">
                  <c:v>4875</c:v>
                </c:pt>
                <c:pt idx="338">
                  <c:v>1135</c:v>
                </c:pt>
                <c:pt idx="339">
                  <c:v>2485</c:v>
                </c:pt>
                <c:pt idx="340">
                  <c:v>4385</c:v>
                </c:pt>
                <c:pt idx="341">
                  <c:v>5735</c:v>
                </c:pt>
                <c:pt idx="342">
                  <c:v>645</c:v>
                </c:pt>
                <c:pt idx="343">
                  <c:v>645</c:v>
                </c:pt>
                <c:pt idx="344">
                  <c:v>6225</c:v>
                </c:pt>
                <c:pt idx="345">
                  <c:v>6225</c:v>
                </c:pt>
                <c:pt idx="346">
                  <c:v>465</c:v>
                </c:pt>
                <c:pt idx="347">
                  <c:v>6405</c:v>
                </c:pt>
                <c:pt idx="348">
                  <c:v>105</c:v>
                </c:pt>
                <c:pt idx="349">
                  <c:v>285</c:v>
                </c:pt>
                <c:pt idx="350">
                  <c:v>285</c:v>
                </c:pt>
                <c:pt idx="351">
                  <c:v>465</c:v>
                </c:pt>
                <c:pt idx="352">
                  <c:v>465</c:v>
                </c:pt>
                <c:pt idx="353">
                  <c:v>465</c:v>
                </c:pt>
                <c:pt idx="354">
                  <c:v>645</c:v>
                </c:pt>
                <c:pt idx="355">
                  <c:v>6225</c:v>
                </c:pt>
                <c:pt idx="356">
                  <c:v>6405</c:v>
                </c:pt>
                <c:pt idx="357">
                  <c:v>6405</c:v>
                </c:pt>
                <c:pt idx="358">
                  <c:v>6405</c:v>
                </c:pt>
                <c:pt idx="359">
                  <c:v>6585</c:v>
                </c:pt>
                <c:pt idx="360">
                  <c:v>6585</c:v>
                </c:pt>
                <c:pt idx="361">
                  <c:v>6765</c:v>
                </c:pt>
                <c:pt idx="362">
                  <c:v>1015</c:v>
                </c:pt>
                <c:pt idx="363">
                  <c:v>285</c:v>
                </c:pt>
                <c:pt idx="364">
                  <c:v>105</c:v>
                </c:pt>
              </c:numCache>
            </c:numRef>
          </c:xVal>
          <c:yVal>
            <c:numRef>
              <c:f>'Ball Map (2)'!$J$15</c:f>
              <c:numCache>
                <c:formatCode>General</c:formatCode>
                <c:ptCount val="1"/>
                <c:pt idx="0">
                  <c:v>0</c:v>
                </c:pt>
              </c:numCache>
            </c:numRef>
          </c:yVal>
          <c:smooth val="0"/>
          <c:extLst>
            <c:ext xmlns:c16="http://schemas.microsoft.com/office/drawing/2014/chart" uri="{C3380CC4-5D6E-409C-BE32-E72D297353CC}">
              <c16:uniqueId val="{00000000-5833-4D06-AA1D-565569CD6AD1}"/>
            </c:ext>
          </c:extLst>
        </c:ser>
        <c:dLbls>
          <c:showLegendKey val="0"/>
          <c:showVal val="0"/>
          <c:showCatName val="0"/>
          <c:showSerName val="0"/>
          <c:showPercent val="0"/>
          <c:showBubbleSize val="0"/>
        </c:dLbls>
        <c:axId val="94528719"/>
        <c:axId val="86864703"/>
        <c:extLst/>
      </c:scatterChart>
      <c:valAx>
        <c:axId val="94528719"/>
        <c:scaling>
          <c:orientation val="minMax"/>
          <c:min val="0"/>
        </c:scaling>
        <c:delete val="0"/>
        <c:axPos val="b"/>
        <c:majorGridlines>
          <c:spPr>
            <a:ln w="9525" cap="flat" cmpd="sng" algn="ctr">
              <a:no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4703"/>
        <c:crossesAt val="-500"/>
        <c:crossBetween val="midCat"/>
        <c:majorUnit val="500"/>
      </c:valAx>
      <c:valAx>
        <c:axId val="86864703"/>
        <c:scaling>
          <c:orientation val="minMax"/>
          <c:max val="2000"/>
          <c:min val="-1000"/>
        </c:scaling>
        <c:delete val="0"/>
        <c:axPos val="l"/>
        <c:majorGridlines>
          <c:spPr>
            <a:ln w="9525" cap="flat" cmpd="sng" algn="ctr">
              <a:noFill/>
              <a:round/>
            </a:ln>
            <a:effectLst/>
          </c:spPr>
        </c:majorGridlines>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8719"/>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jp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jp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85725</xdr:rowOff>
    </xdr:from>
    <xdr:to>
      <xdr:col>1</xdr:col>
      <xdr:colOff>7314101</xdr:colOff>
      <xdr:row>17</xdr:row>
      <xdr:rowOff>37892</xdr:rowOff>
    </xdr:to>
    <xdr:pic>
      <xdr:nvPicPr>
        <xdr:cNvPr id="3" name="Picture 2">
          <a:extLst>
            <a:ext uri="{FF2B5EF4-FFF2-40B4-BE49-F238E27FC236}">
              <a16:creationId xmlns:a16="http://schemas.microsoft.com/office/drawing/2014/main" id="{C4E695F2-FAC5-AD9B-68DD-826E5E7E97AF}"/>
            </a:ext>
          </a:extLst>
        </xdr:cNvPr>
        <xdr:cNvPicPr>
          <a:picLocks noChangeAspect="1"/>
        </xdr:cNvPicPr>
      </xdr:nvPicPr>
      <xdr:blipFill>
        <a:blip xmlns:r="http://schemas.openxmlformats.org/officeDocument/2006/relationships" r:embed="rId1"/>
        <a:stretch>
          <a:fillRect/>
        </a:stretch>
      </xdr:blipFill>
      <xdr:spPr>
        <a:xfrm>
          <a:off x="0" y="2038350"/>
          <a:ext cx="8790476" cy="1666667"/>
        </a:xfrm>
        <a:prstGeom prst="rect">
          <a:avLst/>
        </a:prstGeom>
      </xdr:spPr>
    </xdr:pic>
    <xdr:clientData/>
  </xdr:twoCellAnchor>
  <xdr:twoCellAnchor editAs="oneCell">
    <xdr:from>
      <xdr:col>0</xdr:col>
      <xdr:colOff>0</xdr:colOff>
      <xdr:row>23</xdr:row>
      <xdr:rowOff>0</xdr:rowOff>
    </xdr:from>
    <xdr:to>
      <xdr:col>1</xdr:col>
      <xdr:colOff>4923625</xdr:colOff>
      <xdr:row>43</xdr:row>
      <xdr:rowOff>104286</xdr:rowOff>
    </xdr:to>
    <xdr:pic>
      <xdr:nvPicPr>
        <xdr:cNvPr id="5" name="Picture 4">
          <a:extLst>
            <a:ext uri="{FF2B5EF4-FFF2-40B4-BE49-F238E27FC236}">
              <a16:creationId xmlns:a16="http://schemas.microsoft.com/office/drawing/2014/main" id="{A2327869-3B2B-39B4-00C2-B2D3D428552A}"/>
            </a:ext>
          </a:extLst>
        </xdr:cNvPr>
        <xdr:cNvPicPr>
          <a:picLocks noChangeAspect="1"/>
        </xdr:cNvPicPr>
      </xdr:nvPicPr>
      <xdr:blipFill>
        <a:blip xmlns:r="http://schemas.openxmlformats.org/officeDocument/2006/relationships" r:embed="rId2"/>
        <a:stretch>
          <a:fillRect/>
        </a:stretch>
      </xdr:blipFill>
      <xdr:spPr>
        <a:xfrm>
          <a:off x="0" y="6715125"/>
          <a:ext cx="6400000" cy="3914286"/>
        </a:xfrm>
        <a:prstGeom prst="rect">
          <a:avLst/>
        </a:prstGeom>
      </xdr:spPr>
    </xdr:pic>
    <xdr:clientData/>
  </xdr:twoCellAnchor>
  <xdr:twoCellAnchor editAs="oneCell">
    <xdr:from>
      <xdr:col>0</xdr:col>
      <xdr:colOff>0</xdr:colOff>
      <xdr:row>46</xdr:row>
      <xdr:rowOff>0</xdr:rowOff>
    </xdr:from>
    <xdr:to>
      <xdr:col>1</xdr:col>
      <xdr:colOff>7266482</xdr:colOff>
      <xdr:row>71</xdr:row>
      <xdr:rowOff>113690</xdr:rowOff>
    </xdr:to>
    <xdr:pic>
      <xdr:nvPicPr>
        <xdr:cNvPr id="6" name="Picture 5">
          <a:extLst>
            <a:ext uri="{FF2B5EF4-FFF2-40B4-BE49-F238E27FC236}">
              <a16:creationId xmlns:a16="http://schemas.microsoft.com/office/drawing/2014/main" id="{0CBD3EF2-794C-F0D8-F2C9-AD199B2566D9}"/>
            </a:ext>
          </a:extLst>
        </xdr:cNvPr>
        <xdr:cNvPicPr>
          <a:picLocks noChangeAspect="1"/>
        </xdr:cNvPicPr>
      </xdr:nvPicPr>
      <xdr:blipFill>
        <a:blip xmlns:r="http://schemas.openxmlformats.org/officeDocument/2006/relationships" r:embed="rId3"/>
        <a:stretch>
          <a:fillRect/>
        </a:stretch>
      </xdr:blipFill>
      <xdr:spPr>
        <a:xfrm>
          <a:off x="0" y="11096625"/>
          <a:ext cx="8742857" cy="4876190"/>
        </a:xfrm>
        <a:prstGeom prst="rect">
          <a:avLst/>
        </a:prstGeom>
      </xdr:spPr>
    </xdr:pic>
    <xdr:clientData/>
  </xdr:twoCellAnchor>
  <xdr:twoCellAnchor editAs="oneCell">
    <xdr:from>
      <xdr:col>0</xdr:col>
      <xdr:colOff>0</xdr:colOff>
      <xdr:row>75</xdr:row>
      <xdr:rowOff>0</xdr:rowOff>
    </xdr:from>
    <xdr:to>
      <xdr:col>1</xdr:col>
      <xdr:colOff>7847434</xdr:colOff>
      <xdr:row>93</xdr:row>
      <xdr:rowOff>190048</xdr:rowOff>
    </xdr:to>
    <xdr:pic>
      <xdr:nvPicPr>
        <xdr:cNvPr id="9" name="Picture 8">
          <a:extLst>
            <a:ext uri="{FF2B5EF4-FFF2-40B4-BE49-F238E27FC236}">
              <a16:creationId xmlns:a16="http://schemas.microsoft.com/office/drawing/2014/main" id="{11FFDFAF-1141-C996-1100-0541DD1AA7AD}"/>
            </a:ext>
          </a:extLst>
        </xdr:cNvPr>
        <xdr:cNvPicPr>
          <a:picLocks noChangeAspect="1"/>
        </xdr:cNvPicPr>
      </xdr:nvPicPr>
      <xdr:blipFill>
        <a:blip xmlns:r="http://schemas.openxmlformats.org/officeDocument/2006/relationships" r:embed="rId4"/>
        <a:stretch>
          <a:fillRect/>
        </a:stretch>
      </xdr:blipFill>
      <xdr:spPr>
        <a:xfrm>
          <a:off x="0" y="16621125"/>
          <a:ext cx="9323809" cy="36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16</xdr:col>
      <xdr:colOff>381000</xdr:colOff>
      <xdr:row>6</xdr:row>
      <xdr:rowOff>190500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0" y="333375"/>
          <a:ext cx="3743325" cy="1952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5340</xdr:rowOff>
    </xdr:from>
    <xdr:to>
      <xdr:col>26</xdr:col>
      <xdr:colOff>342123</xdr:colOff>
      <xdr:row>26</xdr:row>
      <xdr:rowOff>98839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1751135</xdr:colOff>
      <xdr:row>1</xdr:row>
      <xdr:rowOff>117231</xdr:rowOff>
    </xdr:from>
    <xdr:to>
      <xdr:col>3</xdr:col>
      <xdr:colOff>5494460</xdr:colOff>
      <xdr:row>12</xdr:row>
      <xdr:rowOff>18317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04443" y="381000"/>
          <a:ext cx="3743325" cy="1952625"/>
        </a:xfrm>
        <a:prstGeom prst="rect">
          <a:avLst/>
        </a:prstGeom>
      </xdr:spPr>
    </xdr:pic>
    <xdr:clientData/>
  </xdr:twoCellAnchor>
  <xdr:twoCellAnchor editAs="oneCell">
    <xdr:from>
      <xdr:col>3</xdr:col>
      <xdr:colOff>0</xdr:colOff>
      <xdr:row>27</xdr:row>
      <xdr:rowOff>112060</xdr:rowOff>
    </xdr:from>
    <xdr:to>
      <xdr:col>10</xdr:col>
      <xdr:colOff>459313</xdr:colOff>
      <xdr:row>52</xdr:row>
      <xdr:rowOff>94834</xdr:rowOff>
    </xdr:to>
    <xdr:pic>
      <xdr:nvPicPr>
        <xdr:cNvPr id="3" name="Picture 2">
          <a:extLst>
            <a:ext uri="{FF2B5EF4-FFF2-40B4-BE49-F238E27FC236}">
              <a16:creationId xmlns:a16="http://schemas.microsoft.com/office/drawing/2014/main" id="{C3F9FAA1-21F6-B4CE-B451-715A9A665168}"/>
            </a:ext>
          </a:extLst>
        </xdr:cNvPr>
        <xdr:cNvPicPr>
          <a:picLocks noChangeAspect="1"/>
        </xdr:cNvPicPr>
      </xdr:nvPicPr>
      <xdr:blipFill>
        <a:blip xmlns:r="http://schemas.openxmlformats.org/officeDocument/2006/relationships" r:embed="rId3"/>
        <a:stretch>
          <a:fillRect/>
        </a:stretch>
      </xdr:blipFill>
      <xdr:spPr>
        <a:xfrm>
          <a:off x="1557618" y="10298207"/>
          <a:ext cx="10398930" cy="47452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22</xdr:col>
      <xdr:colOff>69274</xdr:colOff>
      <xdr:row>9</xdr:row>
      <xdr:rowOff>14844</xdr:rowOff>
    </xdr:from>
    <xdr:to>
      <xdr:col>33</xdr:col>
      <xdr:colOff>531917</xdr:colOff>
      <xdr:row>13</xdr:row>
      <xdr:rowOff>327808</xdr:rowOff>
    </xdr:to>
    <xdr:sp macro="" textlink="">
      <xdr:nvSpPr>
        <xdr:cNvPr id="2" name="Rectangle 1">
          <a:extLst>
            <a:ext uri="{FF2B5EF4-FFF2-40B4-BE49-F238E27FC236}">
              <a16:creationId xmlns:a16="http://schemas.microsoft.com/office/drawing/2014/main" id="{14A94037-082F-4A18-6D25-4AD954E3D83D}"/>
            </a:ext>
          </a:extLst>
        </xdr:cNvPr>
        <xdr:cNvSpPr/>
      </xdr:nvSpPr>
      <xdr:spPr>
        <a:xfrm>
          <a:off x="15282060" y="5362451"/>
          <a:ext cx="7932964" cy="28711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5</xdr:col>
      <xdr:colOff>77639</xdr:colOff>
      <xdr:row>7</xdr:row>
      <xdr:rowOff>33844</xdr:rowOff>
    </xdr:from>
    <xdr:to>
      <xdr:col>14</xdr:col>
      <xdr:colOff>720375</xdr:colOff>
      <xdr:row>10</xdr:row>
      <xdr:rowOff>510409</xdr:rowOff>
    </xdr:to>
    <xdr:pic>
      <xdr:nvPicPr>
        <xdr:cNvPr id="3" name="Picture 2">
          <a:extLst>
            <a:ext uri="{FF2B5EF4-FFF2-40B4-BE49-F238E27FC236}">
              <a16:creationId xmlns:a16="http://schemas.microsoft.com/office/drawing/2014/main" id="{EACEAE7A-FFB7-D982-B547-6AEE5C9431EB}"/>
            </a:ext>
          </a:extLst>
        </xdr:cNvPr>
        <xdr:cNvPicPr>
          <a:picLocks noChangeAspect="1"/>
        </xdr:cNvPicPr>
      </xdr:nvPicPr>
      <xdr:blipFill>
        <a:blip xmlns:r="http://schemas.openxmlformats.org/officeDocument/2006/relationships" r:embed="rId1"/>
        <a:stretch>
          <a:fillRect/>
        </a:stretch>
      </xdr:blipFill>
      <xdr:spPr>
        <a:xfrm>
          <a:off x="3465818" y="4102380"/>
          <a:ext cx="7133343" cy="23951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25</xdr:col>
      <xdr:colOff>421822</xdr:colOff>
      <xdr:row>4</xdr:row>
      <xdr:rowOff>0</xdr:rowOff>
    </xdr:from>
    <xdr:to>
      <xdr:col>37</xdr:col>
      <xdr:colOff>54429</xdr:colOff>
      <xdr:row>7</xdr:row>
      <xdr:rowOff>312964</xdr:rowOff>
    </xdr:to>
    <xdr:pic>
      <xdr:nvPicPr>
        <xdr:cNvPr id="3" name="Picture 2">
          <a:extLst>
            <a:ext uri="{FF2B5EF4-FFF2-40B4-BE49-F238E27FC236}">
              <a16:creationId xmlns:a16="http://schemas.microsoft.com/office/drawing/2014/main" id="{641E8C7D-91E9-4681-AB64-1DA4DB3E513F}"/>
            </a:ext>
          </a:extLst>
        </xdr:cNvPr>
        <xdr:cNvPicPr>
          <a:picLocks noChangeAspect="1"/>
        </xdr:cNvPicPr>
      </xdr:nvPicPr>
      <xdr:blipFill>
        <a:blip xmlns:r="http://schemas.openxmlformats.org/officeDocument/2006/relationships" r:embed="rId1"/>
        <a:stretch>
          <a:fillRect/>
        </a:stretch>
      </xdr:blipFill>
      <xdr:spPr>
        <a:xfrm>
          <a:off x="18206358" y="2149929"/>
          <a:ext cx="6980464" cy="2231571"/>
        </a:xfrm>
        <a:prstGeom prst="rect">
          <a:avLst/>
        </a:prstGeom>
      </xdr:spPr>
    </xdr:pic>
    <xdr:clientData/>
  </xdr:twoCellAnchor>
  <xdr:twoCellAnchor>
    <xdr:from>
      <xdr:col>2</xdr:col>
      <xdr:colOff>176893</xdr:colOff>
      <xdr:row>2</xdr:row>
      <xdr:rowOff>381001</xdr:rowOff>
    </xdr:from>
    <xdr:to>
      <xdr:col>2</xdr:col>
      <xdr:colOff>353786</xdr:colOff>
      <xdr:row>2</xdr:row>
      <xdr:rowOff>585108</xdr:rowOff>
    </xdr:to>
    <xdr:sp macro="" textlink="">
      <xdr:nvSpPr>
        <xdr:cNvPr id="4" name="Oval 3">
          <a:extLst>
            <a:ext uri="{FF2B5EF4-FFF2-40B4-BE49-F238E27FC236}">
              <a16:creationId xmlns:a16="http://schemas.microsoft.com/office/drawing/2014/main" id="{AF7A359B-3136-D2B1-1193-C899646D4D9E}"/>
            </a:ext>
          </a:extLst>
        </xdr:cNvPr>
        <xdr:cNvSpPr/>
      </xdr:nvSpPr>
      <xdr:spPr>
        <a:xfrm>
          <a:off x="1401536" y="1251858"/>
          <a:ext cx="176893" cy="204107"/>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118460</xdr:colOff>
      <xdr:row>8</xdr:row>
      <xdr:rowOff>169913</xdr:rowOff>
    </xdr:from>
    <xdr:to>
      <xdr:col>15</xdr:col>
      <xdr:colOff>40018</xdr:colOff>
      <xdr:row>11</xdr:row>
      <xdr:rowOff>517069</xdr:rowOff>
    </xdr:to>
    <xdr:pic>
      <xdr:nvPicPr>
        <xdr:cNvPr id="3" name="Picture 2">
          <a:extLst>
            <a:ext uri="{FF2B5EF4-FFF2-40B4-BE49-F238E27FC236}">
              <a16:creationId xmlns:a16="http://schemas.microsoft.com/office/drawing/2014/main" id="{98E85164-B5E7-4FEB-9BBD-5EF3AC4B58D1}"/>
            </a:ext>
          </a:extLst>
        </xdr:cNvPr>
        <xdr:cNvPicPr>
          <a:picLocks noChangeAspect="1"/>
        </xdr:cNvPicPr>
      </xdr:nvPicPr>
      <xdr:blipFill>
        <a:blip xmlns:r="http://schemas.openxmlformats.org/officeDocument/2006/relationships" r:embed="rId1"/>
        <a:stretch>
          <a:fillRect/>
        </a:stretch>
      </xdr:blipFill>
      <xdr:spPr>
        <a:xfrm>
          <a:off x="3506639" y="4877984"/>
          <a:ext cx="7133343" cy="226576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7</xdr:col>
      <xdr:colOff>0</xdr:colOff>
      <xdr:row>20</xdr:row>
      <xdr:rowOff>0</xdr:rowOff>
    </xdr:from>
    <xdr:ext cx="2258247" cy="530658"/>
    <xdr:sp macro="" textlink="">
      <xdr:nvSpPr>
        <xdr:cNvPr id="2" name="TextBox 1">
          <a:extLst>
            <a:ext uri="{FF2B5EF4-FFF2-40B4-BE49-F238E27FC236}">
              <a16:creationId xmlns:a16="http://schemas.microsoft.com/office/drawing/2014/main" id="{BF1FE259-6F61-4DF3-910E-EF12D51FEEF9}"/>
            </a:ext>
          </a:extLst>
        </xdr:cNvPr>
        <xdr:cNvSpPr txBox="1"/>
      </xdr:nvSpPr>
      <xdr:spPr>
        <a:xfrm rot="18983439">
          <a:off x="5248275" y="3810000"/>
          <a:ext cx="2258247" cy="530658"/>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800" b="1">
              <a:solidFill>
                <a:srgbClr val="FF0000"/>
              </a:solidFill>
            </a:rPr>
            <a:t>SIGNAL BALLS</a:t>
          </a:r>
        </a:p>
      </xdr:txBody>
    </xdr:sp>
    <xdr:clientData/>
  </xdr:oneCellAnchor>
  <xdr:oneCellAnchor>
    <xdr:from>
      <xdr:col>6</xdr:col>
      <xdr:colOff>314876</xdr:colOff>
      <xdr:row>179</xdr:row>
      <xdr:rowOff>152400</xdr:rowOff>
    </xdr:from>
    <xdr:ext cx="2294731" cy="530658"/>
    <xdr:sp macro="" textlink="">
      <xdr:nvSpPr>
        <xdr:cNvPr id="4" name="TextBox 3">
          <a:extLst>
            <a:ext uri="{FF2B5EF4-FFF2-40B4-BE49-F238E27FC236}">
              <a16:creationId xmlns:a16="http://schemas.microsoft.com/office/drawing/2014/main" id="{7CF8E372-4F13-4F1C-A190-72C48833EEDD}"/>
            </a:ext>
          </a:extLst>
        </xdr:cNvPr>
        <xdr:cNvSpPr txBox="1"/>
      </xdr:nvSpPr>
      <xdr:spPr>
        <a:xfrm rot="18983439">
          <a:off x="5648876" y="34251900"/>
          <a:ext cx="2294731" cy="530658"/>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800" b="1">
              <a:solidFill>
                <a:srgbClr val="FF0000"/>
              </a:solidFill>
            </a:rPr>
            <a:t>POWER BALLS</a:t>
          </a: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266700</xdr:colOff>
      <xdr:row>1</xdr:row>
      <xdr:rowOff>161925</xdr:rowOff>
    </xdr:from>
    <xdr:to>
      <xdr:col>24</xdr:col>
      <xdr:colOff>407728</xdr:colOff>
      <xdr:row>17</xdr:row>
      <xdr:rowOff>28211</xdr:rowOff>
    </xdr:to>
    <xdr:pic>
      <xdr:nvPicPr>
        <xdr:cNvPr id="2" name="Picture 1">
          <a:extLst>
            <a:ext uri="{FF2B5EF4-FFF2-40B4-BE49-F238E27FC236}">
              <a16:creationId xmlns:a16="http://schemas.microsoft.com/office/drawing/2014/main" id="{7A1F11AF-60A2-A8BB-DF82-D5B095BAA2B2}"/>
            </a:ext>
          </a:extLst>
        </xdr:cNvPr>
        <xdr:cNvPicPr>
          <a:picLocks noChangeAspect="1"/>
        </xdr:cNvPicPr>
      </xdr:nvPicPr>
      <xdr:blipFill>
        <a:blip xmlns:r="http://schemas.openxmlformats.org/officeDocument/2006/relationships" r:embed="rId1"/>
        <a:stretch>
          <a:fillRect/>
        </a:stretch>
      </xdr:blipFill>
      <xdr:spPr>
        <a:xfrm>
          <a:off x="266700" y="352425"/>
          <a:ext cx="14771428" cy="2914286"/>
        </a:xfrm>
        <a:prstGeom prst="rect">
          <a:avLst/>
        </a:prstGeom>
      </xdr:spPr>
    </xdr:pic>
    <xdr:clientData/>
  </xdr:twoCellAnchor>
  <xdr:twoCellAnchor editAs="oneCell">
    <xdr:from>
      <xdr:col>0</xdr:col>
      <xdr:colOff>424824</xdr:colOff>
      <xdr:row>18</xdr:row>
      <xdr:rowOff>152399</xdr:rowOff>
    </xdr:from>
    <xdr:to>
      <xdr:col>9</xdr:col>
      <xdr:colOff>189736</xdr:colOff>
      <xdr:row>47</xdr:row>
      <xdr:rowOff>18264</xdr:rowOff>
    </xdr:to>
    <xdr:pic>
      <xdr:nvPicPr>
        <xdr:cNvPr id="4" name="Picture 3">
          <a:extLst>
            <a:ext uri="{FF2B5EF4-FFF2-40B4-BE49-F238E27FC236}">
              <a16:creationId xmlns:a16="http://schemas.microsoft.com/office/drawing/2014/main" id="{813B8355-5576-8866-1345-CFFAB6E16242}"/>
            </a:ext>
          </a:extLst>
        </xdr:cNvPr>
        <xdr:cNvPicPr>
          <a:picLocks noChangeAspect="1"/>
        </xdr:cNvPicPr>
      </xdr:nvPicPr>
      <xdr:blipFill>
        <a:blip xmlns:r="http://schemas.openxmlformats.org/officeDocument/2006/relationships" r:embed="rId2"/>
        <a:stretch>
          <a:fillRect/>
        </a:stretch>
      </xdr:blipFill>
      <xdr:spPr>
        <a:xfrm>
          <a:off x="424824" y="3581399"/>
          <a:ext cx="5251312" cy="53903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hyperlink" Target="https://sondrel.sharepoint.com/:x:/r/sites/PCSemi_Freya/Shared%20Documents/Package/PC-000328-TM-U-FREYA4_CHIP_TOP_Bump_Map_23Dec22_Release_V1.0.xlsm?d=w8a7b531b5e9f455ea47da5d6a000bdf1&amp;csf=1&amp;web=1&amp;e=ew0Oee" TargetMode="External"/><Relationship Id="rId1" Type="http://schemas.openxmlformats.org/officeDocument/2006/relationships/hyperlink" Target="https://sondrel.sharepoint.com/:x:/r/sites/PCSemi_Freya/Shared%20Documents/Package/PC-000328-TM-U-FREYA4_CHIP_TOP_Bump_Map_23Dec22_Release_V1.0.xlsm?d=w8a7b531b5e9f455ea47da5d6a000bdf1&amp;csf=1&amp;web=1&amp;e=ew0Oe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9186F-C82E-4BD8-B923-03E91E4C47A0}">
  <dimension ref="A1:E102"/>
  <sheetViews>
    <sheetView workbookViewId="0">
      <selection activeCell="B6" sqref="B6"/>
    </sheetView>
  </sheetViews>
  <sheetFormatPr defaultRowHeight="14.25" x14ac:dyDescent="0.2"/>
  <cols>
    <col min="1" max="1" width="26.28515625" style="108" customWidth="1"/>
    <col min="2" max="2" width="23.140625" style="108" customWidth="1"/>
    <col min="3" max="3" width="65" style="108" customWidth="1"/>
    <col min="4" max="16384" width="9.140625" style="108"/>
  </cols>
  <sheetData>
    <row r="1" spans="1:3" x14ac:dyDescent="0.2">
      <c r="A1" s="107" t="s">
        <v>441</v>
      </c>
    </row>
    <row r="2" spans="1:3" x14ac:dyDescent="0.2">
      <c r="A2" s="109" t="s">
        <v>442</v>
      </c>
      <c r="B2" s="108" t="s">
        <v>443</v>
      </c>
    </row>
    <row r="3" spans="1:3" x14ac:dyDescent="0.2">
      <c r="A3" s="108" t="s">
        <v>444</v>
      </c>
      <c r="B3" s="108" t="s">
        <v>835</v>
      </c>
    </row>
    <row r="4" spans="1:3" x14ac:dyDescent="0.2">
      <c r="A4" s="109" t="s">
        <v>445</v>
      </c>
      <c r="B4" s="110">
        <v>44944</v>
      </c>
    </row>
    <row r="5" spans="1:3" x14ac:dyDescent="0.2">
      <c r="A5" s="109" t="s">
        <v>836</v>
      </c>
      <c r="B5" s="108" t="s">
        <v>837</v>
      </c>
    </row>
    <row r="6" spans="1:3" ht="15" thickBot="1" x14ac:dyDescent="0.25">
      <c r="A6" s="109" t="s">
        <v>838</v>
      </c>
      <c r="B6" s="108" t="s">
        <v>908</v>
      </c>
    </row>
    <row r="7" spans="1:3" x14ac:dyDescent="0.2">
      <c r="A7" s="111" t="s">
        <v>446</v>
      </c>
      <c r="B7" s="112" t="s">
        <v>447</v>
      </c>
      <c r="C7" s="112" t="s">
        <v>182</v>
      </c>
    </row>
    <row r="8" spans="1:3" ht="18" customHeight="1" x14ac:dyDescent="0.2">
      <c r="A8" s="113" t="s">
        <v>448</v>
      </c>
      <c r="B8" s="119" t="s">
        <v>443</v>
      </c>
      <c r="C8" s="113"/>
    </row>
    <row r="9" spans="1:3" ht="18" customHeight="1" x14ac:dyDescent="0.2">
      <c r="A9" s="113" t="s">
        <v>449</v>
      </c>
      <c r="B9" s="119" t="s">
        <v>450</v>
      </c>
      <c r="C9" s="113" t="s">
        <v>451</v>
      </c>
    </row>
    <row r="10" spans="1:3" ht="18" customHeight="1" x14ac:dyDescent="0.2">
      <c r="A10" s="113" t="s">
        <v>452</v>
      </c>
      <c r="B10" s="119" t="s">
        <v>453</v>
      </c>
      <c r="C10" s="113"/>
    </row>
    <row r="11" spans="1:3" ht="18" customHeight="1" x14ac:dyDescent="0.2">
      <c r="A11" s="113" t="s">
        <v>454</v>
      </c>
      <c r="B11" s="119" t="s">
        <v>455</v>
      </c>
      <c r="C11" s="113"/>
    </row>
    <row r="12" spans="1:3" ht="18" customHeight="1" x14ac:dyDescent="0.2">
      <c r="A12" s="113" t="s">
        <v>456</v>
      </c>
      <c r="B12" s="119" t="s">
        <v>457</v>
      </c>
      <c r="C12" s="113" t="s">
        <v>458</v>
      </c>
    </row>
    <row r="13" spans="1:3" ht="18" customHeight="1" x14ac:dyDescent="0.2">
      <c r="A13" s="113" t="s">
        <v>459</v>
      </c>
      <c r="B13" s="119" t="s">
        <v>464</v>
      </c>
      <c r="C13" s="113" t="s">
        <v>460</v>
      </c>
    </row>
    <row r="14" spans="1:3" ht="18" customHeight="1" x14ac:dyDescent="0.2">
      <c r="A14" s="113" t="s">
        <v>580</v>
      </c>
      <c r="B14" s="119" t="s">
        <v>461</v>
      </c>
      <c r="C14" s="113" t="s">
        <v>462</v>
      </c>
    </row>
    <row r="15" spans="1:3" ht="18" customHeight="1" x14ac:dyDescent="0.2">
      <c r="A15" s="113" t="s">
        <v>463</v>
      </c>
      <c r="B15" s="119" t="s">
        <v>464</v>
      </c>
      <c r="C15" s="113"/>
    </row>
    <row r="16" spans="1:3" ht="18" customHeight="1" x14ac:dyDescent="0.2">
      <c r="A16" s="113" t="s">
        <v>465</v>
      </c>
      <c r="B16" s="119" t="s">
        <v>452</v>
      </c>
      <c r="C16" s="113" t="s">
        <v>466</v>
      </c>
    </row>
    <row r="17" spans="1:5" ht="18" customHeight="1" x14ac:dyDescent="0.2">
      <c r="A17" s="113" t="s">
        <v>467</v>
      </c>
      <c r="B17" s="119" t="s">
        <v>468</v>
      </c>
      <c r="C17" s="113" t="s">
        <v>469</v>
      </c>
    </row>
    <row r="18" spans="1:5" ht="18" customHeight="1" x14ac:dyDescent="0.2">
      <c r="A18" s="113" t="s">
        <v>470</v>
      </c>
      <c r="B18" s="119" t="s">
        <v>471</v>
      </c>
      <c r="C18" s="113" t="s">
        <v>472</v>
      </c>
    </row>
    <row r="19" spans="1:5" ht="18" customHeight="1" x14ac:dyDescent="0.2">
      <c r="A19" s="113" t="s">
        <v>473</v>
      </c>
      <c r="B19" s="119" t="s">
        <v>474</v>
      </c>
      <c r="C19" s="113" t="s">
        <v>475</v>
      </c>
    </row>
    <row r="20" spans="1:5" ht="18" customHeight="1" x14ac:dyDescent="0.2">
      <c r="A20" s="113" t="s">
        <v>476</v>
      </c>
      <c r="B20" s="119" t="s">
        <v>477</v>
      </c>
      <c r="C20" s="113" t="s">
        <v>478</v>
      </c>
    </row>
    <row r="21" spans="1:5" ht="18" customHeight="1" x14ac:dyDescent="0.2">
      <c r="A21" s="113" t="s">
        <v>479</v>
      </c>
      <c r="B21" s="119">
        <v>208</v>
      </c>
      <c r="C21" s="113" t="s">
        <v>601</v>
      </c>
    </row>
    <row r="22" spans="1:5" ht="18" customHeight="1" x14ac:dyDescent="0.2">
      <c r="A22" s="113" t="s">
        <v>480</v>
      </c>
      <c r="B22" s="119" t="s">
        <v>481</v>
      </c>
      <c r="C22" s="113"/>
    </row>
    <row r="23" spans="1:5" ht="18" customHeight="1" x14ac:dyDescent="0.2">
      <c r="A23" s="113" t="s">
        <v>482</v>
      </c>
      <c r="B23" s="119" t="s">
        <v>592</v>
      </c>
      <c r="C23" s="113"/>
    </row>
    <row r="24" spans="1:5" ht="18" customHeight="1" x14ac:dyDescent="0.2">
      <c r="A24" s="113" t="s">
        <v>484</v>
      </c>
      <c r="B24" s="119" t="s">
        <v>464</v>
      </c>
      <c r="C24" s="113" t="s">
        <v>485</v>
      </c>
    </row>
    <row r="25" spans="1:5" ht="18" customHeight="1" x14ac:dyDescent="0.2">
      <c r="A25" s="113" t="s">
        <v>486</v>
      </c>
      <c r="B25" s="119" t="s">
        <v>487</v>
      </c>
      <c r="C25" s="113" t="s">
        <v>488</v>
      </c>
    </row>
    <row r="26" spans="1:5" ht="18" customHeight="1" x14ac:dyDescent="0.2">
      <c r="A26" s="113" t="s">
        <v>489</v>
      </c>
      <c r="B26" s="119" t="s">
        <v>487</v>
      </c>
      <c r="C26" s="113"/>
    </row>
    <row r="27" spans="1:5" ht="18" customHeight="1" x14ac:dyDescent="0.2">
      <c r="A27" s="113" t="s">
        <v>490</v>
      </c>
      <c r="B27" s="119" t="s">
        <v>487</v>
      </c>
      <c r="C27" s="113"/>
    </row>
    <row r="28" spans="1:5" ht="18" customHeight="1" x14ac:dyDescent="0.2">
      <c r="A28" s="113" t="s">
        <v>491</v>
      </c>
      <c r="B28" s="119" t="s">
        <v>492</v>
      </c>
      <c r="C28" s="113" t="s">
        <v>598</v>
      </c>
      <c r="E28" s="114"/>
    </row>
    <row r="29" spans="1:5" ht="18" customHeight="1" x14ac:dyDescent="0.2">
      <c r="A29" s="113" t="s">
        <v>493</v>
      </c>
      <c r="B29" s="119" t="s">
        <v>594</v>
      </c>
      <c r="C29" s="113" t="s">
        <v>599</v>
      </c>
    </row>
    <row r="30" spans="1:5" ht="18" customHeight="1" x14ac:dyDescent="0.2">
      <c r="A30" s="113" t="s">
        <v>397</v>
      </c>
      <c r="B30" s="119" t="s">
        <v>464</v>
      </c>
      <c r="C30" s="113" t="s">
        <v>494</v>
      </c>
    </row>
    <row r="31" spans="1:5" ht="18" customHeight="1" x14ac:dyDescent="0.2">
      <c r="A31" s="113" t="s">
        <v>495</v>
      </c>
      <c r="B31" s="119" t="s">
        <v>464</v>
      </c>
      <c r="C31" s="113" t="s">
        <v>496</v>
      </c>
    </row>
    <row r="32" spans="1:5" ht="18" customHeight="1" x14ac:dyDescent="0.2">
      <c r="A32" s="113"/>
      <c r="B32" s="119" t="s">
        <v>464</v>
      </c>
      <c r="C32" s="113" t="s">
        <v>497</v>
      </c>
    </row>
    <row r="33" spans="1:3" ht="18" customHeight="1" x14ac:dyDescent="0.2">
      <c r="A33" s="113" t="s">
        <v>498</v>
      </c>
      <c r="B33" s="119" t="s">
        <v>499</v>
      </c>
      <c r="C33" s="113" t="s">
        <v>500</v>
      </c>
    </row>
    <row r="34" spans="1:3" ht="18" customHeight="1" x14ac:dyDescent="0.2">
      <c r="A34" s="113" t="s">
        <v>501</v>
      </c>
      <c r="B34" s="119" t="s">
        <v>502</v>
      </c>
      <c r="C34" s="113" t="s">
        <v>503</v>
      </c>
    </row>
    <row r="35" spans="1:3" ht="18" customHeight="1" x14ac:dyDescent="0.2">
      <c r="A35" s="115" t="s">
        <v>504</v>
      </c>
      <c r="B35" s="119" t="s">
        <v>502</v>
      </c>
      <c r="C35" s="113"/>
    </row>
    <row r="36" spans="1:3" ht="18" customHeight="1" x14ac:dyDescent="0.2">
      <c r="A36" s="115" t="s">
        <v>41</v>
      </c>
      <c r="B36" s="119" t="s">
        <v>502</v>
      </c>
      <c r="C36" s="113"/>
    </row>
    <row r="37" spans="1:3" ht="18" customHeight="1" x14ac:dyDescent="0.2">
      <c r="A37" s="115" t="s">
        <v>397</v>
      </c>
      <c r="B37" s="119" t="s">
        <v>502</v>
      </c>
      <c r="C37" s="113"/>
    </row>
    <row r="38" spans="1:3" ht="18" customHeight="1" x14ac:dyDescent="0.2">
      <c r="A38" s="113" t="s">
        <v>505</v>
      </c>
      <c r="B38" s="119" t="s">
        <v>506</v>
      </c>
      <c r="C38" s="113" t="s">
        <v>507</v>
      </c>
    </row>
    <row r="39" spans="1:3" ht="18" customHeight="1" x14ac:dyDescent="0.2">
      <c r="A39" s="113" t="s">
        <v>508</v>
      </c>
      <c r="B39" s="119" t="s">
        <v>509</v>
      </c>
      <c r="C39" s="113" t="s">
        <v>510</v>
      </c>
    </row>
    <row r="40" spans="1:3" ht="18" customHeight="1" x14ac:dyDescent="0.2">
      <c r="A40" s="113" t="s">
        <v>511</v>
      </c>
      <c r="B40" s="119" t="s">
        <v>512</v>
      </c>
      <c r="C40" s="113"/>
    </row>
    <row r="41" spans="1:3" ht="18" customHeight="1" x14ac:dyDescent="0.2">
      <c r="A41" s="113" t="s">
        <v>511</v>
      </c>
      <c r="B41" s="119" t="s">
        <v>512</v>
      </c>
      <c r="C41" s="113"/>
    </row>
    <row r="42" spans="1:3" ht="18" customHeight="1" x14ac:dyDescent="0.2">
      <c r="A42" s="113" t="s">
        <v>513</v>
      </c>
      <c r="B42" s="119" t="s">
        <v>514</v>
      </c>
      <c r="C42" s="113" t="s">
        <v>515</v>
      </c>
    </row>
    <row r="43" spans="1:3" ht="18" customHeight="1" x14ac:dyDescent="0.2">
      <c r="A43" s="113" t="s">
        <v>516</v>
      </c>
      <c r="B43" s="119" t="s">
        <v>517</v>
      </c>
      <c r="C43" s="113" t="s">
        <v>515</v>
      </c>
    </row>
    <row r="44" spans="1:3" ht="18" customHeight="1" x14ac:dyDescent="0.2">
      <c r="A44" s="113" t="s">
        <v>518</v>
      </c>
      <c r="B44" s="119" t="s">
        <v>461</v>
      </c>
      <c r="C44" s="113" t="s">
        <v>519</v>
      </c>
    </row>
    <row r="45" spans="1:3" ht="18" customHeight="1" x14ac:dyDescent="0.2">
      <c r="A45" s="113" t="s">
        <v>520</v>
      </c>
      <c r="B45" s="119">
        <v>365</v>
      </c>
      <c r="C45" s="113" t="s">
        <v>521</v>
      </c>
    </row>
    <row r="46" spans="1:3" ht="18" customHeight="1" x14ac:dyDescent="0.2">
      <c r="A46" s="113" t="s">
        <v>522</v>
      </c>
      <c r="B46" s="119" t="s">
        <v>590</v>
      </c>
      <c r="C46" s="113" t="s">
        <v>587</v>
      </c>
    </row>
    <row r="47" spans="1:3" ht="18" customHeight="1" x14ac:dyDescent="0.2">
      <c r="A47" s="113" t="s">
        <v>522</v>
      </c>
      <c r="B47" s="119" t="s">
        <v>591</v>
      </c>
      <c r="C47" s="113" t="s">
        <v>588</v>
      </c>
    </row>
    <row r="48" spans="1:3" ht="18" customHeight="1" x14ac:dyDescent="0.2">
      <c r="A48" s="113" t="s">
        <v>523</v>
      </c>
      <c r="B48" s="119" t="s">
        <v>593</v>
      </c>
      <c r="C48" s="113" t="s">
        <v>586</v>
      </c>
    </row>
    <row r="49" spans="1:3" ht="18" customHeight="1" x14ac:dyDescent="0.2">
      <c r="A49" s="113" t="s">
        <v>583</v>
      </c>
      <c r="B49" s="119" t="s">
        <v>585</v>
      </c>
      <c r="C49" s="113" t="s">
        <v>584</v>
      </c>
    </row>
    <row r="50" spans="1:3" ht="18" customHeight="1" x14ac:dyDescent="0.2">
      <c r="A50" s="113" t="s">
        <v>524</v>
      </c>
      <c r="B50" s="119" t="s">
        <v>525</v>
      </c>
      <c r="C50" s="113" t="s">
        <v>526</v>
      </c>
    </row>
    <row r="51" spans="1:3" ht="18" customHeight="1" x14ac:dyDescent="0.2">
      <c r="A51" s="113" t="s">
        <v>527</v>
      </c>
      <c r="B51" s="119">
        <v>6</v>
      </c>
      <c r="C51" s="113" t="s">
        <v>589</v>
      </c>
    </row>
    <row r="52" spans="1:3" ht="18" customHeight="1" x14ac:dyDescent="0.2">
      <c r="A52" s="113" t="s">
        <v>528</v>
      </c>
      <c r="B52" s="119" t="s">
        <v>529</v>
      </c>
      <c r="C52" s="113" t="s">
        <v>530</v>
      </c>
    </row>
    <row r="53" spans="1:3" ht="18" customHeight="1" x14ac:dyDescent="0.2">
      <c r="A53" s="113" t="s">
        <v>531</v>
      </c>
      <c r="B53" s="119" t="s">
        <v>461</v>
      </c>
      <c r="C53" s="113" t="s">
        <v>532</v>
      </c>
    </row>
    <row r="54" spans="1:3" ht="18" customHeight="1" x14ac:dyDescent="0.2">
      <c r="A54" s="113" t="s">
        <v>533</v>
      </c>
      <c r="B54" s="119" t="s">
        <v>483</v>
      </c>
      <c r="C54" s="113" t="s">
        <v>534</v>
      </c>
    </row>
    <row r="55" spans="1:3" ht="17.25" customHeight="1" x14ac:dyDescent="0.2">
      <c r="A55" s="113" t="s">
        <v>535</v>
      </c>
      <c r="B55" s="119" t="s">
        <v>483</v>
      </c>
      <c r="C55" s="113"/>
    </row>
    <row r="56" spans="1:3" ht="18" customHeight="1" x14ac:dyDescent="0.2">
      <c r="A56" s="152" t="s">
        <v>536</v>
      </c>
      <c r="B56" s="153"/>
      <c r="C56" s="154"/>
    </row>
    <row r="57" spans="1:3" ht="18" customHeight="1" x14ac:dyDescent="0.2">
      <c r="A57" s="113" t="s">
        <v>537</v>
      </c>
      <c r="B57" s="119" t="s">
        <v>464</v>
      </c>
      <c r="C57" s="113" t="s">
        <v>538</v>
      </c>
    </row>
    <row r="58" spans="1:3" ht="18" customHeight="1" x14ac:dyDescent="0.2">
      <c r="A58" s="113" t="s">
        <v>539</v>
      </c>
      <c r="B58" s="119" t="s">
        <v>464</v>
      </c>
      <c r="C58" s="113" t="s">
        <v>538</v>
      </c>
    </row>
    <row r="59" spans="1:3" ht="18" customHeight="1" x14ac:dyDescent="0.2">
      <c r="A59" s="113" t="s">
        <v>540</v>
      </c>
      <c r="B59" s="119" t="s">
        <v>461</v>
      </c>
      <c r="C59" s="113" t="s">
        <v>541</v>
      </c>
    </row>
    <row r="60" spans="1:3" ht="18" customHeight="1" x14ac:dyDescent="0.2">
      <c r="A60" s="113" t="s">
        <v>542</v>
      </c>
      <c r="B60" s="119" t="s">
        <v>461</v>
      </c>
      <c r="C60" s="113" t="s">
        <v>543</v>
      </c>
    </row>
    <row r="61" spans="1:3" ht="18" customHeight="1" x14ac:dyDescent="0.2">
      <c r="A61" s="113" t="s">
        <v>544</v>
      </c>
      <c r="B61" s="119" t="s">
        <v>483</v>
      </c>
      <c r="C61" s="113" t="s">
        <v>543</v>
      </c>
    </row>
    <row r="62" spans="1:3" ht="18" customHeight="1" x14ac:dyDescent="0.2">
      <c r="A62" s="113" t="s">
        <v>545</v>
      </c>
      <c r="B62" s="119" t="s">
        <v>461</v>
      </c>
      <c r="C62" s="113" t="s">
        <v>546</v>
      </c>
    </row>
    <row r="63" spans="1:3" ht="18" customHeight="1" x14ac:dyDescent="0.2">
      <c r="A63" s="113" t="s">
        <v>547</v>
      </c>
      <c r="B63" s="119" t="s">
        <v>461</v>
      </c>
      <c r="C63" s="113" t="s">
        <v>548</v>
      </c>
    </row>
    <row r="64" spans="1:3" x14ac:dyDescent="0.2">
      <c r="A64" s="113"/>
      <c r="B64" s="119"/>
      <c r="C64" s="113"/>
    </row>
    <row r="69" spans="1:3" ht="18.75" customHeight="1" x14ac:dyDescent="0.2">
      <c r="A69" s="116" t="s">
        <v>549</v>
      </c>
      <c r="B69" s="117"/>
      <c r="C69" s="117"/>
    </row>
    <row r="70" spans="1:3" ht="16.5" customHeight="1" x14ac:dyDescent="0.2">
      <c r="A70" s="117" t="s">
        <v>550</v>
      </c>
      <c r="B70" s="117" t="s">
        <v>551</v>
      </c>
      <c r="C70" s="117" t="s">
        <v>552</v>
      </c>
    </row>
    <row r="71" spans="1:3" ht="16.5" customHeight="1" x14ac:dyDescent="0.2">
      <c r="A71" s="117" t="s">
        <v>553</v>
      </c>
      <c r="B71" s="117"/>
      <c r="C71" s="117" t="s">
        <v>554</v>
      </c>
    </row>
    <row r="72" spans="1:3" ht="28.5" x14ac:dyDescent="0.2">
      <c r="A72" s="117" t="s">
        <v>555</v>
      </c>
      <c r="B72" s="117" t="s">
        <v>461</v>
      </c>
      <c r="C72" s="117" t="s">
        <v>556</v>
      </c>
    </row>
    <row r="73" spans="1:3" x14ac:dyDescent="0.2">
      <c r="A73" s="155" t="s">
        <v>557</v>
      </c>
      <c r="B73" s="117"/>
      <c r="C73" s="117"/>
    </row>
    <row r="74" spans="1:3" x14ac:dyDescent="0.2">
      <c r="A74" s="155"/>
      <c r="B74" s="117"/>
      <c r="C74" s="117"/>
    </row>
    <row r="75" spans="1:3" x14ac:dyDescent="0.2">
      <c r="A75" s="155"/>
      <c r="B75" s="117"/>
      <c r="C75" s="117"/>
    </row>
    <row r="76" spans="1:3" x14ac:dyDescent="0.2">
      <c r="A76" s="155"/>
      <c r="B76" s="117"/>
      <c r="C76" s="117"/>
    </row>
    <row r="77" spans="1:3" x14ac:dyDescent="0.2">
      <c r="A77" s="155"/>
      <c r="B77" s="117"/>
      <c r="C77" s="117"/>
    </row>
    <row r="78" spans="1:3" ht="19.5" customHeight="1" x14ac:dyDescent="0.2">
      <c r="A78" s="117" t="s">
        <v>558</v>
      </c>
      <c r="B78" s="117"/>
      <c r="C78" s="117"/>
    </row>
    <row r="79" spans="1:3" ht="19.5" customHeight="1" x14ac:dyDescent="0.2">
      <c r="A79" s="117" t="s">
        <v>559</v>
      </c>
      <c r="B79" s="117"/>
      <c r="C79" s="117" t="s">
        <v>560</v>
      </c>
    </row>
    <row r="80" spans="1:3" ht="19.5" customHeight="1" x14ac:dyDescent="0.2">
      <c r="A80" s="118" t="s">
        <v>397</v>
      </c>
      <c r="B80" s="117"/>
      <c r="C80" s="117" t="s">
        <v>561</v>
      </c>
    </row>
    <row r="81" spans="1:3" ht="19.5" customHeight="1" x14ac:dyDescent="0.2">
      <c r="A81" s="118" t="s">
        <v>41</v>
      </c>
      <c r="B81" s="117"/>
      <c r="C81" s="117" t="s">
        <v>561</v>
      </c>
    </row>
    <row r="82" spans="1:3" ht="19.5" customHeight="1" x14ac:dyDescent="0.2">
      <c r="A82" s="118" t="s">
        <v>562</v>
      </c>
      <c r="B82" s="117"/>
      <c r="C82" s="117" t="s">
        <v>561</v>
      </c>
    </row>
    <row r="83" spans="1:3" ht="19.5" customHeight="1" x14ac:dyDescent="0.2">
      <c r="A83" s="117" t="s">
        <v>563</v>
      </c>
      <c r="B83" s="117"/>
      <c r="C83" s="117" t="s">
        <v>564</v>
      </c>
    </row>
    <row r="84" spans="1:3" ht="19.5" customHeight="1" x14ac:dyDescent="0.2">
      <c r="A84" s="118" t="s">
        <v>565</v>
      </c>
      <c r="B84" s="117"/>
      <c r="C84" s="117" t="s">
        <v>566</v>
      </c>
    </row>
    <row r="85" spans="1:3" ht="19.5" customHeight="1" x14ac:dyDescent="0.2">
      <c r="A85" s="118" t="s">
        <v>567</v>
      </c>
      <c r="B85" s="117"/>
      <c r="C85" s="117" t="s">
        <v>568</v>
      </c>
    </row>
    <row r="86" spans="1:3" ht="19.5" customHeight="1" x14ac:dyDescent="0.2">
      <c r="A86" s="118" t="s">
        <v>569</v>
      </c>
      <c r="B86" s="117"/>
      <c r="C86" s="117" t="s">
        <v>568</v>
      </c>
    </row>
    <row r="87" spans="1:3" ht="19.5" customHeight="1" x14ac:dyDescent="0.2">
      <c r="A87" s="118" t="s">
        <v>570</v>
      </c>
      <c r="B87" s="117"/>
      <c r="C87" s="117" t="s">
        <v>568</v>
      </c>
    </row>
    <row r="88" spans="1:3" ht="19.5" customHeight="1" x14ac:dyDescent="0.2">
      <c r="A88" s="117" t="s">
        <v>571</v>
      </c>
      <c r="B88" s="117"/>
      <c r="C88" s="117"/>
    </row>
    <row r="89" spans="1:3" ht="19.5" customHeight="1" x14ac:dyDescent="0.2">
      <c r="A89" s="118" t="s">
        <v>572</v>
      </c>
      <c r="B89" s="117"/>
      <c r="C89" s="117"/>
    </row>
    <row r="90" spans="1:3" ht="19.5" customHeight="1" x14ac:dyDescent="0.2">
      <c r="A90" s="118" t="s">
        <v>573</v>
      </c>
      <c r="B90" s="117"/>
      <c r="C90" s="117"/>
    </row>
    <row r="91" spans="1:3" ht="19.5" customHeight="1" x14ac:dyDescent="0.2">
      <c r="A91" s="108" t="s">
        <v>574</v>
      </c>
      <c r="C91" s="108" t="s">
        <v>575</v>
      </c>
    </row>
    <row r="92" spans="1:3" ht="19.5" customHeight="1" x14ac:dyDescent="0.2"/>
    <row r="93" spans="1:3" ht="19.5" customHeight="1" x14ac:dyDescent="0.2">
      <c r="A93" s="108" t="s">
        <v>576</v>
      </c>
    </row>
    <row r="94" spans="1:3" x14ac:dyDescent="0.2">
      <c r="A94" s="156" t="s">
        <v>577</v>
      </c>
      <c r="C94" s="108" t="s">
        <v>562</v>
      </c>
    </row>
    <row r="95" spans="1:3" x14ac:dyDescent="0.2">
      <c r="A95" s="156"/>
      <c r="C95" s="108" t="s">
        <v>397</v>
      </c>
    </row>
    <row r="96" spans="1:3" x14ac:dyDescent="0.2">
      <c r="A96" s="156"/>
      <c r="C96" s="108" t="s">
        <v>41</v>
      </c>
    </row>
    <row r="97" spans="1:3" x14ac:dyDescent="0.2">
      <c r="A97" s="156" t="s">
        <v>578</v>
      </c>
      <c r="C97" s="108" t="s">
        <v>562</v>
      </c>
    </row>
    <row r="98" spans="1:3" x14ac:dyDescent="0.2">
      <c r="A98" s="156"/>
      <c r="C98" s="108" t="s">
        <v>397</v>
      </c>
    </row>
    <row r="99" spans="1:3" x14ac:dyDescent="0.2">
      <c r="A99" s="156"/>
      <c r="C99" s="108" t="s">
        <v>41</v>
      </c>
    </row>
    <row r="100" spans="1:3" x14ac:dyDescent="0.2">
      <c r="A100" s="156" t="s">
        <v>579</v>
      </c>
      <c r="C100" s="108" t="s">
        <v>562</v>
      </c>
    </row>
    <row r="101" spans="1:3" x14ac:dyDescent="0.2">
      <c r="A101" s="156"/>
      <c r="C101" s="108" t="s">
        <v>397</v>
      </c>
    </row>
    <row r="102" spans="1:3" x14ac:dyDescent="0.2">
      <c r="A102" s="156"/>
      <c r="C102" s="108" t="s">
        <v>41</v>
      </c>
    </row>
  </sheetData>
  <mergeCells count="5">
    <mergeCell ref="A56:C56"/>
    <mergeCell ref="A73:A77"/>
    <mergeCell ref="A94:A96"/>
    <mergeCell ref="A97:A99"/>
    <mergeCell ref="A100:A10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5F2A9-F4C0-44D3-B898-69C360C3D2E8}">
  <dimension ref="A1:C209"/>
  <sheetViews>
    <sheetView topLeftCell="A169" workbookViewId="0">
      <selection activeCell="J188" sqref="J188"/>
    </sheetView>
  </sheetViews>
  <sheetFormatPr defaultRowHeight="15" x14ac:dyDescent="0.25"/>
  <cols>
    <col min="1" max="2" width="19.5703125" bestFit="1" customWidth="1"/>
    <col min="3" max="3" width="13.42578125" customWidth="1"/>
  </cols>
  <sheetData>
    <row r="1" spans="1:3" x14ac:dyDescent="0.25">
      <c r="A1" s="129" t="s">
        <v>607</v>
      </c>
      <c r="B1" s="130" t="s">
        <v>606</v>
      </c>
      <c r="C1" s="130" t="s">
        <v>818</v>
      </c>
    </row>
    <row r="2" spans="1:3" x14ac:dyDescent="0.25">
      <c r="A2" s="126" t="s">
        <v>404</v>
      </c>
      <c r="B2" s="126" t="s">
        <v>615</v>
      </c>
      <c r="C2" s="126">
        <f t="shared" ref="C2:C65" si="0">COUNTIF(ball_list1, A2)</f>
        <v>1</v>
      </c>
    </row>
    <row r="3" spans="1:3" x14ac:dyDescent="0.25">
      <c r="A3" s="126" t="s">
        <v>403</v>
      </c>
      <c r="B3" s="126" t="s">
        <v>616</v>
      </c>
      <c r="C3" s="126">
        <f t="shared" si="0"/>
        <v>1</v>
      </c>
    </row>
    <row r="4" spans="1:3" x14ac:dyDescent="0.25">
      <c r="A4" s="126" t="s">
        <v>402</v>
      </c>
      <c r="B4" s="126" t="s">
        <v>792</v>
      </c>
      <c r="C4" s="126">
        <f t="shared" si="0"/>
        <v>1</v>
      </c>
    </row>
    <row r="5" spans="1:3" x14ac:dyDescent="0.25">
      <c r="A5" s="126" t="s">
        <v>401</v>
      </c>
      <c r="B5" s="126" t="s">
        <v>808</v>
      </c>
      <c r="C5" s="126">
        <f t="shared" si="0"/>
        <v>1</v>
      </c>
    </row>
    <row r="6" spans="1:3" x14ac:dyDescent="0.25">
      <c r="A6" s="126" t="s">
        <v>114</v>
      </c>
      <c r="B6" s="126" t="s">
        <v>765</v>
      </c>
      <c r="C6" s="126">
        <f t="shared" si="0"/>
        <v>1</v>
      </c>
    </row>
    <row r="7" spans="1:3" x14ac:dyDescent="0.25">
      <c r="A7" s="126" t="s">
        <v>112</v>
      </c>
      <c r="B7" s="126" t="s">
        <v>782</v>
      </c>
      <c r="C7" s="126">
        <f t="shared" si="0"/>
        <v>1</v>
      </c>
    </row>
    <row r="8" spans="1:3" x14ac:dyDescent="0.25">
      <c r="A8" s="126" t="s">
        <v>85</v>
      </c>
      <c r="B8" s="126" t="s">
        <v>686</v>
      </c>
      <c r="C8" s="126">
        <f t="shared" si="0"/>
        <v>1</v>
      </c>
    </row>
    <row r="9" spans="1:3" x14ac:dyDescent="0.25">
      <c r="A9" s="126" t="s">
        <v>88</v>
      </c>
      <c r="B9" s="126" t="s">
        <v>678</v>
      </c>
      <c r="C9" s="126">
        <f t="shared" si="0"/>
        <v>1</v>
      </c>
    </row>
    <row r="10" spans="1:3" x14ac:dyDescent="0.25">
      <c r="A10" s="126" t="s">
        <v>133</v>
      </c>
      <c r="B10" s="126" t="s">
        <v>753</v>
      </c>
      <c r="C10" s="126">
        <f t="shared" si="0"/>
        <v>1</v>
      </c>
    </row>
    <row r="11" spans="1:3" x14ac:dyDescent="0.25">
      <c r="A11" s="126" t="s">
        <v>140</v>
      </c>
      <c r="B11" s="126" t="s">
        <v>801</v>
      </c>
      <c r="C11" s="126">
        <f t="shared" si="0"/>
        <v>1</v>
      </c>
    </row>
    <row r="12" spans="1:3" x14ac:dyDescent="0.25">
      <c r="A12" s="126" t="s">
        <v>144</v>
      </c>
      <c r="B12" s="126" t="s">
        <v>813</v>
      </c>
      <c r="C12" s="126">
        <f t="shared" si="0"/>
        <v>1</v>
      </c>
    </row>
    <row r="13" spans="1:3" x14ac:dyDescent="0.25">
      <c r="A13" s="126" t="s">
        <v>145</v>
      </c>
      <c r="B13" s="126" t="s">
        <v>812</v>
      </c>
      <c r="C13" s="126">
        <f t="shared" si="0"/>
        <v>1</v>
      </c>
    </row>
    <row r="14" spans="1:3" x14ac:dyDescent="0.25">
      <c r="A14" s="126" t="s">
        <v>147</v>
      </c>
      <c r="B14" s="126" t="s">
        <v>814</v>
      </c>
      <c r="C14" s="126">
        <f t="shared" si="0"/>
        <v>1</v>
      </c>
    </row>
    <row r="15" spans="1:3" x14ac:dyDescent="0.25">
      <c r="A15" s="126" t="s">
        <v>148</v>
      </c>
      <c r="B15" s="126" t="s">
        <v>811</v>
      </c>
      <c r="C15" s="126">
        <f t="shared" si="0"/>
        <v>1</v>
      </c>
    </row>
    <row r="16" spans="1:3" x14ac:dyDescent="0.25">
      <c r="A16" s="126" t="s">
        <v>155</v>
      </c>
      <c r="B16" s="126" t="s">
        <v>809</v>
      </c>
      <c r="C16" s="126">
        <f t="shared" si="0"/>
        <v>1</v>
      </c>
    </row>
    <row r="17" spans="1:3" x14ac:dyDescent="0.25">
      <c r="A17" s="126" t="s">
        <v>127</v>
      </c>
      <c r="B17" s="126" t="s">
        <v>763</v>
      </c>
      <c r="C17" s="126">
        <f t="shared" si="0"/>
        <v>1</v>
      </c>
    </row>
    <row r="18" spans="1:3" x14ac:dyDescent="0.25">
      <c r="A18" s="126" t="s">
        <v>67</v>
      </c>
      <c r="B18" s="126" t="s">
        <v>638</v>
      </c>
      <c r="C18" s="126">
        <f t="shared" si="0"/>
        <v>1</v>
      </c>
    </row>
    <row r="19" spans="1:3" x14ac:dyDescent="0.25">
      <c r="A19" s="126" t="s">
        <v>120</v>
      </c>
      <c r="B19" s="126" t="s">
        <v>764</v>
      </c>
      <c r="C19" s="126">
        <f t="shared" si="0"/>
        <v>1</v>
      </c>
    </row>
    <row r="20" spans="1:3" x14ac:dyDescent="0.25">
      <c r="A20" s="126" t="s">
        <v>79</v>
      </c>
      <c r="B20" s="126" t="s">
        <v>654</v>
      </c>
      <c r="C20" s="126">
        <f t="shared" si="0"/>
        <v>1</v>
      </c>
    </row>
    <row r="21" spans="1:3" x14ac:dyDescent="0.25">
      <c r="A21" s="126" t="s">
        <v>54</v>
      </c>
      <c r="B21" s="126" t="s">
        <v>635</v>
      </c>
      <c r="C21" s="126">
        <f t="shared" si="0"/>
        <v>1</v>
      </c>
    </row>
    <row r="22" spans="1:3" x14ac:dyDescent="0.25">
      <c r="A22" s="126" t="s">
        <v>50</v>
      </c>
      <c r="B22" s="126" t="s">
        <v>619</v>
      </c>
      <c r="C22" s="126">
        <f t="shared" si="0"/>
        <v>1</v>
      </c>
    </row>
    <row r="23" spans="1:3" x14ac:dyDescent="0.25">
      <c r="A23" s="126" t="s">
        <v>42</v>
      </c>
      <c r="B23" s="126" t="s">
        <v>666</v>
      </c>
      <c r="C23" s="126">
        <f t="shared" si="0"/>
        <v>1</v>
      </c>
    </row>
    <row r="24" spans="1:3" x14ac:dyDescent="0.25">
      <c r="A24" s="126" t="s">
        <v>43</v>
      </c>
      <c r="B24" s="126" t="s">
        <v>669</v>
      </c>
      <c r="C24" s="126">
        <f t="shared" si="0"/>
        <v>1</v>
      </c>
    </row>
    <row r="25" spans="1:3" x14ac:dyDescent="0.25">
      <c r="A25" s="126" t="s">
        <v>35</v>
      </c>
      <c r="B25" s="126" t="s">
        <v>653</v>
      </c>
      <c r="C25" s="126">
        <f t="shared" si="0"/>
        <v>1</v>
      </c>
    </row>
    <row r="26" spans="1:3" x14ac:dyDescent="0.25">
      <c r="A26" s="126" t="s">
        <v>36</v>
      </c>
      <c r="B26" s="126" t="s">
        <v>621</v>
      </c>
      <c r="C26" s="126">
        <f t="shared" si="0"/>
        <v>1</v>
      </c>
    </row>
    <row r="27" spans="1:3" x14ac:dyDescent="0.25">
      <c r="A27" s="126" t="s">
        <v>23</v>
      </c>
      <c r="B27" s="126" t="s">
        <v>668</v>
      </c>
      <c r="C27" s="126">
        <f t="shared" si="0"/>
        <v>1</v>
      </c>
    </row>
    <row r="28" spans="1:3" x14ac:dyDescent="0.25">
      <c r="A28" s="126" t="s">
        <v>24</v>
      </c>
      <c r="B28" s="126" t="s">
        <v>652</v>
      </c>
      <c r="C28" s="126">
        <f t="shared" si="0"/>
        <v>1</v>
      </c>
    </row>
    <row r="29" spans="1:3" x14ac:dyDescent="0.25">
      <c r="A29" s="126" t="s">
        <v>46</v>
      </c>
      <c r="B29" s="126" t="s">
        <v>650</v>
      </c>
      <c r="C29" s="126">
        <f t="shared" si="0"/>
        <v>1</v>
      </c>
    </row>
    <row r="30" spans="1:3" x14ac:dyDescent="0.25">
      <c r="A30" s="126" t="s">
        <v>40</v>
      </c>
      <c r="B30" s="126" t="s">
        <v>634</v>
      </c>
      <c r="C30" s="126">
        <f t="shared" si="0"/>
        <v>1</v>
      </c>
    </row>
    <row r="31" spans="1:3" x14ac:dyDescent="0.25">
      <c r="A31" s="126" t="s">
        <v>19</v>
      </c>
      <c r="B31" s="126" t="s">
        <v>618</v>
      </c>
      <c r="C31" s="126">
        <f t="shared" si="0"/>
        <v>1</v>
      </c>
    </row>
    <row r="32" spans="1:3" x14ac:dyDescent="0.25">
      <c r="A32" s="126" t="s">
        <v>14</v>
      </c>
      <c r="B32" s="126" t="s">
        <v>649</v>
      </c>
      <c r="C32" s="126">
        <f t="shared" si="0"/>
        <v>1</v>
      </c>
    </row>
    <row r="33" spans="1:3" x14ac:dyDescent="0.25">
      <c r="A33" s="126" t="s">
        <v>20</v>
      </c>
      <c r="B33" s="126" t="s">
        <v>633</v>
      </c>
      <c r="C33" s="126">
        <f t="shared" si="0"/>
        <v>1</v>
      </c>
    </row>
    <row r="34" spans="1:3" x14ac:dyDescent="0.25">
      <c r="A34" s="126" t="s">
        <v>15</v>
      </c>
      <c r="B34" s="126" t="s">
        <v>617</v>
      </c>
      <c r="C34" s="126">
        <f t="shared" si="0"/>
        <v>1</v>
      </c>
    </row>
    <row r="35" spans="1:3" x14ac:dyDescent="0.25">
      <c r="A35" s="126" t="s">
        <v>47</v>
      </c>
      <c r="B35" s="126" t="s">
        <v>667</v>
      </c>
      <c r="C35" s="126">
        <f t="shared" si="0"/>
        <v>1</v>
      </c>
    </row>
    <row r="36" spans="1:3" x14ac:dyDescent="0.25">
      <c r="A36" s="126" t="s">
        <v>48</v>
      </c>
      <c r="B36" s="126" t="s">
        <v>651</v>
      </c>
      <c r="C36" s="126">
        <f t="shared" si="0"/>
        <v>1</v>
      </c>
    </row>
    <row r="37" spans="1:3" x14ac:dyDescent="0.25">
      <c r="A37" s="126" t="s">
        <v>101</v>
      </c>
      <c r="B37" s="126" t="s">
        <v>737</v>
      </c>
      <c r="C37" s="126">
        <f t="shared" si="0"/>
        <v>1</v>
      </c>
    </row>
    <row r="38" spans="1:3" x14ac:dyDescent="0.25">
      <c r="A38" s="126" t="s">
        <v>97</v>
      </c>
      <c r="B38" s="126" t="s">
        <v>713</v>
      </c>
      <c r="C38" s="126">
        <f t="shared" si="0"/>
        <v>1</v>
      </c>
    </row>
    <row r="39" spans="1:3" x14ac:dyDescent="0.25">
      <c r="A39" s="126" t="s">
        <v>138</v>
      </c>
      <c r="B39" s="126" t="s">
        <v>815</v>
      </c>
      <c r="C39" s="126">
        <f t="shared" si="0"/>
        <v>1</v>
      </c>
    </row>
    <row r="40" spans="1:3" x14ac:dyDescent="0.25">
      <c r="A40" s="126" t="s">
        <v>135</v>
      </c>
      <c r="B40" s="126" t="s">
        <v>816</v>
      </c>
      <c r="C40" s="126">
        <f t="shared" si="0"/>
        <v>1</v>
      </c>
    </row>
    <row r="41" spans="1:3" x14ac:dyDescent="0.25">
      <c r="A41" s="126" t="s">
        <v>116</v>
      </c>
      <c r="B41" s="126" t="s">
        <v>751</v>
      </c>
      <c r="C41" s="126">
        <f t="shared" si="0"/>
        <v>1</v>
      </c>
    </row>
    <row r="42" spans="1:3" x14ac:dyDescent="0.25">
      <c r="A42" s="126" t="s">
        <v>231</v>
      </c>
      <c r="B42" s="126" t="s">
        <v>752</v>
      </c>
      <c r="C42" s="126">
        <f t="shared" si="0"/>
        <v>1</v>
      </c>
    </row>
    <row r="43" spans="1:3" x14ac:dyDescent="0.25">
      <c r="A43" s="126" t="s">
        <v>113</v>
      </c>
      <c r="B43" s="126" t="s">
        <v>743</v>
      </c>
      <c r="C43" s="126">
        <f t="shared" si="0"/>
        <v>1</v>
      </c>
    </row>
    <row r="44" spans="1:3" x14ac:dyDescent="0.25">
      <c r="A44" s="126" t="s">
        <v>110</v>
      </c>
      <c r="B44" s="126" t="s">
        <v>744</v>
      </c>
      <c r="C44" s="126">
        <f t="shared" si="0"/>
        <v>1</v>
      </c>
    </row>
    <row r="45" spans="1:3" x14ac:dyDescent="0.25">
      <c r="A45" s="126" t="s">
        <v>111</v>
      </c>
      <c r="B45" s="126" t="s">
        <v>745</v>
      </c>
      <c r="C45" s="126">
        <f t="shared" si="0"/>
        <v>1</v>
      </c>
    </row>
    <row r="46" spans="1:3" x14ac:dyDescent="0.25">
      <c r="A46" s="126" t="s">
        <v>105</v>
      </c>
      <c r="B46" s="126" t="s">
        <v>735</v>
      </c>
      <c r="C46" s="126">
        <f t="shared" si="0"/>
        <v>1</v>
      </c>
    </row>
    <row r="47" spans="1:3" x14ac:dyDescent="0.25">
      <c r="A47" s="126" t="s">
        <v>106</v>
      </c>
      <c r="B47" s="126" t="s">
        <v>736</v>
      </c>
      <c r="C47" s="126">
        <f t="shared" si="0"/>
        <v>1</v>
      </c>
    </row>
    <row r="48" spans="1:3" x14ac:dyDescent="0.25">
      <c r="A48" s="126" t="s">
        <v>103</v>
      </c>
      <c r="B48" s="126" t="s">
        <v>723</v>
      </c>
      <c r="C48" s="126">
        <f t="shared" si="0"/>
        <v>1</v>
      </c>
    </row>
    <row r="49" spans="1:3" x14ac:dyDescent="0.25">
      <c r="A49" s="126" t="s">
        <v>100</v>
      </c>
      <c r="B49" s="126" t="s">
        <v>724</v>
      </c>
      <c r="C49" s="126">
        <f t="shared" si="0"/>
        <v>1</v>
      </c>
    </row>
    <row r="50" spans="1:3" x14ac:dyDescent="0.25">
      <c r="A50" s="126" t="s">
        <v>98</v>
      </c>
      <c r="B50" s="126" t="s">
        <v>711</v>
      </c>
      <c r="C50" s="126">
        <f t="shared" si="0"/>
        <v>1</v>
      </c>
    </row>
    <row r="51" spans="1:3" x14ac:dyDescent="0.25">
      <c r="A51" s="126" t="s">
        <v>132</v>
      </c>
      <c r="B51" s="126" t="s">
        <v>799</v>
      </c>
      <c r="C51" s="126">
        <f t="shared" si="0"/>
        <v>1</v>
      </c>
    </row>
    <row r="52" spans="1:3" x14ac:dyDescent="0.25">
      <c r="A52" s="126" t="s">
        <v>94</v>
      </c>
      <c r="B52" s="126" t="s">
        <v>712</v>
      </c>
      <c r="C52" s="126">
        <f t="shared" si="0"/>
        <v>1</v>
      </c>
    </row>
    <row r="53" spans="1:3" x14ac:dyDescent="0.25">
      <c r="A53" s="126" t="s">
        <v>96</v>
      </c>
      <c r="B53" s="126" t="s">
        <v>699</v>
      </c>
      <c r="C53" s="126">
        <f t="shared" si="0"/>
        <v>1</v>
      </c>
    </row>
    <row r="54" spans="1:3" x14ac:dyDescent="0.25">
      <c r="A54" s="126" t="s">
        <v>90</v>
      </c>
      <c r="B54" s="126" t="s">
        <v>700</v>
      </c>
      <c r="C54" s="126">
        <f t="shared" si="0"/>
        <v>1</v>
      </c>
    </row>
    <row r="55" spans="1:3" x14ac:dyDescent="0.25">
      <c r="A55" s="126" t="s">
        <v>93</v>
      </c>
      <c r="B55" s="126" t="s">
        <v>701</v>
      </c>
      <c r="C55" s="126">
        <f t="shared" si="0"/>
        <v>1</v>
      </c>
    </row>
    <row r="56" spans="1:3" x14ac:dyDescent="0.25">
      <c r="A56" s="126" t="s">
        <v>87</v>
      </c>
      <c r="B56" s="126" t="s">
        <v>687</v>
      </c>
      <c r="C56" s="126">
        <f t="shared" si="0"/>
        <v>1</v>
      </c>
    </row>
    <row r="57" spans="1:3" x14ac:dyDescent="0.25">
      <c r="A57" s="126" t="s">
        <v>89</v>
      </c>
      <c r="B57" s="126" t="s">
        <v>688</v>
      </c>
      <c r="C57" s="126">
        <f t="shared" si="0"/>
        <v>1</v>
      </c>
    </row>
    <row r="58" spans="1:3" x14ac:dyDescent="0.25">
      <c r="A58" s="126" t="s">
        <v>84</v>
      </c>
      <c r="B58" s="126" t="s">
        <v>689</v>
      </c>
      <c r="C58" s="126">
        <f t="shared" si="0"/>
        <v>1</v>
      </c>
    </row>
    <row r="59" spans="1:3" x14ac:dyDescent="0.25">
      <c r="A59" s="126" t="s">
        <v>86</v>
      </c>
      <c r="B59" s="126" t="s">
        <v>679</v>
      </c>
      <c r="C59" s="126">
        <f t="shared" si="0"/>
        <v>1</v>
      </c>
    </row>
    <row r="60" spans="1:3" x14ac:dyDescent="0.25">
      <c r="A60" s="126" t="s">
        <v>81</v>
      </c>
      <c r="B60" s="126" t="s">
        <v>680</v>
      </c>
      <c r="C60" s="126">
        <f t="shared" si="0"/>
        <v>1</v>
      </c>
    </row>
    <row r="61" spans="1:3" x14ac:dyDescent="0.25">
      <c r="A61" s="126" t="s">
        <v>83</v>
      </c>
      <c r="B61" s="126" t="s">
        <v>671</v>
      </c>
      <c r="C61" s="126">
        <f t="shared" si="0"/>
        <v>1</v>
      </c>
    </row>
    <row r="62" spans="1:3" x14ac:dyDescent="0.25">
      <c r="A62" s="126" t="s">
        <v>128</v>
      </c>
      <c r="B62" s="126" t="s">
        <v>800</v>
      </c>
      <c r="C62" s="126">
        <f t="shared" si="0"/>
        <v>1</v>
      </c>
    </row>
    <row r="63" spans="1:3" x14ac:dyDescent="0.25">
      <c r="A63" s="126" t="s">
        <v>74</v>
      </c>
      <c r="B63" s="126" t="s">
        <v>672</v>
      </c>
      <c r="C63" s="126">
        <f t="shared" si="0"/>
        <v>1</v>
      </c>
    </row>
    <row r="64" spans="1:3" x14ac:dyDescent="0.25">
      <c r="A64" s="126" t="s">
        <v>80</v>
      </c>
      <c r="B64" s="126" t="s">
        <v>673</v>
      </c>
      <c r="C64" s="126">
        <f t="shared" si="0"/>
        <v>1</v>
      </c>
    </row>
    <row r="65" spans="1:3" x14ac:dyDescent="0.25">
      <c r="A65" s="126" t="s">
        <v>69</v>
      </c>
      <c r="B65" s="126" t="s">
        <v>655</v>
      </c>
      <c r="C65" s="126">
        <f t="shared" si="0"/>
        <v>1</v>
      </c>
    </row>
    <row r="66" spans="1:3" x14ac:dyDescent="0.25">
      <c r="A66" s="126" t="s">
        <v>73</v>
      </c>
      <c r="B66" s="126" t="s">
        <v>656</v>
      </c>
      <c r="C66" s="126">
        <f t="shared" ref="C66:C129" si="1">COUNTIF(ball_list1, A66)</f>
        <v>1</v>
      </c>
    </row>
    <row r="67" spans="1:3" x14ac:dyDescent="0.25">
      <c r="A67" s="126" t="s">
        <v>63</v>
      </c>
      <c r="B67" s="126" t="s">
        <v>657</v>
      </c>
      <c r="C67" s="126">
        <f t="shared" si="1"/>
        <v>1</v>
      </c>
    </row>
    <row r="68" spans="1:3" x14ac:dyDescent="0.25">
      <c r="A68" s="126" t="s">
        <v>68</v>
      </c>
      <c r="B68" s="126" t="s">
        <v>639</v>
      </c>
      <c r="C68" s="126">
        <f t="shared" si="1"/>
        <v>1</v>
      </c>
    </row>
    <row r="69" spans="1:3" x14ac:dyDescent="0.25">
      <c r="A69" s="126" t="s">
        <v>56</v>
      </c>
      <c r="B69" s="126" t="s">
        <v>640</v>
      </c>
      <c r="C69" s="126">
        <f t="shared" si="1"/>
        <v>1</v>
      </c>
    </row>
    <row r="70" spans="1:3" x14ac:dyDescent="0.25">
      <c r="A70" s="126" t="s">
        <v>62</v>
      </c>
      <c r="B70" s="126" t="s">
        <v>641</v>
      </c>
      <c r="C70" s="126">
        <f t="shared" si="1"/>
        <v>1</v>
      </c>
    </row>
    <row r="71" spans="1:3" x14ac:dyDescent="0.25">
      <c r="A71" s="126" t="s">
        <v>51</v>
      </c>
      <c r="B71" s="126" t="s">
        <v>623</v>
      </c>
      <c r="C71" s="126">
        <f t="shared" si="1"/>
        <v>1</v>
      </c>
    </row>
    <row r="72" spans="1:3" x14ac:dyDescent="0.25">
      <c r="A72" s="126" t="s">
        <v>55</v>
      </c>
      <c r="B72" s="126" t="s">
        <v>624</v>
      </c>
      <c r="C72" s="126">
        <f t="shared" si="1"/>
        <v>1</v>
      </c>
    </row>
    <row r="73" spans="1:3" x14ac:dyDescent="0.25">
      <c r="A73" s="126" t="s">
        <v>126</v>
      </c>
      <c r="B73" s="126" t="s">
        <v>783</v>
      </c>
      <c r="C73" s="126">
        <f t="shared" si="1"/>
        <v>1</v>
      </c>
    </row>
    <row r="74" spans="1:3" x14ac:dyDescent="0.25">
      <c r="A74" s="126" t="s">
        <v>122</v>
      </c>
      <c r="B74" s="126" t="s">
        <v>784</v>
      </c>
      <c r="C74" s="126">
        <f t="shared" si="1"/>
        <v>1</v>
      </c>
    </row>
    <row r="75" spans="1:3" x14ac:dyDescent="0.25">
      <c r="A75" s="126" t="s">
        <v>123</v>
      </c>
      <c r="B75" s="126" t="s">
        <v>785</v>
      </c>
      <c r="C75" s="126">
        <f t="shared" si="1"/>
        <v>1</v>
      </c>
    </row>
    <row r="76" spans="1:3" x14ac:dyDescent="0.25">
      <c r="A76" s="126" t="s">
        <v>118</v>
      </c>
      <c r="B76" s="126" t="s">
        <v>767</v>
      </c>
      <c r="C76" s="126">
        <f t="shared" si="1"/>
        <v>1</v>
      </c>
    </row>
    <row r="77" spans="1:3" x14ac:dyDescent="0.25">
      <c r="A77" s="126" t="s">
        <v>119</v>
      </c>
      <c r="B77" s="126" t="s">
        <v>768</v>
      </c>
      <c r="C77" s="126">
        <f t="shared" si="1"/>
        <v>1</v>
      </c>
    </row>
    <row r="78" spans="1:3" x14ac:dyDescent="0.25">
      <c r="A78" s="126" t="s">
        <v>115</v>
      </c>
      <c r="B78" s="126" t="s">
        <v>769</v>
      </c>
      <c r="C78" s="126">
        <f t="shared" si="1"/>
        <v>1</v>
      </c>
    </row>
    <row r="79" spans="1:3" x14ac:dyDescent="0.25">
      <c r="A79" s="126" t="s">
        <v>142</v>
      </c>
      <c r="B79" s="126" t="s">
        <v>780</v>
      </c>
      <c r="C79" s="126">
        <f t="shared" si="1"/>
        <v>1</v>
      </c>
    </row>
    <row r="80" spans="1:3" x14ac:dyDescent="0.25">
      <c r="A80" s="126" t="s">
        <v>158</v>
      </c>
      <c r="B80" s="126" t="s">
        <v>793</v>
      </c>
      <c r="C80" s="126">
        <f t="shared" si="1"/>
        <v>1</v>
      </c>
    </row>
    <row r="81" spans="1:3" x14ac:dyDescent="0.25">
      <c r="A81" s="126" t="s">
        <v>129</v>
      </c>
      <c r="B81" s="126" t="s">
        <v>750</v>
      </c>
      <c r="C81" s="126">
        <f t="shared" si="1"/>
        <v>1</v>
      </c>
    </row>
    <row r="82" spans="1:3" x14ac:dyDescent="0.25">
      <c r="A82" s="126" t="s">
        <v>136</v>
      </c>
      <c r="B82" s="126" t="s">
        <v>766</v>
      </c>
      <c r="C82" s="126">
        <f t="shared" si="1"/>
        <v>1</v>
      </c>
    </row>
    <row r="83" spans="1:3" x14ac:dyDescent="0.25">
      <c r="A83" s="126" t="s">
        <v>108</v>
      </c>
      <c r="B83" s="126" t="s">
        <v>742</v>
      </c>
      <c r="C83" s="126">
        <f t="shared" si="1"/>
        <v>1</v>
      </c>
    </row>
    <row r="84" spans="1:3" x14ac:dyDescent="0.25">
      <c r="A84" s="126" t="s">
        <v>92</v>
      </c>
      <c r="B84" s="126" t="s">
        <v>698</v>
      </c>
      <c r="C84" s="126">
        <f t="shared" si="1"/>
        <v>1</v>
      </c>
    </row>
    <row r="85" spans="1:3" x14ac:dyDescent="0.25">
      <c r="A85" s="126" t="s">
        <v>104</v>
      </c>
      <c r="B85" s="126" t="s">
        <v>734</v>
      </c>
      <c r="C85" s="126">
        <f t="shared" si="1"/>
        <v>1</v>
      </c>
    </row>
    <row r="86" spans="1:3" x14ac:dyDescent="0.25">
      <c r="A86" s="126" t="s">
        <v>95</v>
      </c>
      <c r="B86" s="126" t="s">
        <v>710</v>
      </c>
      <c r="C86" s="126">
        <f t="shared" si="1"/>
        <v>1</v>
      </c>
    </row>
    <row r="87" spans="1:3" x14ac:dyDescent="0.25">
      <c r="A87" s="126" t="s">
        <v>137</v>
      </c>
      <c r="B87" s="126" t="s">
        <v>762</v>
      </c>
      <c r="C87" s="126">
        <f t="shared" si="1"/>
        <v>1</v>
      </c>
    </row>
    <row r="88" spans="1:3" x14ac:dyDescent="0.25">
      <c r="A88" s="126" t="s">
        <v>82</v>
      </c>
      <c r="B88" s="126" t="s">
        <v>670</v>
      </c>
      <c r="C88" s="126">
        <f t="shared" si="1"/>
        <v>1</v>
      </c>
    </row>
    <row r="89" spans="1:3" x14ac:dyDescent="0.25">
      <c r="A89" s="126" t="s">
        <v>117</v>
      </c>
      <c r="B89" s="126" t="s">
        <v>781</v>
      </c>
      <c r="C89" s="126">
        <f t="shared" si="1"/>
        <v>1</v>
      </c>
    </row>
    <row r="90" spans="1:3" x14ac:dyDescent="0.25">
      <c r="A90" s="126" t="s">
        <v>154</v>
      </c>
      <c r="B90" s="126" t="s">
        <v>777</v>
      </c>
      <c r="C90" s="126">
        <f t="shared" si="1"/>
        <v>1</v>
      </c>
    </row>
    <row r="91" spans="1:3" x14ac:dyDescent="0.25">
      <c r="A91" s="126" t="s">
        <v>134</v>
      </c>
      <c r="B91" s="126" t="s">
        <v>779</v>
      </c>
      <c r="C91" s="126">
        <f t="shared" si="1"/>
        <v>1</v>
      </c>
    </row>
    <row r="92" spans="1:3" x14ac:dyDescent="0.25">
      <c r="A92" s="126" t="s">
        <v>324</v>
      </c>
      <c r="B92" s="126" t="s">
        <v>759</v>
      </c>
      <c r="C92" s="126">
        <f t="shared" si="1"/>
        <v>1</v>
      </c>
    </row>
    <row r="93" spans="1:3" x14ac:dyDescent="0.25">
      <c r="A93" s="126" t="s">
        <v>314</v>
      </c>
      <c r="B93" s="126" t="s">
        <v>758</v>
      </c>
      <c r="C93" s="126">
        <f t="shared" si="1"/>
        <v>1</v>
      </c>
    </row>
    <row r="94" spans="1:3" x14ac:dyDescent="0.25">
      <c r="A94" s="126" t="s">
        <v>338</v>
      </c>
      <c r="B94" s="126" t="s">
        <v>760</v>
      </c>
      <c r="C94" s="126">
        <f t="shared" si="1"/>
        <v>1</v>
      </c>
    </row>
    <row r="95" spans="1:3" x14ac:dyDescent="0.25">
      <c r="A95" s="126" t="s">
        <v>332</v>
      </c>
      <c r="B95" s="126" t="s">
        <v>761</v>
      </c>
      <c r="C95" s="126">
        <f t="shared" si="1"/>
        <v>1</v>
      </c>
    </row>
    <row r="96" spans="1:3" x14ac:dyDescent="0.25">
      <c r="A96" s="126" t="s">
        <v>320</v>
      </c>
      <c r="B96" s="126" t="s">
        <v>757</v>
      </c>
      <c r="C96" s="126">
        <f t="shared" si="1"/>
        <v>1</v>
      </c>
    </row>
    <row r="97" spans="1:3" x14ac:dyDescent="0.25">
      <c r="A97" s="126" t="s">
        <v>312</v>
      </c>
      <c r="B97" s="126" t="s">
        <v>773</v>
      </c>
      <c r="C97" s="126">
        <f t="shared" si="1"/>
        <v>1</v>
      </c>
    </row>
    <row r="98" spans="1:3" x14ac:dyDescent="0.25">
      <c r="A98" s="126" t="s">
        <v>336</v>
      </c>
      <c r="B98" s="126" t="s">
        <v>749</v>
      </c>
      <c r="C98" s="126">
        <f t="shared" si="1"/>
        <v>1</v>
      </c>
    </row>
    <row r="99" spans="1:3" x14ac:dyDescent="0.25">
      <c r="A99" s="126" t="s">
        <v>328</v>
      </c>
      <c r="B99" s="126" t="s">
        <v>741</v>
      </c>
      <c r="C99" s="126">
        <f t="shared" si="1"/>
        <v>1</v>
      </c>
    </row>
    <row r="100" spans="1:3" x14ac:dyDescent="0.25">
      <c r="A100" s="126" t="s">
        <v>352</v>
      </c>
      <c r="B100" s="126" t="s">
        <v>770</v>
      </c>
      <c r="C100" s="126">
        <f t="shared" si="1"/>
        <v>1</v>
      </c>
    </row>
    <row r="101" spans="1:3" x14ac:dyDescent="0.25">
      <c r="A101" s="126" t="s">
        <v>360</v>
      </c>
      <c r="B101" s="126" t="s">
        <v>804</v>
      </c>
      <c r="C101" s="126">
        <f t="shared" si="1"/>
        <v>1</v>
      </c>
    </row>
    <row r="102" spans="1:3" x14ac:dyDescent="0.25">
      <c r="A102" s="126" t="s">
        <v>362</v>
      </c>
      <c r="B102" s="126" t="s">
        <v>805</v>
      </c>
      <c r="C102" s="126">
        <f t="shared" si="1"/>
        <v>1</v>
      </c>
    </row>
    <row r="103" spans="1:3" x14ac:dyDescent="0.25">
      <c r="A103" s="126" t="s">
        <v>258</v>
      </c>
      <c r="B103" s="126" t="s">
        <v>786</v>
      </c>
      <c r="C103" s="126">
        <f t="shared" si="1"/>
        <v>1</v>
      </c>
    </row>
    <row r="104" spans="1:3" x14ac:dyDescent="0.25">
      <c r="A104" s="126" t="s">
        <v>259</v>
      </c>
      <c r="B104" s="126" t="s">
        <v>803</v>
      </c>
      <c r="C104" s="126">
        <f t="shared" si="1"/>
        <v>1</v>
      </c>
    </row>
    <row r="105" spans="1:3" x14ac:dyDescent="0.25">
      <c r="A105" s="126" t="s">
        <v>260</v>
      </c>
      <c r="B105" s="126" t="s">
        <v>787</v>
      </c>
      <c r="C105" s="126">
        <f t="shared" si="1"/>
        <v>1</v>
      </c>
    </row>
    <row r="106" spans="1:3" x14ac:dyDescent="0.25">
      <c r="A106" s="126" t="s">
        <v>326</v>
      </c>
      <c r="B106" s="126" t="s">
        <v>733</v>
      </c>
      <c r="C106" s="126">
        <f t="shared" si="1"/>
        <v>1</v>
      </c>
    </row>
    <row r="107" spans="1:3" x14ac:dyDescent="0.25">
      <c r="A107" s="126" t="s">
        <v>318</v>
      </c>
      <c r="B107" s="126" t="s">
        <v>721</v>
      </c>
      <c r="C107" s="126">
        <f t="shared" si="1"/>
        <v>1</v>
      </c>
    </row>
    <row r="108" spans="1:3" x14ac:dyDescent="0.25">
      <c r="A108" s="126" t="s">
        <v>342</v>
      </c>
      <c r="B108" s="126" t="s">
        <v>731</v>
      </c>
      <c r="C108" s="126">
        <f t="shared" si="1"/>
        <v>1</v>
      </c>
    </row>
    <row r="109" spans="1:3" x14ac:dyDescent="0.25">
      <c r="A109" s="126" t="s">
        <v>334</v>
      </c>
      <c r="B109" s="126" t="s">
        <v>732</v>
      </c>
      <c r="C109" s="126">
        <f t="shared" si="1"/>
        <v>1</v>
      </c>
    </row>
    <row r="110" spans="1:3" x14ac:dyDescent="0.25">
      <c r="A110" s="126" t="s">
        <v>321</v>
      </c>
      <c r="B110" s="126" t="s">
        <v>729</v>
      </c>
      <c r="C110" s="126">
        <f t="shared" si="1"/>
        <v>1</v>
      </c>
    </row>
    <row r="111" spans="1:3" x14ac:dyDescent="0.25">
      <c r="A111" s="126" t="s">
        <v>316</v>
      </c>
      <c r="B111" s="126" t="s">
        <v>730</v>
      </c>
      <c r="C111" s="126">
        <f t="shared" si="1"/>
        <v>1</v>
      </c>
    </row>
    <row r="112" spans="1:3" x14ac:dyDescent="0.25">
      <c r="A112" s="126" t="s">
        <v>339</v>
      </c>
      <c r="B112" s="126" t="s">
        <v>718</v>
      </c>
      <c r="C112" s="126">
        <f t="shared" si="1"/>
        <v>1</v>
      </c>
    </row>
    <row r="113" spans="1:3" x14ac:dyDescent="0.25">
      <c r="A113" s="126" t="s">
        <v>329</v>
      </c>
      <c r="B113" s="126" t="s">
        <v>717</v>
      </c>
      <c r="C113" s="126">
        <f t="shared" si="1"/>
        <v>1</v>
      </c>
    </row>
    <row r="114" spans="1:3" x14ac:dyDescent="0.25">
      <c r="A114" s="126" t="s">
        <v>355</v>
      </c>
      <c r="B114" s="126" t="s">
        <v>714</v>
      </c>
      <c r="C114" s="126">
        <f t="shared" si="1"/>
        <v>1</v>
      </c>
    </row>
    <row r="115" spans="1:3" x14ac:dyDescent="0.25">
      <c r="A115" s="126" t="s">
        <v>354</v>
      </c>
      <c r="B115" s="126" t="s">
        <v>746</v>
      </c>
      <c r="C115" s="126">
        <f t="shared" si="1"/>
        <v>1</v>
      </c>
    </row>
    <row r="116" spans="1:3" x14ac:dyDescent="0.25">
      <c r="A116" s="126" t="s">
        <v>353</v>
      </c>
      <c r="B116" s="126" t="s">
        <v>754</v>
      </c>
      <c r="C116" s="126">
        <f t="shared" si="1"/>
        <v>1</v>
      </c>
    </row>
    <row r="117" spans="1:3" x14ac:dyDescent="0.25">
      <c r="A117" s="126" t="s">
        <v>270</v>
      </c>
      <c r="B117" s="126" t="s">
        <v>726</v>
      </c>
      <c r="C117" s="126">
        <f t="shared" si="1"/>
        <v>1</v>
      </c>
    </row>
    <row r="118" spans="1:3" x14ac:dyDescent="0.25">
      <c r="A118" s="126" t="s">
        <v>271</v>
      </c>
      <c r="B118" s="126" t="s">
        <v>738</v>
      </c>
      <c r="C118" s="126">
        <f t="shared" si="1"/>
        <v>1</v>
      </c>
    </row>
    <row r="119" spans="1:3" x14ac:dyDescent="0.25">
      <c r="A119" s="126" t="s">
        <v>272</v>
      </c>
      <c r="B119" s="126" t="s">
        <v>727</v>
      </c>
      <c r="C119" s="126">
        <f t="shared" si="1"/>
        <v>1</v>
      </c>
    </row>
    <row r="120" spans="1:3" x14ac:dyDescent="0.25">
      <c r="A120" s="126" t="s">
        <v>327</v>
      </c>
      <c r="B120" s="126" t="s">
        <v>697</v>
      </c>
      <c r="C120" s="126">
        <f t="shared" si="1"/>
        <v>1</v>
      </c>
    </row>
    <row r="121" spans="1:3" x14ac:dyDescent="0.25">
      <c r="A121" s="126" t="s">
        <v>319</v>
      </c>
      <c r="B121" s="126" t="s">
        <v>709</v>
      </c>
      <c r="C121" s="126">
        <f t="shared" si="1"/>
        <v>1</v>
      </c>
    </row>
    <row r="122" spans="1:3" x14ac:dyDescent="0.25">
      <c r="A122" s="126" t="s">
        <v>343</v>
      </c>
      <c r="B122" s="126" t="s">
        <v>695</v>
      </c>
      <c r="C122" s="126">
        <f t="shared" si="1"/>
        <v>1</v>
      </c>
    </row>
    <row r="123" spans="1:3" x14ac:dyDescent="0.25">
      <c r="A123" s="126" t="s">
        <v>335</v>
      </c>
      <c r="B123" s="126" t="s">
        <v>696</v>
      </c>
      <c r="C123" s="126">
        <f t="shared" si="1"/>
        <v>1</v>
      </c>
    </row>
    <row r="124" spans="1:3" x14ac:dyDescent="0.25">
      <c r="A124" s="126" t="s">
        <v>322</v>
      </c>
      <c r="B124" s="126" t="s">
        <v>693</v>
      </c>
      <c r="C124" s="126">
        <f t="shared" si="1"/>
        <v>1</v>
      </c>
    </row>
    <row r="125" spans="1:3" x14ac:dyDescent="0.25">
      <c r="A125" s="126" t="s">
        <v>317</v>
      </c>
      <c r="B125" s="126" t="s">
        <v>694</v>
      </c>
      <c r="C125" s="126">
        <f t="shared" si="1"/>
        <v>1</v>
      </c>
    </row>
    <row r="126" spans="1:3" x14ac:dyDescent="0.25">
      <c r="A126" s="126" t="s">
        <v>340</v>
      </c>
      <c r="B126" s="126" t="s">
        <v>706</v>
      </c>
      <c r="C126" s="126">
        <f t="shared" si="1"/>
        <v>1</v>
      </c>
    </row>
    <row r="127" spans="1:3" x14ac:dyDescent="0.25">
      <c r="A127" s="126" t="s">
        <v>330</v>
      </c>
      <c r="B127" s="126" t="s">
        <v>705</v>
      </c>
      <c r="C127" s="126">
        <f t="shared" si="1"/>
        <v>1</v>
      </c>
    </row>
    <row r="128" spans="1:3" x14ac:dyDescent="0.25">
      <c r="A128" s="126" t="s">
        <v>356</v>
      </c>
      <c r="B128" s="126" t="s">
        <v>702</v>
      </c>
      <c r="C128" s="126">
        <f t="shared" si="1"/>
        <v>1</v>
      </c>
    </row>
    <row r="129" spans="1:3" x14ac:dyDescent="0.25">
      <c r="A129" s="126" t="s">
        <v>357</v>
      </c>
      <c r="B129" s="126" t="s">
        <v>674</v>
      </c>
      <c r="C129" s="126">
        <f t="shared" si="1"/>
        <v>1</v>
      </c>
    </row>
    <row r="130" spans="1:3" x14ac:dyDescent="0.25">
      <c r="A130" s="126" t="s">
        <v>358</v>
      </c>
      <c r="B130" s="126" t="s">
        <v>658</v>
      </c>
      <c r="C130" s="126">
        <f t="shared" ref="C130:C193" si="2">COUNTIF(ball_list1, A130)</f>
        <v>1</v>
      </c>
    </row>
    <row r="131" spans="1:3" x14ac:dyDescent="0.25">
      <c r="A131" s="126" t="s">
        <v>277</v>
      </c>
      <c r="B131" s="126" t="s">
        <v>690</v>
      </c>
      <c r="C131" s="126">
        <f t="shared" si="2"/>
        <v>1</v>
      </c>
    </row>
    <row r="132" spans="1:3" x14ac:dyDescent="0.25">
      <c r="A132" s="126" t="s">
        <v>278</v>
      </c>
      <c r="B132" s="126" t="s">
        <v>682</v>
      </c>
      <c r="C132" s="126">
        <f t="shared" si="2"/>
        <v>1</v>
      </c>
    </row>
    <row r="133" spans="1:3" x14ac:dyDescent="0.25">
      <c r="A133" s="126" t="s">
        <v>279</v>
      </c>
      <c r="B133" s="126" t="s">
        <v>691</v>
      </c>
      <c r="C133" s="126">
        <f t="shared" si="2"/>
        <v>1</v>
      </c>
    </row>
    <row r="134" spans="1:3" x14ac:dyDescent="0.25">
      <c r="A134" s="126" t="s">
        <v>325</v>
      </c>
      <c r="B134" s="126" t="s">
        <v>663</v>
      </c>
      <c r="C134" s="126">
        <f t="shared" si="2"/>
        <v>1</v>
      </c>
    </row>
    <row r="135" spans="1:3" x14ac:dyDescent="0.25">
      <c r="A135" s="126" t="s">
        <v>315</v>
      </c>
      <c r="B135" s="126" t="s">
        <v>662</v>
      </c>
      <c r="C135" s="126">
        <f t="shared" si="2"/>
        <v>1</v>
      </c>
    </row>
    <row r="136" spans="1:3" x14ac:dyDescent="0.25">
      <c r="A136" s="126" t="s">
        <v>341</v>
      </c>
      <c r="B136" s="126" t="s">
        <v>664</v>
      </c>
      <c r="C136" s="126">
        <f t="shared" si="2"/>
        <v>1</v>
      </c>
    </row>
    <row r="137" spans="1:3" x14ac:dyDescent="0.25">
      <c r="A137" s="126" t="s">
        <v>333</v>
      </c>
      <c r="B137" s="126" t="s">
        <v>665</v>
      </c>
      <c r="C137" s="126">
        <f t="shared" si="2"/>
        <v>1</v>
      </c>
    </row>
    <row r="138" spans="1:3" x14ac:dyDescent="0.25">
      <c r="A138" s="126" t="s">
        <v>323</v>
      </c>
      <c r="B138" s="126" t="s">
        <v>661</v>
      </c>
      <c r="C138" s="126">
        <f t="shared" si="2"/>
        <v>1</v>
      </c>
    </row>
    <row r="139" spans="1:3" x14ac:dyDescent="0.25">
      <c r="A139" s="126" t="s">
        <v>313</v>
      </c>
      <c r="B139" s="126" t="s">
        <v>645</v>
      </c>
      <c r="C139" s="126">
        <f t="shared" si="2"/>
        <v>1</v>
      </c>
    </row>
    <row r="140" spans="1:3" x14ac:dyDescent="0.25">
      <c r="A140" s="126" t="s">
        <v>337</v>
      </c>
      <c r="B140" s="126" t="s">
        <v>677</v>
      </c>
      <c r="C140" s="126">
        <f t="shared" si="2"/>
        <v>1</v>
      </c>
    </row>
    <row r="141" spans="1:3" x14ac:dyDescent="0.25">
      <c r="A141" s="126" t="s">
        <v>331</v>
      </c>
      <c r="B141" s="126" t="s">
        <v>685</v>
      </c>
      <c r="C141" s="126">
        <f t="shared" si="2"/>
        <v>1</v>
      </c>
    </row>
    <row r="142" spans="1:3" x14ac:dyDescent="0.25">
      <c r="A142" s="126" t="s">
        <v>359</v>
      </c>
      <c r="B142" s="126" t="s">
        <v>642</v>
      </c>
      <c r="C142" s="126">
        <f t="shared" si="2"/>
        <v>1</v>
      </c>
    </row>
    <row r="143" spans="1:3" x14ac:dyDescent="0.25">
      <c r="A143" s="126" t="s">
        <v>361</v>
      </c>
      <c r="B143" s="126" t="s">
        <v>612</v>
      </c>
      <c r="C143" s="126">
        <f t="shared" si="2"/>
        <v>1</v>
      </c>
    </row>
    <row r="144" spans="1:3" x14ac:dyDescent="0.25">
      <c r="A144" s="126" t="s">
        <v>363</v>
      </c>
      <c r="B144" s="126" t="s">
        <v>613</v>
      </c>
      <c r="C144" s="126">
        <f t="shared" si="2"/>
        <v>1</v>
      </c>
    </row>
    <row r="145" spans="1:3" x14ac:dyDescent="0.25">
      <c r="A145" s="126" t="s">
        <v>286</v>
      </c>
      <c r="B145" s="126" t="s">
        <v>626</v>
      </c>
      <c r="C145" s="126">
        <f t="shared" si="2"/>
        <v>1</v>
      </c>
    </row>
    <row r="146" spans="1:3" x14ac:dyDescent="0.25">
      <c r="A146" s="126" t="s">
        <v>287</v>
      </c>
      <c r="B146" s="126" t="s">
        <v>611</v>
      </c>
      <c r="C146" s="126">
        <f t="shared" si="2"/>
        <v>1</v>
      </c>
    </row>
    <row r="147" spans="1:3" x14ac:dyDescent="0.25">
      <c r="A147" s="126" t="s">
        <v>288</v>
      </c>
      <c r="B147" s="126" t="s">
        <v>627</v>
      </c>
      <c r="C147" s="126">
        <f t="shared" si="2"/>
        <v>1</v>
      </c>
    </row>
    <row r="148" spans="1:3" x14ac:dyDescent="0.25">
      <c r="A148" s="126" t="s">
        <v>348</v>
      </c>
      <c r="B148" s="126" t="s">
        <v>774</v>
      </c>
      <c r="C148" s="126">
        <f t="shared" si="2"/>
        <v>1</v>
      </c>
    </row>
    <row r="149" spans="1:3" x14ac:dyDescent="0.25">
      <c r="A149" s="126" t="s">
        <v>349</v>
      </c>
      <c r="B149" s="126" t="s">
        <v>646</v>
      </c>
      <c r="C149" s="126">
        <f t="shared" si="2"/>
        <v>1</v>
      </c>
    </row>
    <row r="150" spans="1:3" x14ac:dyDescent="0.25">
      <c r="A150" s="126" t="s">
        <v>350</v>
      </c>
      <c r="B150" s="126" t="s">
        <v>790</v>
      </c>
      <c r="C150" s="126">
        <f t="shared" si="2"/>
        <v>1</v>
      </c>
    </row>
    <row r="151" spans="1:3" x14ac:dyDescent="0.25">
      <c r="A151" s="126" t="s">
        <v>351</v>
      </c>
      <c r="B151" s="126" t="s">
        <v>630</v>
      </c>
      <c r="C151" s="126">
        <f t="shared" si="2"/>
        <v>1</v>
      </c>
    </row>
    <row r="152" spans="1:3" x14ac:dyDescent="0.25">
      <c r="A152" s="126" t="s">
        <v>344</v>
      </c>
      <c r="B152" s="126" t="s">
        <v>755</v>
      </c>
      <c r="C152" s="126">
        <f t="shared" si="2"/>
        <v>1</v>
      </c>
    </row>
    <row r="153" spans="1:3" x14ac:dyDescent="0.25">
      <c r="A153" s="126" t="s">
        <v>345</v>
      </c>
      <c r="B153" s="126" t="s">
        <v>739</v>
      </c>
      <c r="C153" s="126">
        <f t="shared" si="2"/>
        <v>1</v>
      </c>
    </row>
    <row r="154" spans="1:3" x14ac:dyDescent="0.25">
      <c r="A154" s="126" t="s">
        <v>346</v>
      </c>
      <c r="B154" s="126" t="s">
        <v>683</v>
      </c>
      <c r="C154" s="126">
        <f t="shared" si="2"/>
        <v>1</v>
      </c>
    </row>
    <row r="155" spans="1:3" x14ac:dyDescent="0.25">
      <c r="A155" s="126" t="s">
        <v>347</v>
      </c>
      <c r="B155" s="126" t="s">
        <v>659</v>
      </c>
      <c r="C155" s="126">
        <f t="shared" si="2"/>
        <v>1</v>
      </c>
    </row>
    <row r="156" spans="1:3" x14ac:dyDescent="0.25">
      <c r="A156" s="126" t="s">
        <v>52</v>
      </c>
      <c r="B156" s="126" t="s">
        <v>722</v>
      </c>
      <c r="C156" s="126">
        <f t="shared" si="2"/>
        <v>1</v>
      </c>
    </row>
    <row r="157" spans="1:3" x14ac:dyDescent="0.25">
      <c r="A157" s="126" t="s">
        <v>16</v>
      </c>
      <c r="B157" s="126" t="s">
        <v>620</v>
      </c>
      <c r="C157" s="126">
        <f t="shared" si="2"/>
        <v>1</v>
      </c>
    </row>
    <row r="158" spans="1:3" x14ac:dyDescent="0.25">
      <c r="A158" s="126" t="s">
        <v>257</v>
      </c>
      <c r="B158" s="126" t="s">
        <v>771</v>
      </c>
      <c r="C158" s="126">
        <f t="shared" si="2"/>
        <v>1</v>
      </c>
    </row>
    <row r="159" spans="1:3" x14ac:dyDescent="0.25">
      <c r="A159" s="126" t="s">
        <v>268</v>
      </c>
      <c r="B159" s="126" t="s">
        <v>715</v>
      </c>
      <c r="C159" s="126">
        <f t="shared" si="2"/>
        <v>1</v>
      </c>
    </row>
    <row r="160" spans="1:3" x14ac:dyDescent="0.25">
      <c r="A160" s="126" t="s">
        <v>275</v>
      </c>
      <c r="B160" s="126" t="s">
        <v>703</v>
      </c>
      <c r="C160" s="126">
        <f t="shared" si="2"/>
        <v>1</v>
      </c>
    </row>
    <row r="161" spans="1:3" x14ac:dyDescent="0.25">
      <c r="A161" s="126" t="s">
        <v>284</v>
      </c>
      <c r="B161" s="126" t="s">
        <v>643</v>
      </c>
      <c r="C161" s="126">
        <f t="shared" si="2"/>
        <v>1</v>
      </c>
    </row>
    <row r="162" spans="1:3" x14ac:dyDescent="0.25">
      <c r="A162" s="126" t="s">
        <v>409</v>
      </c>
      <c r="B162" s="126" t="s">
        <v>788</v>
      </c>
      <c r="C162" s="126">
        <f t="shared" si="2"/>
        <v>1</v>
      </c>
    </row>
    <row r="163" spans="1:3" x14ac:dyDescent="0.25">
      <c r="A163" s="126" t="s">
        <v>410</v>
      </c>
      <c r="B163" s="126" t="s">
        <v>747</v>
      </c>
      <c r="C163" s="126">
        <f t="shared" si="2"/>
        <v>1</v>
      </c>
    </row>
    <row r="164" spans="1:3" x14ac:dyDescent="0.25">
      <c r="A164" s="126" t="s">
        <v>411</v>
      </c>
      <c r="B164" s="126" t="s">
        <v>675</v>
      </c>
      <c r="C164" s="126">
        <f t="shared" si="2"/>
        <v>1</v>
      </c>
    </row>
    <row r="165" spans="1:3" x14ac:dyDescent="0.25">
      <c r="A165" s="126" t="s">
        <v>412</v>
      </c>
      <c r="B165" s="126" t="s">
        <v>628</v>
      </c>
      <c r="C165" s="126">
        <f t="shared" si="2"/>
        <v>1</v>
      </c>
    </row>
    <row r="166" spans="1:3" x14ac:dyDescent="0.25">
      <c r="A166" s="126" t="s">
        <v>139</v>
      </c>
      <c r="B166" s="126" t="s">
        <v>778</v>
      </c>
      <c r="C166" s="126">
        <f t="shared" si="2"/>
        <v>1</v>
      </c>
    </row>
    <row r="167" spans="1:3" x14ac:dyDescent="0.25">
      <c r="A167" s="126" t="s">
        <v>153</v>
      </c>
      <c r="B167" s="126" t="s">
        <v>791</v>
      </c>
      <c r="C167" s="126">
        <f t="shared" si="2"/>
        <v>1</v>
      </c>
    </row>
    <row r="168" spans="1:3" x14ac:dyDescent="0.25">
      <c r="A168" s="126" t="s">
        <v>157</v>
      </c>
      <c r="B168" s="126" t="s">
        <v>807</v>
      </c>
      <c r="C168" s="126">
        <f t="shared" si="2"/>
        <v>1</v>
      </c>
    </row>
    <row r="169" spans="1:3" x14ac:dyDescent="0.25">
      <c r="A169" s="127" t="s">
        <v>21</v>
      </c>
      <c r="B169" s="127" t="s">
        <v>681</v>
      </c>
      <c r="C169" s="127">
        <f t="shared" si="2"/>
        <v>2</v>
      </c>
    </row>
    <row r="170" spans="1:3" x14ac:dyDescent="0.25">
      <c r="A170" s="127" t="s">
        <v>21</v>
      </c>
      <c r="B170" s="127" t="s">
        <v>725</v>
      </c>
      <c r="C170" s="127">
        <f t="shared" si="2"/>
        <v>2</v>
      </c>
    </row>
    <row r="171" spans="1:3" x14ac:dyDescent="0.25">
      <c r="A171" s="127" t="s">
        <v>141</v>
      </c>
      <c r="B171" s="127" t="s">
        <v>794</v>
      </c>
      <c r="C171" s="127">
        <f t="shared" si="2"/>
        <v>2</v>
      </c>
    </row>
    <row r="172" spans="1:3" x14ac:dyDescent="0.25">
      <c r="A172" s="127" t="s">
        <v>141</v>
      </c>
      <c r="B172" s="127" t="s">
        <v>810</v>
      </c>
      <c r="C172" s="127">
        <f t="shared" si="2"/>
        <v>2</v>
      </c>
    </row>
    <row r="173" spans="1:3" x14ac:dyDescent="0.25">
      <c r="A173" s="127" t="s">
        <v>309</v>
      </c>
      <c r="B173" s="127" t="s">
        <v>707</v>
      </c>
      <c r="C173" s="127">
        <f t="shared" si="2"/>
        <v>4</v>
      </c>
    </row>
    <row r="174" spans="1:3" x14ac:dyDescent="0.25">
      <c r="A174" s="127" t="s">
        <v>309</v>
      </c>
      <c r="B174" s="127" t="s">
        <v>708</v>
      </c>
      <c r="C174" s="127">
        <f t="shared" si="2"/>
        <v>4</v>
      </c>
    </row>
    <row r="175" spans="1:3" x14ac:dyDescent="0.25">
      <c r="A175" s="127" t="s">
        <v>309</v>
      </c>
      <c r="B175" s="127" t="s">
        <v>719</v>
      </c>
      <c r="C175" s="127">
        <f t="shared" si="2"/>
        <v>4</v>
      </c>
    </row>
    <row r="176" spans="1:3" x14ac:dyDescent="0.25">
      <c r="A176" s="127" t="s">
        <v>309</v>
      </c>
      <c r="B176" s="127" t="s">
        <v>720</v>
      </c>
      <c r="C176" s="127">
        <f t="shared" si="2"/>
        <v>4</v>
      </c>
    </row>
    <row r="177" spans="1:3" x14ac:dyDescent="0.25">
      <c r="A177" s="127" t="s">
        <v>311</v>
      </c>
      <c r="B177" s="127" t="s">
        <v>622</v>
      </c>
      <c r="C177" s="127">
        <f t="shared" si="2"/>
        <v>9</v>
      </c>
    </row>
    <row r="178" spans="1:3" x14ac:dyDescent="0.25">
      <c r="A178" s="127" t="s">
        <v>311</v>
      </c>
      <c r="B178" s="127" t="s">
        <v>625</v>
      </c>
      <c r="C178" s="127">
        <f t="shared" si="2"/>
        <v>9</v>
      </c>
    </row>
    <row r="179" spans="1:3" x14ac:dyDescent="0.25">
      <c r="A179" s="127" t="s">
        <v>311</v>
      </c>
      <c r="B179" s="127" t="s">
        <v>636</v>
      </c>
      <c r="C179" s="127">
        <f t="shared" si="2"/>
        <v>9</v>
      </c>
    </row>
    <row r="180" spans="1:3" x14ac:dyDescent="0.25">
      <c r="A180" s="127" t="s">
        <v>311</v>
      </c>
      <c r="B180" s="127" t="s">
        <v>637</v>
      </c>
      <c r="C180" s="127">
        <f t="shared" si="2"/>
        <v>9</v>
      </c>
    </row>
    <row r="181" spans="1:3" x14ac:dyDescent="0.25">
      <c r="A181" s="127" t="s">
        <v>311</v>
      </c>
      <c r="B181" s="127" t="s">
        <v>795</v>
      </c>
      <c r="C181" s="127">
        <f t="shared" si="2"/>
        <v>9</v>
      </c>
    </row>
    <row r="182" spans="1:3" x14ac:dyDescent="0.25">
      <c r="A182" s="127" t="s">
        <v>311</v>
      </c>
      <c r="B182" s="127" t="s">
        <v>796</v>
      </c>
      <c r="C182" s="127">
        <f t="shared" si="2"/>
        <v>9</v>
      </c>
    </row>
    <row r="183" spans="1:3" x14ac:dyDescent="0.25">
      <c r="A183" s="127" t="s">
        <v>311</v>
      </c>
      <c r="B183" s="127" t="s">
        <v>797</v>
      </c>
      <c r="C183" s="127">
        <f t="shared" si="2"/>
        <v>9</v>
      </c>
    </row>
    <row r="184" spans="1:3" x14ac:dyDescent="0.25">
      <c r="A184" s="127" t="s">
        <v>311</v>
      </c>
      <c r="B184" s="127" t="s">
        <v>798</v>
      </c>
      <c r="C184" s="127">
        <f t="shared" si="2"/>
        <v>9</v>
      </c>
    </row>
    <row r="185" spans="1:3" x14ac:dyDescent="0.25">
      <c r="A185" s="127" t="s">
        <v>311</v>
      </c>
      <c r="B185" s="127" t="s">
        <v>817</v>
      </c>
      <c r="C185" s="127">
        <f t="shared" si="2"/>
        <v>9</v>
      </c>
    </row>
    <row r="186" spans="1:3" x14ac:dyDescent="0.25">
      <c r="A186" s="127" t="s">
        <v>308</v>
      </c>
      <c r="B186" s="127" t="s">
        <v>716</v>
      </c>
      <c r="C186" s="127">
        <f t="shared" si="2"/>
        <v>11</v>
      </c>
    </row>
    <row r="187" spans="1:3" x14ac:dyDescent="0.25">
      <c r="A187" s="127" t="s">
        <v>308</v>
      </c>
      <c r="B187" s="127" t="s">
        <v>728</v>
      </c>
      <c r="C187" s="127">
        <f t="shared" si="2"/>
        <v>11</v>
      </c>
    </row>
    <row r="188" spans="1:3" x14ac:dyDescent="0.25">
      <c r="A188" s="127" t="s">
        <v>308</v>
      </c>
      <c r="B188" s="127" t="s">
        <v>740</v>
      </c>
      <c r="C188" s="127">
        <f t="shared" si="2"/>
        <v>11</v>
      </c>
    </row>
    <row r="189" spans="1:3" x14ac:dyDescent="0.25">
      <c r="A189" s="127" t="s">
        <v>308</v>
      </c>
      <c r="B189" s="127" t="s">
        <v>748</v>
      </c>
      <c r="C189" s="127">
        <f t="shared" si="2"/>
        <v>11</v>
      </c>
    </row>
    <row r="190" spans="1:3" x14ac:dyDescent="0.25">
      <c r="A190" s="127" t="s">
        <v>308</v>
      </c>
      <c r="B190" s="127" t="s">
        <v>756</v>
      </c>
      <c r="C190" s="127">
        <f t="shared" si="2"/>
        <v>11</v>
      </c>
    </row>
    <row r="191" spans="1:3" x14ac:dyDescent="0.25">
      <c r="A191" s="127" t="s">
        <v>308</v>
      </c>
      <c r="B191" s="127" t="s">
        <v>772</v>
      </c>
      <c r="C191" s="127">
        <f t="shared" si="2"/>
        <v>11</v>
      </c>
    </row>
    <row r="192" spans="1:3" x14ac:dyDescent="0.25">
      <c r="A192" s="127" t="s">
        <v>308</v>
      </c>
      <c r="B192" s="127" t="s">
        <v>775</v>
      </c>
      <c r="C192" s="127">
        <f t="shared" si="2"/>
        <v>11</v>
      </c>
    </row>
    <row r="193" spans="1:3" x14ac:dyDescent="0.25">
      <c r="A193" s="127" t="s">
        <v>308</v>
      </c>
      <c r="B193" s="127" t="s">
        <v>776</v>
      </c>
      <c r="C193" s="127">
        <f t="shared" si="2"/>
        <v>11</v>
      </c>
    </row>
    <row r="194" spans="1:3" x14ac:dyDescent="0.25">
      <c r="A194" s="127" t="s">
        <v>308</v>
      </c>
      <c r="B194" s="127" t="s">
        <v>789</v>
      </c>
      <c r="C194" s="127">
        <f t="shared" ref="C194:C209" si="3">COUNTIF(ball_list1, A194)</f>
        <v>11</v>
      </c>
    </row>
    <row r="195" spans="1:3" x14ac:dyDescent="0.25">
      <c r="A195" s="127" t="s">
        <v>308</v>
      </c>
      <c r="B195" s="127" t="s">
        <v>802</v>
      </c>
      <c r="C195" s="127">
        <f t="shared" si="3"/>
        <v>11</v>
      </c>
    </row>
    <row r="196" spans="1:3" x14ac:dyDescent="0.25">
      <c r="A196" s="127" t="s">
        <v>308</v>
      </c>
      <c r="B196" s="127" t="s">
        <v>806</v>
      </c>
      <c r="C196" s="127">
        <f t="shared" si="3"/>
        <v>11</v>
      </c>
    </row>
    <row r="197" spans="1:3" x14ac:dyDescent="0.25">
      <c r="A197" s="127" t="s">
        <v>310</v>
      </c>
      <c r="B197" s="127" t="s">
        <v>610</v>
      </c>
      <c r="C197" s="127">
        <f t="shared" si="3"/>
        <v>13</v>
      </c>
    </row>
    <row r="198" spans="1:3" x14ac:dyDescent="0.25">
      <c r="A198" s="127" t="s">
        <v>310</v>
      </c>
      <c r="B198" s="127" t="s">
        <v>614</v>
      </c>
      <c r="C198" s="127">
        <f t="shared" si="3"/>
        <v>13</v>
      </c>
    </row>
    <row r="199" spans="1:3" x14ac:dyDescent="0.25">
      <c r="A199" s="127" t="s">
        <v>310</v>
      </c>
      <c r="B199" s="127" t="s">
        <v>629</v>
      </c>
      <c r="C199" s="127">
        <f t="shared" si="3"/>
        <v>13</v>
      </c>
    </row>
    <row r="200" spans="1:3" x14ac:dyDescent="0.25">
      <c r="A200" s="127" t="s">
        <v>310</v>
      </c>
      <c r="B200" s="127" t="s">
        <v>631</v>
      </c>
      <c r="C200" s="127">
        <f t="shared" si="3"/>
        <v>13</v>
      </c>
    </row>
    <row r="201" spans="1:3" x14ac:dyDescent="0.25">
      <c r="A201" s="127" t="s">
        <v>310</v>
      </c>
      <c r="B201" s="127" t="s">
        <v>632</v>
      </c>
      <c r="C201" s="127">
        <f t="shared" si="3"/>
        <v>13</v>
      </c>
    </row>
    <row r="202" spans="1:3" x14ac:dyDescent="0.25">
      <c r="A202" s="127" t="s">
        <v>310</v>
      </c>
      <c r="B202" s="127" t="s">
        <v>644</v>
      </c>
      <c r="C202" s="127">
        <f t="shared" si="3"/>
        <v>13</v>
      </c>
    </row>
    <row r="203" spans="1:3" x14ac:dyDescent="0.25">
      <c r="A203" s="127" t="s">
        <v>310</v>
      </c>
      <c r="B203" s="127" t="s">
        <v>647</v>
      </c>
      <c r="C203" s="127">
        <f t="shared" si="3"/>
        <v>13</v>
      </c>
    </row>
    <row r="204" spans="1:3" x14ac:dyDescent="0.25">
      <c r="A204" s="127" t="s">
        <v>310</v>
      </c>
      <c r="B204" s="127" t="s">
        <v>648</v>
      </c>
      <c r="C204" s="127">
        <f t="shared" si="3"/>
        <v>13</v>
      </c>
    </row>
    <row r="205" spans="1:3" x14ac:dyDescent="0.25">
      <c r="A205" s="127" t="s">
        <v>310</v>
      </c>
      <c r="B205" s="127" t="s">
        <v>660</v>
      </c>
      <c r="C205" s="127">
        <f t="shared" si="3"/>
        <v>13</v>
      </c>
    </row>
    <row r="206" spans="1:3" x14ac:dyDescent="0.25">
      <c r="A206" s="127" t="s">
        <v>310</v>
      </c>
      <c r="B206" s="127" t="s">
        <v>676</v>
      </c>
      <c r="C206" s="127">
        <f t="shared" si="3"/>
        <v>13</v>
      </c>
    </row>
    <row r="207" spans="1:3" x14ac:dyDescent="0.25">
      <c r="A207" s="127" t="s">
        <v>310</v>
      </c>
      <c r="B207" s="127" t="s">
        <v>684</v>
      </c>
      <c r="C207" s="127">
        <f t="shared" si="3"/>
        <v>13</v>
      </c>
    </row>
    <row r="208" spans="1:3" x14ac:dyDescent="0.25">
      <c r="A208" s="127" t="s">
        <v>310</v>
      </c>
      <c r="B208" s="127" t="s">
        <v>692</v>
      </c>
      <c r="C208" s="127">
        <f t="shared" si="3"/>
        <v>13</v>
      </c>
    </row>
    <row r="209" spans="1:3" x14ac:dyDescent="0.25">
      <c r="A209" s="127" t="s">
        <v>310</v>
      </c>
      <c r="B209" s="127" t="s">
        <v>704</v>
      </c>
      <c r="C209" s="127">
        <f t="shared" si="3"/>
        <v>13</v>
      </c>
    </row>
  </sheetData>
  <autoFilter ref="A1:C210" xr:uid="{B4F5F2A9-F4C0-44D3-B898-69C360C3D2E8}"/>
  <sortState xmlns:xlrd2="http://schemas.microsoft.com/office/spreadsheetml/2017/richdata2" ref="A2:C258">
    <sortCondition ref="C2:C258"/>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48BEE-0618-43C3-AFE7-CA68ACA39530}">
  <dimension ref="A1:M216"/>
  <sheetViews>
    <sheetView zoomScaleNormal="100" workbookViewId="0">
      <selection activeCell="L22" sqref="L22"/>
    </sheetView>
  </sheetViews>
  <sheetFormatPr defaultRowHeight="15" x14ac:dyDescent="0.25"/>
  <cols>
    <col min="1" max="1" width="9.140625" style="4"/>
    <col min="2" max="2" width="15.140625" style="7" customWidth="1"/>
    <col min="3" max="3" width="24.7109375" style="7" customWidth="1"/>
    <col min="4" max="4" width="23.140625" style="8" customWidth="1"/>
    <col min="5" max="6" width="17.140625" style="8" customWidth="1"/>
    <col min="7" max="7" width="16.5703125" style="9" customWidth="1"/>
    <col min="8" max="8" width="10.140625" style="4" customWidth="1"/>
    <col min="9" max="10" width="9.42578125" style="8" customWidth="1"/>
    <col min="11" max="11" width="15.7109375" style="8" customWidth="1"/>
    <col min="12" max="12" width="47" style="4" customWidth="1"/>
    <col min="13" max="13" width="123.140625" style="13" customWidth="1"/>
  </cols>
  <sheetData>
    <row r="1" spans="1:13" ht="23.25" x14ac:dyDescent="0.25">
      <c r="A1" s="5"/>
      <c r="B1" s="67" t="s">
        <v>907</v>
      </c>
    </row>
    <row r="2" spans="1:13" ht="23.25" x14ac:dyDescent="0.25">
      <c r="A2" s="5"/>
      <c r="B2" s="66" t="s">
        <v>906</v>
      </c>
    </row>
    <row r="3" spans="1:13" ht="17.25" x14ac:dyDescent="0.25">
      <c r="A3" s="5"/>
      <c r="G3" s="9" t="s">
        <v>905</v>
      </c>
    </row>
    <row r="4" spans="1:13" ht="15.75" thickBot="1" x14ac:dyDescent="0.3">
      <c r="G4" s="9">
        <f>COUNTA(_xlfn.UNIQUE(G7:G32))</f>
        <v>4</v>
      </c>
    </row>
    <row r="5" spans="1:13" s="3" customFormat="1" ht="30" x14ac:dyDescent="0.25">
      <c r="A5" s="6"/>
      <c r="B5" s="32" t="s">
        <v>229</v>
      </c>
      <c r="C5" s="33" t="s">
        <v>904</v>
      </c>
      <c r="D5" s="147" t="s">
        <v>903</v>
      </c>
      <c r="E5" s="147" t="s">
        <v>902</v>
      </c>
      <c r="F5" s="147" t="s">
        <v>901</v>
      </c>
      <c r="G5" s="147" t="s">
        <v>900</v>
      </c>
      <c r="H5" s="33"/>
      <c r="I5" s="179" t="s">
        <v>180</v>
      </c>
      <c r="J5" s="179"/>
      <c r="K5" s="146" t="s">
        <v>184</v>
      </c>
      <c r="L5" s="33" t="s">
        <v>176</v>
      </c>
      <c r="M5" s="34" t="s">
        <v>182</v>
      </c>
    </row>
    <row r="6" spans="1:13" ht="15.75" thickBot="1" x14ac:dyDescent="0.3">
      <c r="B6" s="19"/>
      <c r="C6" s="35"/>
      <c r="D6" s="36"/>
      <c r="E6" s="36"/>
      <c r="F6" s="36"/>
      <c r="G6" s="37"/>
      <c r="H6" s="38"/>
      <c r="I6" s="39" t="s">
        <v>178</v>
      </c>
      <c r="J6" s="39" t="s">
        <v>179</v>
      </c>
      <c r="K6" s="39" t="s">
        <v>183</v>
      </c>
      <c r="L6" s="38"/>
      <c r="M6" s="40"/>
    </row>
    <row r="7" spans="1:13" ht="33.75" customHeight="1" x14ac:dyDescent="0.25">
      <c r="B7" s="145" t="s">
        <v>365</v>
      </c>
      <c r="C7" s="141" t="s">
        <v>899</v>
      </c>
      <c r="D7" s="141" t="str">
        <f t="shared" ref="D7:D16" si="0">B7</f>
        <v>VDD_ANA_BB01</v>
      </c>
      <c r="E7" s="141" t="s">
        <v>898</v>
      </c>
      <c r="F7" s="140" t="s">
        <v>309</v>
      </c>
      <c r="G7" s="140" t="s">
        <v>309</v>
      </c>
      <c r="H7" s="144"/>
      <c r="I7" s="143">
        <v>1.5</v>
      </c>
      <c r="J7" s="143">
        <v>1.9</v>
      </c>
      <c r="K7" s="142">
        <v>120</v>
      </c>
      <c r="L7" s="31" t="s">
        <v>177</v>
      </c>
      <c r="M7" s="137" t="s">
        <v>895</v>
      </c>
    </row>
    <row r="8" spans="1:13" ht="30" x14ac:dyDescent="0.25">
      <c r="B8" s="16" t="s">
        <v>366</v>
      </c>
      <c r="C8" s="14" t="s">
        <v>897</v>
      </c>
      <c r="D8" s="14" t="str">
        <f t="shared" si="0"/>
        <v>VDD_ANA_BB23</v>
      </c>
      <c r="E8" s="141" t="s">
        <v>896</v>
      </c>
      <c r="F8" s="140" t="s">
        <v>309</v>
      </c>
      <c r="G8" s="21" t="s">
        <v>309</v>
      </c>
      <c r="H8" s="20"/>
      <c r="I8" s="23">
        <v>1.5</v>
      </c>
      <c r="J8" s="23">
        <v>1.9</v>
      </c>
      <c r="K8" s="24">
        <v>120</v>
      </c>
      <c r="L8" s="22" t="s">
        <v>177</v>
      </c>
      <c r="M8" s="41" t="s">
        <v>895</v>
      </c>
    </row>
    <row r="9" spans="1:13" ht="30" x14ac:dyDescent="0.25">
      <c r="B9" s="16" t="s">
        <v>350</v>
      </c>
      <c r="C9" s="14" t="s">
        <v>894</v>
      </c>
      <c r="D9" s="14" t="str">
        <f t="shared" si="0"/>
        <v>VDD_ANA_PLL0</v>
      </c>
      <c r="E9" s="14" t="s">
        <v>893</v>
      </c>
      <c r="F9" s="21" t="s">
        <v>308</v>
      </c>
      <c r="G9" s="21" t="s">
        <v>308</v>
      </c>
      <c r="H9" s="20"/>
      <c r="I9" s="23">
        <v>1.5</v>
      </c>
      <c r="J9" s="23">
        <v>1.9</v>
      </c>
      <c r="K9" s="24">
        <v>80</v>
      </c>
      <c r="L9" s="22" t="s">
        <v>177</v>
      </c>
      <c r="M9" s="41"/>
    </row>
    <row r="10" spans="1:13" ht="30" x14ac:dyDescent="0.25">
      <c r="B10" s="16" t="s">
        <v>351</v>
      </c>
      <c r="C10" s="14" t="s">
        <v>892</v>
      </c>
      <c r="D10" s="14" t="str">
        <f t="shared" si="0"/>
        <v>VDD_ANA_PLL1</v>
      </c>
      <c r="E10" s="14" t="s">
        <v>891</v>
      </c>
      <c r="F10" s="21" t="s">
        <v>310</v>
      </c>
      <c r="G10" s="21" t="s">
        <v>310</v>
      </c>
      <c r="H10" s="20"/>
      <c r="I10" s="23">
        <v>1.5</v>
      </c>
      <c r="J10" s="23">
        <v>1.9</v>
      </c>
      <c r="K10" s="24">
        <v>80</v>
      </c>
      <c r="L10" s="22" t="s">
        <v>177</v>
      </c>
      <c r="M10" s="41"/>
    </row>
    <row r="11" spans="1:13" ht="30" x14ac:dyDescent="0.25">
      <c r="B11" s="16" t="s">
        <v>344</v>
      </c>
      <c r="C11" s="14" t="s">
        <v>890</v>
      </c>
      <c r="D11" s="14" t="str">
        <f t="shared" si="0"/>
        <v>VDD_ANA_TRX0</v>
      </c>
      <c r="E11" s="14" t="s">
        <v>889</v>
      </c>
      <c r="F11" s="21" t="s">
        <v>308</v>
      </c>
      <c r="G11" s="21" t="s">
        <v>308</v>
      </c>
      <c r="H11" s="20"/>
      <c r="I11" s="23">
        <v>1.5</v>
      </c>
      <c r="J11" s="23">
        <v>1.9</v>
      </c>
      <c r="K11" s="24">
        <v>60</v>
      </c>
      <c r="L11" s="22" t="s">
        <v>177</v>
      </c>
      <c r="M11" s="41" t="s">
        <v>882</v>
      </c>
    </row>
    <row r="12" spans="1:13" ht="30" x14ac:dyDescent="0.25">
      <c r="B12" s="16" t="s">
        <v>345</v>
      </c>
      <c r="C12" s="14" t="s">
        <v>888</v>
      </c>
      <c r="D12" s="14" t="str">
        <f t="shared" si="0"/>
        <v>VDD_ANA_TRX1</v>
      </c>
      <c r="E12" s="14" t="s">
        <v>887</v>
      </c>
      <c r="F12" s="21" t="s">
        <v>308</v>
      </c>
      <c r="G12" s="21" t="s">
        <v>308</v>
      </c>
      <c r="H12" s="20"/>
      <c r="I12" s="23">
        <v>1.5</v>
      </c>
      <c r="J12" s="23">
        <v>1.9</v>
      </c>
      <c r="K12" s="24">
        <v>60</v>
      </c>
      <c r="L12" s="22" t="s">
        <v>177</v>
      </c>
      <c r="M12" s="41" t="s">
        <v>882</v>
      </c>
    </row>
    <row r="13" spans="1:13" ht="30" x14ac:dyDescent="0.25">
      <c r="B13" s="16" t="s">
        <v>346</v>
      </c>
      <c r="C13" s="14" t="s">
        <v>886</v>
      </c>
      <c r="D13" s="14" t="str">
        <f t="shared" si="0"/>
        <v>VDD_ANA_TRX2</v>
      </c>
      <c r="E13" s="14" t="s">
        <v>885</v>
      </c>
      <c r="F13" s="21" t="s">
        <v>310</v>
      </c>
      <c r="G13" s="21" t="s">
        <v>310</v>
      </c>
      <c r="H13" s="22"/>
      <c r="I13" s="23">
        <v>1.5</v>
      </c>
      <c r="J13" s="23">
        <v>1.9</v>
      </c>
      <c r="K13" s="24">
        <v>60</v>
      </c>
      <c r="L13" s="22" t="s">
        <v>177</v>
      </c>
      <c r="M13" s="41" t="s">
        <v>882</v>
      </c>
    </row>
    <row r="14" spans="1:13" ht="30" x14ac:dyDescent="0.25">
      <c r="B14" s="16" t="s">
        <v>347</v>
      </c>
      <c r="C14" s="14" t="s">
        <v>884</v>
      </c>
      <c r="D14" s="14" t="str">
        <f t="shared" si="0"/>
        <v>VDD_ANA_TRX3</v>
      </c>
      <c r="E14" s="14" t="s">
        <v>883</v>
      </c>
      <c r="F14" s="21" t="s">
        <v>310</v>
      </c>
      <c r="G14" s="21" t="s">
        <v>310</v>
      </c>
      <c r="H14" s="22"/>
      <c r="I14" s="23">
        <v>1.5</v>
      </c>
      <c r="J14" s="23">
        <v>1.9</v>
      </c>
      <c r="K14" s="24">
        <v>60</v>
      </c>
      <c r="L14" s="22" t="s">
        <v>177</v>
      </c>
      <c r="M14" s="41" t="s">
        <v>882</v>
      </c>
    </row>
    <row r="15" spans="1:13" ht="30" x14ac:dyDescent="0.25">
      <c r="B15" s="16" t="s">
        <v>350</v>
      </c>
      <c r="C15" s="14" t="s">
        <v>881</v>
      </c>
      <c r="D15" s="14" t="str">
        <f t="shared" si="0"/>
        <v>VDD_ANA_PLL0</v>
      </c>
      <c r="E15" s="14" t="s">
        <v>880</v>
      </c>
      <c r="F15" s="21" t="s">
        <v>308</v>
      </c>
      <c r="G15" s="21" t="s">
        <v>308</v>
      </c>
      <c r="H15" s="20"/>
      <c r="I15" s="23">
        <v>1.5</v>
      </c>
      <c r="J15" s="23">
        <v>1.9</v>
      </c>
      <c r="K15" s="24">
        <v>20</v>
      </c>
      <c r="L15" s="22" t="s">
        <v>177</v>
      </c>
      <c r="M15" s="41"/>
    </row>
    <row r="16" spans="1:13" ht="30" x14ac:dyDescent="0.25">
      <c r="B16" s="16" t="s">
        <v>351</v>
      </c>
      <c r="C16" s="14" t="s">
        <v>879</v>
      </c>
      <c r="D16" s="14" t="str">
        <f t="shared" si="0"/>
        <v>VDD_ANA_PLL1</v>
      </c>
      <c r="E16" s="14" t="s">
        <v>878</v>
      </c>
      <c r="F16" s="21" t="s">
        <v>310</v>
      </c>
      <c r="G16" s="21" t="s">
        <v>310</v>
      </c>
      <c r="H16" s="20"/>
      <c r="I16" s="23">
        <v>1.5</v>
      </c>
      <c r="J16" s="23">
        <v>1.9</v>
      </c>
      <c r="K16" s="24">
        <v>20</v>
      </c>
      <c r="L16" s="22" t="s">
        <v>177</v>
      </c>
      <c r="M16" s="41"/>
    </row>
    <row r="17" spans="1:13" s="12" customFormat="1" x14ac:dyDescent="0.25">
      <c r="A17" s="11"/>
      <c r="B17" s="42" t="s">
        <v>130</v>
      </c>
      <c r="C17" s="25" t="s">
        <v>877</v>
      </c>
      <c r="D17" s="27" t="s">
        <v>856</v>
      </c>
      <c r="E17" s="25" t="s">
        <v>876</v>
      </c>
      <c r="F17" s="27" t="s">
        <v>309</v>
      </c>
      <c r="G17" s="27" t="s">
        <v>309</v>
      </c>
      <c r="H17" s="26"/>
      <c r="I17" s="28">
        <v>0.9</v>
      </c>
      <c r="J17" s="28">
        <v>1</v>
      </c>
      <c r="K17" s="29" t="s">
        <v>181</v>
      </c>
      <c r="L17" s="30" t="s">
        <v>855</v>
      </c>
      <c r="M17" s="43" t="s">
        <v>186</v>
      </c>
    </row>
    <row r="18" spans="1:13" s="12" customFormat="1" x14ac:dyDescent="0.25">
      <c r="A18" s="11"/>
      <c r="B18" s="42" t="s">
        <v>107</v>
      </c>
      <c r="C18" s="25" t="s">
        <v>875</v>
      </c>
      <c r="D18" s="27" t="s">
        <v>856</v>
      </c>
      <c r="E18" s="25" t="s">
        <v>874</v>
      </c>
      <c r="F18" s="27" t="s">
        <v>309</v>
      </c>
      <c r="G18" s="27" t="s">
        <v>309</v>
      </c>
      <c r="H18" s="26"/>
      <c r="I18" s="28">
        <v>0.9</v>
      </c>
      <c r="J18" s="28">
        <v>1</v>
      </c>
      <c r="K18" s="29" t="s">
        <v>181</v>
      </c>
      <c r="L18" s="30" t="s">
        <v>855</v>
      </c>
      <c r="M18" s="43" t="s">
        <v>186</v>
      </c>
    </row>
    <row r="19" spans="1:13" s="12" customFormat="1" x14ac:dyDescent="0.25">
      <c r="A19" s="11"/>
      <c r="B19" s="42" t="s">
        <v>91</v>
      </c>
      <c r="C19" s="25" t="s">
        <v>873</v>
      </c>
      <c r="D19" s="27" t="s">
        <v>856</v>
      </c>
      <c r="E19" s="25" t="s">
        <v>872</v>
      </c>
      <c r="F19" s="27" t="s">
        <v>309</v>
      </c>
      <c r="G19" s="27" t="s">
        <v>309</v>
      </c>
      <c r="H19" s="26"/>
      <c r="I19" s="28">
        <v>0.9</v>
      </c>
      <c r="J19" s="28">
        <v>1</v>
      </c>
      <c r="K19" s="29" t="s">
        <v>181</v>
      </c>
      <c r="L19" s="30" t="s">
        <v>855</v>
      </c>
      <c r="M19" s="43" t="s">
        <v>186</v>
      </c>
    </row>
    <row r="20" spans="1:13" s="12" customFormat="1" x14ac:dyDescent="0.25">
      <c r="A20" s="11"/>
      <c r="B20" s="42" t="s">
        <v>58</v>
      </c>
      <c r="C20" s="25" t="s">
        <v>871</v>
      </c>
      <c r="D20" s="27" t="s">
        <v>856</v>
      </c>
      <c r="E20" s="25" t="s">
        <v>870</v>
      </c>
      <c r="F20" s="27" t="s">
        <v>309</v>
      </c>
      <c r="G20" s="27" t="s">
        <v>309</v>
      </c>
      <c r="H20" s="26"/>
      <c r="I20" s="28">
        <v>0.9</v>
      </c>
      <c r="J20" s="28">
        <v>1</v>
      </c>
      <c r="K20" s="29" t="s">
        <v>181</v>
      </c>
      <c r="L20" s="30" t="s">
        <v>855</v>
      </c>
      <c r="M20" s="43" t="s">
        <v>186</v>
      </c>
    </row>
    <row r="21" spans="1:13" s="12" customFormat="1" x14ac:dyDescent="0.25">
      <c r="A21" s="11"/>
      <c r="B21" s="42" t="s">
        <v>143</v>
      </c>
      <c r="C21" s="25" t="s">
        <v>869</v>
      </c>
      <c r="D21" s="27" t="s">
        <v>856</v>
      </c>
      <c r="E21" s="25" t="s">
        <v>864</v>
      </c>
      <c r="F21" s="27" t="s">
        <v>308</v>
      </c>
      <c r="G21" s="27" t="s">
        <v>308</v>
      </c>
      <c r="H21" s="26"/>
      <c r="I21" s="28">
        <v>0.9</v>
      </c>
      <c r="J21" s="28">
        <v>1</v>
      </c>
      <c r="K21" s="29" t="s">
        <v>181</v>
      </c>
      <c r="L21" s="30" t="s">
        <v>855</v>
      </c>
      <c r="M21" s="43" t="s">
        <v>185</v>
      </c>
    </row>
    <row r="22" spans="1:13" s="12" customFormat="1" x14ac:dyDescent="0.25">
      <c r="A22" s="11"/>
      <c r="B22" s="42" t="s">
        <v>121</v>
      </c>
      <c r="C22" s="25" t="s">
        <v>868</v>
      </c>
      <c r="D22" s="27" t="s">
        <v>856</v>
      </c>
      <c r="E22" s="25" t="s">
        <v>862</v>
      </c>
      <c r="F22" s="27" t="s">
        <v>308</v>
      </c>
      <c r="G22" s="27" t="s">
        <v>308</v>
      </c>
      <c r="H22" s="26"/>
      <c r="I22" s="28">
        <v>0.9</v>
      </c>
      <c r="J22" s="28">
        <v>1</v>
      </c>
      <c r="K22" s="29" t="s">
        <v>181</v>
      </c>
      <c r="L22" s="30" t="s">
        <v>855</v>
      </c>
      <c r="M22" s="43" t="s">
        <v>185</v>
      </c>
    </row>
    <row r="23" spans="1:13" s="12" customFormat="1" x14ac:dyDescent="0.25">
      <c r="A23" s="11"/>
      <c r="B23" s="42" t="s">
        <v>77</v>
      </c>
      <c r="C23" s="25" t="s">
        <v>867</v>
      </c>
      <c r="D23" s="27" t="s">
        <v>856</v>
      </c>
      <c r="E23" s="25" t="s">
        <v>860</v>
      </c>
      <c r="F23" s="27" t="s">
        <v>310</v>
      </c>
      <c r="G23" s="27" t="s">
        <v>310</v>
      </c>
      <c r="H23" s="26"/>
      <c r="I23" s="28">
        <v>0.9</v>
      </c>
      <c r="J23" s="28">
        <v>1</v>
      </c>
      <c r="K23" s="29" t="s">
        <v>181</v>
      </c>
      <c r="L23" s="30" t="s">
        <v>855</v>
      </c>
      <c r="M23" s="43" t="s">
        <v>185</v>
      </c>
    </row>
    <row r="24" spans="1:13" s="12" customFormat="1" x14ac:dyDescent="0.25">
      <c r="A24" s="11"/>
      <c r="B24" s="42" t="s">
        <v>31</v>
      </c>
      <c r="C24" s="25" t="s">
        <v>866</v>
      </c>
      <c r="D24" s="27" t="s">
        <v>856</v>
      </c>
      <c r="E24" s="25" t="s">
        <v>858</v>
      </c>
      <c r="F24" s="27" t="s">
        <v>310</v>
      </c>
      <c r="G24" s="27" t="s">
        <v>310</v>
      </c>
      <c r="H24" s="26"/>
      <c r="I24" s="28">
        <v>0.9</v>
      </c>
      <c r="J24" s="28">
        <v>1</v>
      </c>
      <c r="K24" s="29" t="s">
        <v>181</v>
      </c>
      <c r="L24" s="30" t="s">
        <v>855</v>
      </c>
      <c r="M24" s="43" t="s">
        <v>185</v>
      </c>
    </row>
    <row r="25" spans="1:13" s="12" customFormat="1" ht="30" x14ac:dyDescent="0.25">
      <c r="A25" s="11"/>
      <c r="B25" s="42" t="s">
        <v>131</v>
      </c>
      <c r="C25" s="25" t="s">
        <v>865</v>
      </c>
      <c r="D25" s="27" t="s">
        <v>856</v>
      </c>
      <c r="E25" s="25" t="s">
        <v>864</v>
      </c>
      <c r="F25" s="27" t="s">
        <v>308</v>
      </c>
      <c r="G25" s="27" t="s">
        <v>308</v>
      </c>
      <c r="H25" s="26"/>
      <c r="I25" s="28">
        <v>1.1000000000000001</v>
      </c>
      <c r="J25" s="28">
        <v>1.3</v>
      </c>
      <c r="K25" s="29" t="s">
        <v>181</v>
      </c>
      <c r="L25" s="30" t="s">
        <v>855</v>
      </c>
      <c r="M25" s="43" t="s">
        <v>857</v>
      </c>
    </row>
    <row r="26" spans="1:13" s="12" customFormat="1" ht="30" x14ac:dyDescent="0.25">
      <c r="A26" s="11"/>
      <c r="B26" s="42" t="s">
        <v>109</v>
      </c>
      <c r="C26" s="25" t="s">
        <v>863</v>
      </c>
      <c r="D26" s="27" t="s">
        <v>856</v>
      </c>
      <c r="E26" s="25" t="s">
        <v>862</v>
      </c>
      <c r="F26" s="27" t="s">
        <v>308</v>
      </c>
      <c r="G26" s="27" t="s">
        <v>308</v>
      </c>
      <c r="H26" s="26"/>
      <c r="I26" s="28">
        <v>1.1000000000000001</v>
      </c>
      <c r="J26" s="28">
        <v>1.3</v>
      </c>
      <c r="K26" s="29" t="s">
        <v>181</v>
      </c>
      <c r="L26" s="30" t="s">
        <v>855</v>
      </c>
      <c r="M26" s="43" t="s">
        <v>857</v>
      </c>
    </row>
    <row r="27" spans="1:13" s="12" customFormat="1" ht="30" x14ac:dyDescent="0.25">
      <c r="A27" s="11"/>
      <c r="B27" s="42" t="s">
        <v>76</v>
      </c>
      <c r="C27" s="25" t="s">
        <v>861</v>
      </c>
      <c r="D27" s="27" t="s">
        <v>856</v>
      </c>
      <c r="E27" s="25" t="s">
        <v>860</v>
      </c>
      <c r="F27" s="27" t="s">
        <v>310</v>
      </c>
      <c r="G27" s="27" t="s">
        <v>310</v>
      </c>
      <c r="H27" s="26"/>
      <c r="I27" s="28">
        <v>1.1000000000000001</v>
      </c>
      <c r="J27" s="28">
        <v>1.3</v>
      </c>
      <c r="K27" s="29" t="s">
        <v>181</v>
      </c>
      <c r="L27" s="30" t="s">
        <v>855</v>
      </c>
      <c r="M27" s="43" t="s">
        <v>857</v>
      </c>
    </row>
    <row r="28" spans="1:13" s="12" customFormat="1" ht="30" x14ac:dyDescent="0.25">
      <c r="A28" s="11"/>
      <c r="B28" s="42" t="s">
        <v>29</v>
      </c>
      <c r="C28" s="25" t="s">
        <v>859</v>
      </c>
      <c r="D28" s="27" t="s">
        <v>856</v>
      </c>
      <c r="E28" s="25" t="s">
        <v>858</v>
      </c>
      <c r="F28" s="27" t="s">
        <v>310</v>
      </c>
      <c r="G28" s="27" t="s">
        <v>310</v>
      </c>
      <c r="H28" s="26"/>
      <c r="I28" s="28">
        <v>1.1000000000000001</v>
      </c>
      <c r="J28" s="28">
        <v>1.3</v>
      </c>
      <c r="K28" s="29" t="s">
        <v>181</v>
      </c>
      <c r="L28" s="30" t="s">
        <v>855</v>
      </c>
      <c r="M28" s="43" t="s">
        <v>857</v>
      </c>
    </row>
    <row r="29" spans="1:13" x14ac:dyDescent="0.25">
      <c r="B29" s="42" t="s">
        <v>150</v>
      </c>
      <c r="C29" s="25" t="s">
        <v>150</v>
      </c>
      <c r="D29" s="27" t="s">
        <v>856</v>
      </c>
      <c r="E29" s="27" t="s">
        <v>151</v>
      </c>
      <c r="F29" s="27" t="s">
        <v>311</v>
      </c>
      <c r="G29" s="27" t="s">
        <v>311</v>
      </c>
      <c r="H29" s="26"/>
      <c r="I29" s="28">
        <v>0.9</v>
      </c>
      <c r="J29" s="28">
        <v>0.95</v>
      </c>
      <c r="K29" s="29" t="s">
        <v>181</v>
      </c>
      <c r="L29" s="30" t="s">
        <v>855</v>
      </c>
      <c r="M29" s="43" t="s">
        <v>854</v>
      </c>
    </row>
    <row r="30" spans="1:13" ht="45" x14ac:dyDescent="0.25">
      <c r="B30" s="16" t="s">
        <v>52</v>
      </c>
      <c r="C30" s="14" t="s">
        <v>853</v>
      </c>
      <c r="D30" s="14" t="str">
        <f>B30</f>
        <v>VDD_DIG</v>
      </c>
      <c r="E30" s="14" t="s">
        <v>852</v>
      </c>
      <c r="F30" s="21" t="s">
        <v>311</v>
      </c>
      <c r="G30" s="21" t="s">
        <v>311</v>
      </c>
      <c r="H30" s="20"/>
      <c r="I30" s="23">
        <v>0.9</v>
      </c>
      <c r="J30" s="23">
        <v>0.95</v>
      </c>
      <c r="K30" s="24">
        <v>150</v>
      </c>
      <c r="L30" s="14" t="s">
        <v>851</v>
      </c>
      <c r="M30" s="41" t="s">
        <v>850</v>
      </c>
    </row>
    <row r="31" spans="1:13" x14ac:dyDescent="0.25">
      <c r="B31" s="16" t="s">
        <v>427</v>
      </c>
      <c r="C31" s="14" t="s">
        <v>849</v>
      </c>
      <c r="D31" s="14" t="str">
        <f>B31</f>
        <v>VDD_IO</v>
      </c>
      <c r="E31" s="14" t="s">
        <v>848</v>
      </c>
      <c r="F31" s="21" t="s">
        <v>311</v>
      </c>
      <c r="G31" s="21" t="s">
        <v>311</v>
      </c>
      <c r="H31" s="20"/>
      <c r="I31" s="23">
        <v>1.1000000000000001</v>
      </c>
      <c r="J31" s="23">
        <v>1.98</v>
      </c>
      <c r="K31" s="24">
        <v>100</v>
      </c>
      <c r="L31" s="22" t="s">
        <v>847</v>
      </c>
      <c r="M31" s="41"/>
    </row>
    <row r="32" spans="1:13" ht="30.75" thickBot="1" x14ac:dyDescent="0.3">
      <c r="B32" s="19" t="s">
        <v>141</v>
      </c>
      <c r="C32" s="35" t="s">
        <v>846</v>
      </c>
      <c r="D32" s="35" t="str">
        <f>B32</f>
        <v>VDD_REGIN_DIG</v>
      </c>
      <c r="E32" s="35" t="s">
        <v>845</v>
      </c>
      <c r="F32" s="37" t="s">
        <v>311</v>
      </c>
      <c r="G32" s="37" t="s">
        <v>311</v>
      </c>
      <c r="H32" s="36"/>
      <c r="I32" s="44">
        <v>1.5</v>
      </c>
      <c r="J32" s="44">
        <v>1.9</v>
      </c>
      <c r="K32" s="45">
        <v>200</v>
      </c>
      <c r="L32" s="38" t="s">
        <v>844</v>
      </c>
      <c r="M32" s="40" t="s">
        <v>843</v>
      </c>
    </row>
    <row r="33" spans="2:7" x14ac:dyDescent="0.25">
      <c r="B33" s="10"/>
      <c r="C33" s="10"/>
      <c r="G33" s="65" t="s">
        <v>240</v>
      </c>
    </row>
    <row r="34" spans="2:7" x14ac:dyDescent="0.25">
      <c r="C34" s="10"/>
      <c r="G34" s="9" t="s">
        <v>842</v>
      </c>
    </row>
    <row r="35" spans="2:7" x14ac:dyDescent="0.25">
      <c r="B35" s="10"/>
      <c r="C35" s="10"/>
      <c r="G35" s="9" t="s">
        <v>841</v>
      </c>
    </row>
    <row r="36" spans="2:7" x14ac:dyDescent="0.25">
      <c r="B36" s="139"/>
      <c r="C36" s="139"/>
      <c r="G36" s="9" t="s">
        <v>840</v>
      </c>
    </row>
    <row r="37" spans="2:7" x14ac:dyDescent="0.25">
      <c r="B37" s="10"/>
      <c r="G37" s="9" t="s">
        <v>839</v>
      </c>
    </row>
    <row r="87" spans="3:3" x14ac:dyDescent="0.25">
      <c r="C87" s="10"/>
    </row>
    <row r="89" spans="3:3" x14ac:dyDescent="0.25">
      <c r="C89" s="10"/>
    </row>
    <row r="104" spans="3:3" x14ac:dyDescent="0.25">
      <c r="C104" s="10"/>
    </row>
    <row r="159" spans="3:3" x14ac:dyDescent="0.25">
      <c r="C159" s="10"/>
    </row>
    <row r="161" spans="3:3" x14ac:dyDescent="0.25">
      <c r="C161" s="10"/>
    </row>
    <row r="163" spans="3:3" x14ac:dyDescent="0.25">
      <c r="C163" s="10"/>
    </row>
    <row r="172" spans="3:3" x14ac:dyDescent="0.25">
      <c r="C172" s="10"/>
    </row>
    <row r="174" spans="3:3" x14ac:dyDescent="0.25">
      <c r="C174" s="10"/>
    </row>
    <row r="178" spans="3:3" x14ac:dyDescent="0.25">
      <c r="C178" s="10"/>
    </row>
    <row r="216" spans="3:3" x14ac:dyDescent="0.25">
      <c r="C216" s="10"/>
    </row>
  </sheetData>
  <mergeCells count="1">
    <mergeCell ref="I5:J5"/>
  </mergeCells>
  <pageMargins left="0.7" right="0.7" top="0.75" bottom="0.75" header="0.3" footer="0.3"/>
  <pageSetup paperSize="9"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8D167-9576-4AFB-BC01-D0DA6E2EC547}">
  <dimension ref="A1"/>
  <sheetViews>
    <sheetView topLeftCell="A31" zoomScale="115" zoomScaleNormal="115" workbookViewId="0">
      <selection activeCell="N28" sqref="N28"/>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8B216-F9CF-4935-952D-3B90489B99F6}">
  <dimension ref="A1:E4"/>
  <sheetViews>
    <sheetView workbookViewId="0">
      <selection activeCell="D10" sqref="D10"/>
    </sheetView>
  </sheetViews>
  <sheetFormatPr defaultRowHeight="15" x14ac:dyDescent="0.25"/>
  <cols>
    <col min="1" max="3" width="16.28515625" customWidth="1"/>
    <col min="4" max="4" width="78" customWidth="1"/>
    <col min="5" max="5" width="16.28515625" customWidth="1"/>
  </cols>
  <sheetData>
    <row r="1" spans="1:5" x14ac:dyDescent="0.25">
      <c r="A1" t="s">
        <v>244</v>
      </c>
      <c r="B1" t="s">
        <v>830</v>
      </c>
      <c r="C1" t="s">
        <v>831</v>
      </c>
      <c r="D1" t="s">
        <v>832</v>
      </c>
      <c r="E1" t="s">
        <v>0</v>
      </c>
    </row>
    <row r="2" spans="1:5" ht="33.75" customHeight="1" x14ac:dyDescent="0.25">
      <c r="A2" s="131">
        <v>44915</v>
      </c>
      <c r="B2" s="131" t="s">
        <v>826</v>
      </c>
      <c r="C2" s="131"/>
      <c r="D2" s="132" t="s">
        <v>829</v>
      </c>
      <c r="E2" s="133" t="s">
        <v>828</v>
      </c>
    </row>
    <row r="3" spans="1:5" ht="84" customHeight="1" x14ac:dyDescent="0.25">
      <c r="A3" s="131">
        <v>44918</v>
      </c>
      <c r="B3" s="131" t="s">
        <v>827</v>
      </c>
      <c r="C3" s="136" t="s">
        <v>833</v>
      </c>
      <c r="D3" s="132" t="s">
        <v>834</v>
      </c>
      <c r="E3" s="133" t="s">
        <v>828</v>
      </c>
    </row>
    <row r="4" spans="1:5" ht="120" x14ac:dyDescent="0.25">
      <c r="A4" s="131">
        <v>44953</v>
      </c>
      <c r="B4" s="131" t="s">
        <v>911</v>
      </c>
      <c r="C4" s="136" t="s">
        <v>833</v>
      </c>
      <c r="D4" s="132" t="s">
        <v>912</v>
      </c>
      <c r="E4" s="133" t="s">
        <v>828</v>
      </c>
    </row>
  </sheetData>
  <phoneticPr fontId="32" type="noConversion"/>
  <hyperlinks>
    <hyperlink ref="C3" r:id="rId1" xr:uid="{A153B105-8C8A-4D72-BFD0-615A221057DC}"/>
    <hyperlink ref="C4" r:id="rId2" xr:uid="{1E79AFE0-A08B-4192-AF37-3F6C1AE332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1F0B8-AE94-4E37-B439-D2BED7471175}">
  <dimension ref="A1:B22"/>
  <sheetViews>
    <sheetView topLeftCell="A76" workbookViewId="0">
      <selection activeCell="C16" sqref="C16"/>
    </sheetView>
  </sheetViews>
  <sheetFormatPr defaultRowHeight="15" x14ac:dyDescent="0.25"/>
  <cols>
    <col min="1" max="1" width="22.140625" customWidth="1"/>
    <col min="2" max="2" width="126.140625" style="73" customWidth="1"/>
  </cols>
  <sheetData>
    <row r="1" spans="1:2" ht="18.75" x14ac:dyDescent="0.3">
      <c r="A1" s="69" t="s">
        <v>246</v>
      </c>
    </row>
    <row r="2" spans="1:2" x14ac:dyDescent="0.25">
      <c r="A2" s="80" t="s">
        <v>293</v>
      </c>
      <c r="B2" s="78" t="s">
        <v>294</v>
      </c>
    </row>
    <row r="3" spans="1:2" ht="45" x14ac:dyDescent="0.25">
      <c r="A3" s="80" t="s">
        <v>292</v>
      </c>
      <c r="B3" s="79" t="s">
        <v>386</v>
      </c>
    </row>
    <row r="8" spans="1:2" x14ac:dyDescent="0.25">
      <c r="A8" s="120" t="s">
        <v>581</v>
      </c>
    </row>
    <row r="22" spans="1:1" x14ac:dyDescent="0.25">
      <c r="A22" s="120" t="s">
        <v>582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79E84-1F3B-4B22-A1FF-6666AC053DBF}">
  <dimension ref="A1:G88"/>
  <sheetViews>
    <sheetView workbookViewId="0">
      <selection activeCell="F12" sqref="F12"/>
    </sheetView>
  </sheetViews>
  <sheetFormatPr defaultRowHeight="15" x14ac:dyDescent="0.25"/>
  <cols>
    <col min="1" max="1" width="13.42578125" customWidth="1"/>
    <col min="2" max="2" width="20.140625" customWidth="1"/>
    <col min="3" max="3" width="20.42578125" customWidth="1"/>
    <col min="4" max="4" width="50.140625" customWidth="1"/>
    <col min="5" max="6" width="17.28515625" customWidth="1"/>
    <col min="7" max="7" width="78.42578125" customWidth="1"/>
  </cols>
  <sheetData>
    <row r="1" spans="1:7" ht="26.25" x14ac:dyDescent="0.4">
      <c r="A1" s="70" t="s">
        <v>241</v>
      </c>
    </row>
    <row r="3" spans="1:7" ht="17.25" x14ac:dyDescent="0.25">
      <c r="A3" s="5" t="s">
        <v>174</v>
      </c>
    </row>
    <row r="4" spans="1:7" ht="17.25" x14ac:dyDescent="0.25">
      <c r="A4" s="5" t="s">
        <v>175</v>
      </c>
    </row>
    <row r="5" spans="1:7" ht="15.75" thickBot="1" x14ac:dyDescent="0.3"/>
    <row r="6" spans="1:7" s="3" customFormat="1" ht="18" thickBot="1" x14ac:dyDescent="0.3">
      <c r="A6" s="50"/>
      <c r="B6" s="51" t="s">
        <v>189</v>
      </c>
      <c r="C6" s="52" t="s">
        <v>190</v>
      </c>
      <c r="D6" s="52" t="s">
        <v>197</v>
      </c>
      <c r="E6" s="52" t="s">
        <v>198</v>
      </c>
      <c r="F6" s="53" t="s">
        <v>217</v>
      </c>
      <c r="G6" s="54" t="s">
        <v>182</v>
      </c>
    </row>
    <row r="7" spans="1:7" x14ac:dyDescent="0.25">
      <c r="B7" s="55" t="s">
        <v>9</v>
      </c>
      <c r="C7" s="31" t="s">
        <v>191</v>
      </c>
      <c r="D7" s="56" t="s">
        <v>199</v>
      </c>
      <c r="E7" s="56"/>
      <c r="F7" s="57"/>
      <c r="G7" s="18" t="s">
        <v>219</v>
      </c>
    </row>
    <row r="8" spans="1:7" x14ac:dyDescent="0.25">
      <c r="B8" s="55" t="s">
        <v>9</v>
      </c>
      <c r="C8" s="31" t="s">
        <v>149</v>
      </c>
      <c r="D8" s="56" t="s">
        <v>200</v>
      </c>
      <c r="E8" s="56"/>
      <c r="F8" s="57" t="s">
        <v>383</v>
      </c>
      <c r="G8" s="18" t="s">
        <v>384</v>
      </c>
    </row>
    <row r="9" spans="1:7" ht="30" x14ac:dyDescent="0.25">
      <c r="B9" s="58" t="s">
        <v>9</v>
      </c>
      <c r="C9" s="22" t="s">
        <v>393</v>
      </c>
      <c r="D9" s="22" t="s">
        <v>199</v>
      </c>
      <c r="E9" s="22"/>
      <c r="F9" s="59"/>
      <c r="G9" s="15" t="s">
        <v>382</v>
      </c>
    </row>
    <row r="10" spans="1:7" x14ac:dyDescent="0.25">
      <c r="B10" s="58" t="s">
        <v>152</v>
      </c>
      <c r="C10" s="22" t="s">
        <v>222</v>
      </c>
      <c r="D10" s="22" t="s">
        <v>200</v>
      </c>
      <c r="E10" s="22"/>
      <c r="F10" s="59"/>
      <c r="G10" s="15" t="s">
        <v>201</v>
      </c>
    </row>
    <row r="11" spans="1:7" ht="30" x14ac:dyDescent="0.25">
      <c r="B11" s="58" t="s">
        <v>38</v>
      </c>
      <c r="C11" s="22" t="s">
        <v>222</v>
      </c>
      <c r="D11" s="22" t="s">
        <v>202</v>
      </c>
      <c r="E11" s="22"/>
      <c r="F11" s="59"/>
      <c r="G11" s="15" t="s">
        <v>225</v>
      </c>
    </row>
    <row r="12" spans="1:7" x14ac:dyDescent="0.25">
      <c r="B12" s="58" t="s">
        <v>41</v>
      </c>
      <c r="C12" s="21" t="s">
        <v>387</v>
      </c>
      <c r="D12" s="22" t="s">
        <v>214</v>
      </c>
      <c r="E12" s="22"/>
      <c r="F12" s="59" t="s">
        <v>228</v>
      </c>
      <c r="G12" s="164" t="s">
        <v>223</v>
      </c>
    </row>
    <row r="13" spans="1:7" x14ac:dyDescent="0.25">
      <c r="B13" s="58"/>
      <c r="C13" s="21" t="s">
        <v>220</v>
      </c>
      <c r="D13" s="22" t="s">
        <v>214</v>
      </c>
      <c r="E13" s="22"/>
      <c r="F13" s="59" t="s">
        <v>226</v>
      </c>
      <c r="G13" s="165"/>
    </row>
    <row r="14" spans="1:7" x14ac:dyDescent="0.25">
      <c r="B14" s="58"/>
      <c r="C14" s="21" t="s">
        <v>388</v>
      </c>
      <c r="D14" s="22" t="s">
        <v>215</v>
      </c>
      <c r="E14" s="22"/>
      <c r="F14" s="59" t="s">
        <v>228</v>
      </c>
      <c r="G14" s="166"/>
    </row>
    <row r="15" spans="1:7" x14ac:dyDescent="0.25">
      <c r="B15" s="58"/>
      <c r="C15" s="21" t="s">
        <v>389</v>
      </c>
      <c r="D15" s="22" t="s">
        <v>396</v>
      </c>
      <c r="E15" s="22"/>
      <c r="F15" s="59" t="s">
        <v>218</v>
      </c>
      <c r="G15" s="15"/>
    </row>
    <row r="16" spans="1:7" x14ac:dyDescent="0.25">
      <c r="B16" s="58"/>
      <c r="C16" s="21" t="s">
        <v>392</v>
      </c>
      <c r="D16" s="22" t="s">
        <v>212</v>
      </c>
      <c r="E16" s="22"/>
      <c r="F16" s="59" t="s">
        <v>226</v>
      </c>
      <c r="G16" s="15" t="s">
        <v>227</v>
      </c>
    </row>
    <row r="17" spans="2:7" x14ac:dyDescent="0.25">
      <c r="B17" s="58"/>
      <c r="C17" s="21" t="s">
        <v>390</v>
      </c>
      <c r="D17" s="22" t="s">
        <v>216</v>
      </c>
      <c r="E17" s="22"/>
      <c r="F17" s="59" t="s">
        <v>218</v>
      </c>
      <c r="G17" s="15"/>
    </row>
    <row r="18" spans="2:7" x14ac:dyDescent="0.25">
      <c r="B18" s="58"/>
      <c r="C18" s="21" t="s">
        <v>391</v>
      </c>
      <c r="D18" s="22" t="s">
        <v>216</v>
      </c>
      <c r="E18" s="22"/>
      <c r="F18" s="59" t="s">
        <v>228</v>
      </c>
      <c r="G18" s="164" t="s">
        <v>224</v>
      </c>
    </row>
    <row r="19" spans="2:7" x14ac:dyDescent="0.25">
      <c r="B19" s="58"/>
      <c r="C19" s="21" t="s">
        <v>221</v>
      </c>
      <c r="D19" s="22" t="s">
        <v>216</v>
      </c>
      <c r="E19" s="22"/>
      <c r="F19" s="59" t="s">
        <v>226</v>
      </c>
      <c r="G19" s="166"/>
    </row>
    <row r="20" spans="2:7" x14ac:dyDescent="0.25">
      <c r="B20" s="58" t="s">
        <v>13</v>
      </c>
      <c r="C20" s="22" t="s">
        <v>233</v>
      </c>
      <c r="D20" s="22" t="s">
        <v>207</v>
      </c>
      <c r="E20" s="22"/>
      <c r="F20" s="59"/>
      <c r="G20" s="15" t="s">
        <v>204</v>
      </c>
    </row>
    <row r="21" spans="2:7" x14ac:dyDescent="0.25">
      <c r="B21" s="58"/>
      <c r="C21" s="22" t="s">
        <v>235</v>
      </c>
      <c r="D21" s="22" t="s">
        <v>200</v>
      </c>
      <c r="E21" s="22"/>
      <c r="F21" s="59"/>
      <c r="G21" s="15"/>
    </row>
    <row r="22" spans="2:7" x14ac:dyDescent="0.25">
      <c r="B22" s="58"/>
      <c r="C22" s="22" t="s">
        <v>234</v>
      </c>
      <c r="D22" s="22" t="s">
        <v>236</v>
      </c>
      <c r="E22" s="22"/>
      <c r="F22" s="59"/>
      <c r="G22" s="15"/>
    </row>
    <row r="23" spans="2:7" x14ac:dyDescent="0.25">
      <c r="B23" s="58"/>
      <c r="C23" s="22" t="s">
        <v>133</v>
      </c>
      <c r="D23" s="22" t="s">
        <v>203</v>
      </c>
      <c r="E23" s="22"/>
      <c r="F23" s="59"/>
      <c r="G23" s="15"/>
    </row>
    <row r="24" spans="2:7" ht="30" x14ac:dyDescent="0.25">
      <c r="B24" s="58"/>
      <c r="C24" s="22" t="s">
        <v>205</v>
      </c>
      <c r="D24" s="22"/>
      <c r="E24" s="22"/>
      <c r="F24" s="59"/>
      <c r="G24" s="15" t="s">
        <v>206</v>
      </c>
    </row>
    <row r="25" spans="2:7" ht="30" x14ac:dyDescent="0.25">
      <c r="B25" s="58" t="s">
        <v>22</v>
      </c>
      <c r="C25" s="22" t="s">
        <v>193</v>
      </c>
      <c r="D25" s="22" t="s">
        <v>207</v>
      </c>
      <c r="E25" s="14" t="s">
        <v>232</v>
      </c>
      <c r="F25" s="59"/>
      <c r="G25" s="15" t="s">
        <v>394</v>
      </c>
    </row>
    <row r="26" spans="2:7" ht="30" x14ac:dyDescent="0.25">
      <c r="B26" s="58"/>
      <c r="C26" s="22" t="s">
        <v>194</v>
      </c>
      <c r="D26" s="22" t="s">
        <v>207</v>
      </c>
      <c r="E26" s="22"/>
      <c r="F26" s="59"/>
      <c r="G26" s="15" t="s">
        <v>208</v>
      </c>
    </row>
    <row r="27" spans="2:7" x14ac:dyDescent="0.25">
      <c r="B27" s="58" t="s">
        <v>192</v>
      </c>
      <c r="C27" s="22" t="s">
        <v>195</v>
      </c>
      <c r="D27" s="22" t="s">
        <v>209</v>
      </c>
      <c r="E27" s="22" t="s">
        <v>210</v>
      </c>
      <c r="F27" s="22" t="s">
        <v>210</v>
      </c>
      <c r="G27" s="15" t="s">
        <v>211</v>
      </c>
    </row>
    <row r="28" spans="2:7" ht="15.75" thickBot="1" x14ac:dyDescent="0.3">
      <c r="B28" s="60"/>
      <c r="C28" s="38" t="s">
        <v>196</v>
      </c>
      <c r="D28" s="38" t="s">
        <v>209</v>
      </c>
      <c r="E28" s="38" t="s">
        <v>210</v>
      </c>
      <c r="F28" s="38" t="s">
        <v>210</v>
      </c>
      <c r="G28" s="17" t="s">
        <v>211</v>
      </c>
    </row>
    <row r="30" spans="2:7" x14ac:dyDescent="0.25">
      <c r="B30" t="s">
        <v>240</v>
      </c>
    </row>
    <row r="32" spans="2:7" x14ac:dyDescent="0.25">
      <c r="B32" s="3" t="s">
        <v>213</v>
      </c>
    </row>
    <row r="33" spans="1:7" x14ac:dyDescent="0.25">
      <c r="B33" t="s">
        <v>237</v>
      </c>
    </row>
    <row r="34" spans="1:7" x14ac:dyDescent="0.25">
      <c r="B34" t="s">
        <v>238</v>
      </c>
    </row>
    <row r="35" spans="1:7" x14ac:dyDescent="0.25">
      <c r="B35" t="s">
        <v>239</v>
      </c>
    </row>
    <row r="37" spans="1:7" x14ac:dyDescent="0.25">
      <c r="B37" t="s">
        <v>242</v>
      </c>
    </row>
    <row r="41" spans="1:7" ht="26.25" x14ac:dyDescent="0.4">
      <c r="A41" s="70" t="s">
        <v>247</v>
      </c>
    </row>
    <row r="42" spans="1:7" x14ac:dyDescent="0.25">
      <c r="A42" t="s">
        <v>248</v>
      </c>
    </row>
    <row r="43" spans="1:7" x14ac:dyDescent="0.25">
      <c r="A43" t="s">
        <v>290</v>
      </c>
    </row>
    <row r="44" spans="1:7" ht="15.75" thickBot="1" x14ac:dyDescent="0.3">
      <c r="B44" s="3" t="s">
        <v>250</v>
      </c>
      <c r="C44" s="3" t="s">
        <v>249</v>
      </c>
      <c r="D44" s="3" t="s">
        <v>251</v>
      </c>
      <c r="E44" s="3"/>
      <c r="F44" s="3"/>
      <c r="G44" s="3"/>
    </row>
    <row r="45" spans="1:7" x14ac:dyDescent="0.25">
      <c r="B45" s="160" t="s">
        <v>252</v>
      </c>
      <c r="C45" s="74" t="s">
        <v>253</v>
      </c>
      <c r="D45" s="162" t="s">
        <v>261</v>
      </c>
    </row>
    <row r="46" spans="1:7" x14ac:dyDescent="0.25">
      <c r="B46" s="170"/>
      <c r="C46" s="4" t="s">
        <v>254</v>
      </c>
      <c r="D46" s="173"/>
    </row>
    <row r="47" spans="1:7" x14ac:dyDescent="0.25">
      <c r="B47" s="170"/>
      <c r="C47" s="4" t="s">
        <v>255</v>
      </c>
      <c r="D47" s="173"/>
    </row>
    <row r="48" spans="1:7" x14ac:dyDescent="0.25">
      <c r="B48" s="170"/>
      <c r="C48" s="4" t="s">
        <v>257</v>
      </c>
      <c r="D48" s="173"/>
    </row>
    <row r="49" spans="2:4" x14ac:dyDescent="0.25">
      <c r="B49" s="170"/>
      <c r="C49" s="4" t="s">
        <v>256</v>
      </c>
      <c r="D49" s="173"/>
    </row>
    <row r="50" spans="2:4" x14ac:dyDescent="0.25">
      <c r="B50" s="170"/>
      <c r="C50" s="4" t="s">
        <v>258</v>
      </c>
      <c r="D50" s="173"/>
    </row>
    <row r="51" spans="2:4" x14ac:dyDescent="0.25">
      <c r="B51" s="170"/>
      <c r="C51" s="4" t="s">
        <v>259</v>
      </c>
      <c r="D51" s="173"/>
    </row>
    <row r="52" spans="2:4" x14ac:dyDescent="0.25">
      <c r="B52" s="170"/>
      <c r="C52" s="4" t="s">
        <v>260</v>
      </c>
      <c r="D52" s="173"/>
    </row>
    <row r="53" spans="2:4" x14ac:dyDescent="0.25">
      <c r="B53" s="171"/>
      <c r="C53" s="75" t="s">
        <v>125</v>
      </c>
      <c r="D53" s="174"/>
    </row>
    <row r="54" spans="2:4" x14ac:dyDescent="0.25">
      <c r="B54" s="172" t="s">
        <v>262</v>
      </c>
      <c r="C54" s="76" t="s">
        <v>265</v>
      </c>
      <c r="D54" s="175" t="s">
        <v>261</v>
      </c>
    </row>
    <row r="55" spans="2:4" x14ac:dyDescent="0.25">
      <c r="B55" s="170"/>
      <c r="C55" s="4" t="s">
        <v>266</v>
      </c>
      <c r="D55" s="173"/>
    </row>
    <row r="56" spans="2:4" x14ac:dyDescent="0.25">
      <c r="B56" s="170"/>
      <c r="C56" s="4" t="s">
        <v>267</v>
      </c>
      <c r="D56" s="173"/>
    </row>
    <row r="57" spans="2:4" x14ac:dyDescent="0.25">
      <c r="B57" s="170"/>
      <c r="C57" s="4" t="s">
        <v>268</v>
      </c>
      <c r="D57" s="173"/>
    </row>
    <row r="58" spans="2:4" x14ac:dyDescent="0.25">
      <c r="B58" s="170"/>
      <c r="C58" s="4" t="s">
        <v>269</v>
      </c>
      <c r="D58" s="173"/>
    </row>
    <row r="59" spans="2:4" x14ac:dyDescent="0.25">
      <c r="B59" s="170"/>
      <c r="C59" s="4" t="s">
        <v>270</v>
      </c>
      <c r="D59" s="173"/>
    </row>
    <row r="60" spans="2:4" x14ac:dyDescent="0.25">
      <c r="B60" s="170"/>
      <c r="C60" s="4" t="s">
        <v>271</v>
      </c>
      <c r="D60" s="173"/>
    </row>
    <row r="61" spans="2:4" x14ac:dyDescent="0.25">
      <c r="B61" s="170"/>
      <c r="C61" s="4" t="s">
        <v>272</v>
      </c>
      <c r="D61" s="173"/>
    </row>
    <row r="62" spans="2:4" x14ac:dyDescent="0.25">
      <c r="B62" s="171"/>
      <c r="C62" s="75" t="s">
        <v>102</v>
      </c>
      <c r="D62" s="174"/>
    </row>
    <row r="63" spans="2:4" x14ac:dyDescent="0.25">
      <c r="B63" s="172" t="s">
        <v>263</v>
      </c>
      <c r="C63" s="76" t="s">
        <v>280</v>
      </c>
      <c r="D63" s="175" t="s">
        <v>261</v>
      </c>
    </row>
    <row r="64" spans="2:4" x14ac:dyDescent="0.25">
      <c r="B64" s="170"/>
      <c r="C64" s="4" t="s">
        <v>273</v>
      </c>
      <c r="D64" s="173"/>
    </row>
    <row r="65" spans="2:4" x14ac:dyDescent="0.25">
      <c r="B65" s="170"/>
      <c r="C65" s="4" t="s">
        <v>274</v>
      </c>
      <c r="D65" s="173"/>
    </row>
    <row r="66" spans="2:4" x14ac:dyDescent="0.25">
      <c r="B66" s="170"/>
      <c r="C66" s="4" t="s">
        <v>275</v>
      </c>
      <c r="D66" s="173"/>
    </row>
    <row r="67" spans="2:4" x14ac:dyDescent="0.25">
      <c r="B67" s="170"/>
      <c r="C67" s="4" t="s">
        <v>276</v>
      </c>
      <c r="D67" s="173"/>
    </row>
    <row r="68" spans="2:4" x14ac:dyDescent="0.25">
      <c r="B68" s="170"/>
      <c r="C68" s="4" t="s">
        <v>277</v>
      </c>
      <c r="D68" s="173"/>
    </row>
    <row r="69" spans="2:4" x14ac:dyDescent="0.25">
      <c r="B69" s="170"/>
      <c r="C69" s="4" t="s">
        <v>278</v>
      </c>
      <c r="D69" s="173"/>
    </row>
    <row r="70" spans="2:4" x14ac:dyDescent="0.25">
      <c r="B70" s="170"/>
      <c r="C70" s="4" t="s">
        <v>279</v>
      </c>
      <c r="D70" s="173"/>
    </row>
    <row r="71" spans="2:4" x14ac:dyDescent="0.25">
      <c r="B71" s="171"/>
      <c r="C71" s="75" t="s">
        <v>78</v>
      </c>
      <c r="D71" s="174"/>
    </row>
    <row r="72" spans="2:4" x14ac:dyDescent="0.25">
      <c r="B72" s="172" t="s">
        <v>264</v>
      </c>
      <c r="C72" s="76" t="s">
        <v>281</v>
      </c>
      <c r="D72" s="175" t="s">
        <v>261</v>
      </c>
    </row>
    <row r="73" spans="2:4" x14ac:dyDescent="0.25">
      <c r="B73" s="170"/>
      <c r="C73" s="4" t="s">
        <v>282</v>
      </c>
      <c r="D73" s="173"/>
    </row>
    <row r="74" spans="2:4" x14ac:dyDescent="0.25">
      <c r="B74" s="170"/>
      <c r="C74" s="4" t="s">
        <v>283</v>
      </c>
      <c r="D74" s="173"/>
    </row>
    <row r="75" spans="2:4" x14ac:dyDescent="0.25">
      <c r="B75" s="170"/>
      <c r="C75" s="4" t="s">
        <v>284</v>
      </c>
      <c r="D75" s="173"/>
    </row>
    <row r="76" spans="2:4" x14ac:dyDescent="0.25">
      <c r="B76" s="170"/>
      <c r="C76" s="4" t="s">
        <v>285</v>
      </c>
      <c r="D76" s="173"/>
    </row>
    <row r="77" spans="2:4" x14ac:dyDescent="0.25">
      <c r="B77" s="170"/>
      <c r="C77" s="4" t="s">
        <v>286</v>
      </c>
      <c r="D77" s="173"/>
    </row>
    <row r="78" spans="2:4" x14ac:dyDescent="0.25">
      <c r="B78" s="170"/>
      <c r="C78" s="4" t="s">
        <v>287</v>
      </c>
      <c r="D78" s="173"/>
    </row>
    <row r="79" spans="2:4" x14ac:dyDescent="0.25">
      <c r="B79" s="170"/>
      <c r="C79" s="4" t="s">
        <v>288</v>
      </c>
      <c r="D79" s="173"/>
    </row>
    <row r="80" spans="2:4" ht="15.75" thickBot="1" x14ac:dyDescent="0.3">
      <c r="B80" s="161"/>
      <c r="C80" s="77" t="s">
        <v>33</v>
      </c>
      <c r="D80" s="163"/>
    </row>
    <row r="81" spans="2:4" ht="14.65" customHeight="1" x14ac:dyDescent="0.25">
      <c r="B81" s="167" t="s">
        <v>289</v>
      </c>
      <c r="C81" s="74" t="s">
        <v>148</v>
      </c>
      <c r="D81" s="157" t="s">
        <v>261</v>
      </c>
    </row>
    <row r="82" spans="2:4" x14ac:dyDescent="0.25">
      <c r="B82" s="168"/>
      <c r="C82" s="4" t="s">
        <v>147</v>
      </c>
      <c r="D82" s="158"/>
    </row>
    <row r="83" spans="2:4" x14ac:dyDescent="0.25">
      <c r="B83" s="168"/>
      <c r="C83" s="4" t="s">
        <v>145</v>
      </c>
      <c r="D83" s="158"/>
    </row>
    <row r="84" spans="2:4" x14ac:dyDescent="0.25">
      <c r="B84" s="168"/>
      <c r="C84" s="4" t="s">
        <v>144</v>
      </c>
      <c r="D84" s="158"/>
    </row>
    <row r="85" spans="2:4" x14ac:dyDescent="0.25">
      <c r="B85" s="168"/>
      <c r="C85" s="4" t="s">
        <v>150</v>
      </c>
      <c r="D85" s="158"/>
    </row>
    <row r="86" spans="2:4" ht="15.75" thickBot="1" x14ac:dyDescent="0.3">
      <c r="B86" s="169"/>
      <c r="C86" s="77" t="s">
        <v>151</v>
      </c>
      <c r="D86" s="159"/>
    </row>
    <row r="87" spans="2:4" x14ac:dyDescent="0.25">
      <c r="B87" s="160" t="s">
        <v>291</v>
      </c>
      <c r="C87" s="74" t="s">
        <v>148</v>
      </c>
      <c r="D87" s="162" t="s">
        <v>307</v>
      </c>
    </row>
    <row r="88" spans="2:4" ht="15.75" thickBot="1" x14ac:dyDescent="0.3">
      <c r="B88" s="161"/>
      <c r="C88" s="77" t="s">
        <v>147</v>
      </c>
      <c r="D88" s="163"/>
    </row>
  </sheetData>
  <mergeCells count="14">
    <mergeCell ref="D81:D86"/>
    <mergeCell ref="B87:B88"/>
    <mergeCell ref="D87:D88"/>
    <mergeCell ref="G12:G14"/>
    <mergeCell ref="G18:G19"/>
    <mergeCell ref="B81:B86"/>
    <mergeCell ref="B45:B53"/>
    <mergeCell ref="B54:B62"/>
    <mergeCell ref="B63:B71"/>
    <mergeCell ref="B72:B80"/>
    <mergeCell ref="D45:D53"/>
    <mergeCell ref="D54:D62"/>
    <mergeCell ref="D63:D71"/>
    <mergeCell ref="D72:D80"/>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96E6A-6591-4310-BE5F-101B97703990}">
  <dimension ref="A1:K371"/>
  <sheetViews>
    <sheetView zoomScaleNormal="100" workbookViewId="0">
      <pane ySplit="5" topLeftCell="A299" activePane="bottomLeft" state="frozen"/>
      <selection activeCell="I322" sqref="I322"/>
      <selection pane="bottomLeft" activeCell="A158" sqref="A158"/>
    </sheetView>
  </sheetViews>
  <sheetFormatPr defaultRowHeight="15" x14ac:dyDescent="0.25"/>
  <cols>
    <col min="1" max="1" width="13.140625" customWidth="1"/>
    <col min="2" max="2" width="13.140625" style="1" customWidth="1"/>
    <col min="3" max="3" width="10.28515625" style="1" customWidth="1"/>
    <col min="4" max="4" width="8" style="1" customWidth="1"/>
    <col min="5" max="5" width="9.85546875" style="1" customWidth="1"/>
    <col min="6" max="6" width="8.85546875" style="1" customWidth="1"/>
    <col min="7" max="7" width="23.42578125" style="1" bestFit="1" customWidth="1"/>
    <col min="8" max="8" width="22" style="1" bestFit="1" customWidth="1"/>
    <col min="9" max="9" width="19.28515625" style="63" bestFit="1" customWidth="1"/>
    <col min="10" max="10" width="19.28515625" style="47" customWidth="1"/>
    <col min="11" max="11" width="17.5703125" style="1" bestFit="1" customWidth="1"/>
    <col min="16" max="16" width="23" customWidth="1"/>
    <col min="17" max="17" width="27.42578125" customWidth="1"/>
    <col min="19" max="19" width="8.7109375" customWidth="1"/>
  </cols>
  <sheetData>
    <row r="1" spans="1:11" ht="26.25" x14ac:dyDescent="0.4">
      <c r="A1" s="70" t="s">
        <v>243</v>
      </c>
    </row>
    <row r="2" spans="1:11" ht="30" x14ac:dyDescent="0.25">
      <c r="H2" s="1" t="s">
        <v>428</v>
      </c>
      <c r="I2" s="86" t="s">
        <v>440</v>
      </c>
    </row>
    <row r="3" spans="1:11" ht="15.75" x14ac:dyDescent="0.25">
      <c r="A3" s="106" t="s">
        <v>439</v>
      </c>
      <c r="H3" s="1">
        <f>COUNTA(H6:H370)</f>
        <v>365</v>
      </c>
      <c r="I3" s="86">
        <f>COUNTA(_xlfn.UNIQUE(I6:I370))</f>
        <v>186</v>
      </c>
    </row>
    <row r="4" spans="1:11" s="64" customFormat="1" ht="47.25" customHeight="1" x14ac:dyDescent="0.35">
      <c r="A4" s="61"/>
      <c r="B4" s="62"/>
      <c r="C4" s="176" t="s">
        <v>230</v>
      </c>
      <c r="D4" s="176"/>
      <c r="E4" s="176" t="s">
        <v>418</v>
      </c>
      <c r="F4" s="176"/>
      <c r="G4" s="62"/>
      <c r="H4" s="62"/>
      <c r="I4" s="63"/>
      <c r="J4" s="63"/>
      <c r="K4" s="62"/>
    </row>
    <row r="5" spans="1:11" s="72" customFormat="1" ht="15.75" x14ac:dyDescent="0.25">
      <c r="A5" s="68" t="s">
        <v>166</v>
      </c>
      <c r="B5" s="71" t="s">
        <v>165</v>
      </c>
      <c r="C5" s="71" t="s">
        <v>164</v>
      </c>
      <c r="D5" s="71" t="s">
        <v>163</v>
      </c>
      <c r="E5" s="71" t="s">
        <v>187</v>
      </c>
      <c r="F5" s="71" t="s">
        <v>188</v>
      </c>
      <c r="G5" s="71" t="s">
        <v>162</v>
      </c>
      <c r="H5" s="71" t="s">
        <v>161</v>
      </c>
      <c r="I5" s="87" t="s">
        <v>160</v>
      </c>
      <c r="J5" s="68" t="s">
        <v>367</v>
      </c>
      <c r="K5" s="71" t="s">
        <v>159</v>
      </c>
    </row>
    <row r="6" spans="1:11" x14ac:dyDescent="0.25">
      <c r="A6">
        <v>359</v>
      </c>
      <c r="B6" s="1" t="s">
        <v>10</v>
      </c>
      <c r="C6" s="1">
        <v>6765</v>
      </c>
      <c r="D6" s="1">
        <v>240</v>
      </c>
      <c r="E6" s="1">
        <f>C6-('Bump Map'!$B$6+'Bump Map'!$B$5)/2</f>
        <v>3330</v>
      </c>
      <c r="F6" s="1">
        <f>D6-('Bump Map'!$C$6+'Bump Map'!$C$5)/2</f>
        <v>-332.5</v>
      </c>
      <c r="G6" s="1" t="s">
        <v>404</v>
      </c>
      <c r="H6" s="1" t="str">
        <f>IF(AND(B6="Digits",D6&lt;0),G6,IF(AND(B6="Digits",D6&gt;0),_xlfn.TEXTJOIN("_",TRUE,G6,"Q"),IF(B6="BIST",G6,IF(B6="XTAL",G6,_xlfn.TEXTJOIN("_",TRUE,G6,B6)))))</f>
        <v>AIO[0]</v>
      </c>
      <c r="I6" s="86" t="str">
        <f t="shared" ref="I6:I37" si="0">H6</f>
        <v>AIO[0]</v>
      </c>
      <c r="J6" s="49"/>
      <c r="K6" s="1" t="s">
        <v>397</v>
      </c>
    </row>
    <row r="7" spans="1:11" ht="30" customHeight="1" x14ac:dyDescent="0.25">
      <c r="A7">
        <v>358</v>
      </c>
      <c r="B7" s="1" t="s">
        <v>10</v>
      </c>
      <c r="C7" s="1">
        <v>6765</v>
      </c>
      <c r="D7" s="1">
        <v>60</v>
      </c>
      <c r="E7" s="1">
        <f>C7-('Bump Map'!$B$6+'Bump Map'!$B$5)/2</f>
        <v>3330</v>
      </c>
      <c r="F7" s="1">
        <f>D7-('Bump Map'!$C$6+'Bump Map'!$C$5)/2</f>
        <v>-512.5</v>
      </c>
      <c r="G7" s="1" t="s">
        <v>403</v>
      </c>
      <c r="H7" s="1" t="str">
        <f>IF(AND(B7="Digits",D7&lt;0),G7,IF(AND(B7="Digits",D7&gt;0),_xlfn.TEXTJOIN("_",TRUE,G7,"Q"),IF(B7="BIST",G7,IF(B7="XTAL",G7,_xlfn.TEXTJOIN("_",TRUE,G7,B7)))))</f>
        <v>AIO[1]</v>
      </c>
      <c r="I7" s="86" t="str">
        <f t="shared" si="0"/>
        <v>AIO[1]</v>
      </c>
      <c r="J7" s="49"/>
      <c r="K7" s="1" t="s">
        <v>397</v>
      </c>
    </row>
    <row r="8" spans="1:11" ht="30" customHeight="1" x14ac:dyDescent="0.25">
      <c r="A8">
        <v>24</v>
      </c>
      <c r="B8" s="1" t="s">
        <v>10</v>
      </c>
      <c r="C8" s="1">
        <v>465</v>
      </c>
      <c r="D8" s="1">
        <v>240</v>
      </c>
      <c r="E8" s="1">
        <f>C8-('Bump Map'!$B$6+'Bump Map'!$B$5)/2</f>
        <v>-2970</v>
      </c>
      <c r="F8" s="1">
        <f>D8-('Bump Map'!$C$6+'Bump Map'!$C$5)/2</f>
        <v>-332.5</v>
      </c>
      <c r="G8" s="1" t="s">
        <v>402</v>
      </c>
      <c r="H8" s="1" t="str">
        <f>IF(AND(B8="Digits",D8&lt;0),G8,IF(AND(B8="Digits",D8&gt;0),_xlfn.TEXTJOIN("_",TRUE,G8,"Q"),IF(B8="BIST",G8,IF(B8="XTAL",G8,_xlfn.TEXTJOIN("_",TRUE,G8,B8)))))</f>
        <v>AIO[2]</v>
      </c>
      <c r="I8" s="86" t="str">
        <f t="shared" si="0"/>
        <v>AIO[2]</v>
      </c>
      <c r="J8" s="49"/>
      <c r="K8" s="1" t="s">
        <v>397</v>
      </c>
    </row>
    <row r="9" spans="1:11" ht="30" customHeight="1" x14ac:dyDescent="0.25">
      <c r="A9">
        <v>23</v>
      </c>
      <c r="B9" s="1" t="s">
        <v>10</v>
      </c>
      <c r="C9" s="1">
        <v>465</v>
      </c>
      <c r="D9" s="1">
        <v>60</v>
      </c>
      <c r="E9" s="1">
        <f>C9-('Bump Map'!$B$6+'Bump Map'!$B$5)/2</f>
        <v>-2970</v>
      </c>
      <c r="F9" s="1">
        <f>D9-('Bump Map'!$C$6+'Bump Map'!$C$5)/2</f>
        <v>-512.5</v>
      </c>
      <c r="G9" s="1" t="s">
        <v>401</v>
      </c>
      <c r="H9" s="1" t="str">
        <f>IF(AND(B9="Digits",D9&lt;0),G9,IF(AND(B9="Digits",D9&gt;0),_xlfn.TEXTJOIN("_",TRUE,G9,"Q"),IF(B9="BIST",G9,IF(B9="XTAL",G9,_xlfn.TEXTJOIN("_",TRUE,G9,B9)))))</f>
        <v>AIO[3]</v>
      </c>
      <c r="I9" s="86" t="str">
        <f t="shared" si="0"/>
        <v>AIO[3]</v>
      </c>
      <c r="J9" s="49"/>
      <c r="K9" s="1" t="s">
        <v>397</v>
      </c>
    </row>
    <row r="10" spans="1:11" ht="30" customHeight="1" x14ac:dyDescent="0.25">
      <c r="A10">
        <v>133</v>
      </c>
      <c r="B10" s="1" t="s">
        <v>12</v>
      </c>
      <c r="C10" s="1">
        <v>2545</v>
      </c>
      <c r="D10" s="1">
        <v>79</v>
      </c>
      <c r="E10" s="1">
        <f>C10-('Bump Map'!$B$6+'Bump Map'!$B$5)/2</f>
        <v>-890</v>
      </c>
      <c r="F10" s="1">
        <f>D10-('Bump Map'!$C$6+'Bump Map'!$C$5)/2</f>
        <v>-493.5</v>
      </c>
      <c r="G10" s="1" t="s">
        <v>114</v>
      </c>
      <c r="H10" s="1" t="str">
        <f t="shared" ref="H10:H41" si="1">IF(B10="Digits",G10,IF(B10="BIST",G10,IF(B10="XTAL",G10,_xlfn.TEXTJOIN("_",TRUE,G10,B10))))</f>
        <v>CFG_CLK</v>
      </c>
      <c r="I10" s="86" t="str">
        <f t="shared" si="0"/>
        <v>CFG_CLK</v>
      </c>
      <c r="J10" s="49"/>
      <c r="K10" s="1" t="s">
        <v>13</v>
      </c>
    </row>
    <row r="11" spans="1:11" ht="30" customHeight="1" x14ac:dyDescent="0.25">
      <c r="A11">
        <v>141</v>
      </c>
      <c r="B11" s="1" t="s">
        <v>12</v>
      </c>
      <c r="C11" s="1">
        <v>2725</v>
      </c>
      <c r="D11" s="1">
        <v>79</v>
      </c>
      <c r="E11" s="1">
        <f>C11-('Bump Map'!$B$6+'Bump Map'!$B$5)/2</f>
        <v>-710</v>
      </c>
      <c r="F11" s="1">
        <f>D11-('Bump Map'!$C$6+'Bump Map'!$C$5)/2</f>
        <v>-493.5</v>
      </c>
      <c r="G11" s="1" t="s">
        <v>112</v>
      </c>
      <c r="H11" s="1" t="str">
        <f t="shared" si="1"/>
        <v>CFG_CSB</v>
      </c>
      <c r="I11" s="86" t="str">
        <f t="shared" si="0"/>
        <v>CFG_CSB</v>
      </c>
      <c r="J11" s="49"/>
      <c r="K11" s="1" t="s">
        <v>13</v>
      </c>
    </row>
    <row r="12" spans="1:11" ht="30" customHeight="1" x14ac:dyDescent="0.25">
      <c r="A12">
        <v>228</v>
      </c>
      <c r="B12" s="1" t="s">
        <v>12</v>
      </c>
      <c r="C12" s="1">
        <v>4325</v>
      </c>
      <c r="D12" s="1">
        <v>79</v>
      </c>
      <c r="E12" s="1">
        <f>C12-('Bump Map'!$B$6+'Bump Map'!$B$5)/2</f>
        <v>890</v>
      </c>
      <c r="F12" s="1">
        <f>D12-('Bump Map'!$C$6+'Bump Map'!$C$5)/2</f>
        <v>-493.5</v>
      </c>
      <c r="G12" s="1" t="s">
        <v>85</v>
      </c>
      <c r="H12" s="1" t="str">
        <f t="shared" si="1"/>
        <v>CFG_MISO</v>
      </c>
      <c r="I12" s="86" t="str">
        <f t="shared" si="0"/>
        <v>CFG_MISO</v>
      </c>
      <c r="J12" s="49"/>
      <c r="K12" s="1" t="s">
        <v>13</v>
      </c>
    </row>
    <row r="13" spans="1:11" ht="30" customHeight="1" x14ac:dyDescent="0.25">
      <c r="A13">
        <v>220</v>
      </c>
      <c r="B13" s="1" t="s">
        <v>12</v>
      </c>
      <c r="C13" s="1">
        <v>4145</v>
      </c>
      <c r="D13" s="1">
        <v>79</v>
      </c>
      <c r="E13" s="1">
        <f>C13-('Bump Map'!$B$6+'Bump Map'!$B$5)/2</f>
        <v>710</v>
      </c>
      <c r="F13" s="1">
        <f>D13-('Bump Map'!$C$6+'Bump Map'!$C$5)/2</f>
        <v>-493.5</v>
      </c>
      <c r="G13" s="1" t="s">
        <v>88</v>
      </c>
      <c r="H13" s="1" t="str">
        <f t="shared" si="1"/>
        <v>CFG_MOSI</v>
      </c>
      <c r="I13" s="86" t="str">
        <f t="shared" si="0"/>
        <v>CFG_MOSI</v>
      </c>
      <c r="J13" s="49"/>
      <c r="K13" s="1" t="s">
        <v>13</v>
      </c>
    </row>
    <row r="14" spans="1:11" ht="30" customHeight="1" x14ac:dyDescent="0.25">
      <c r="A14">
        <v>77</v>
      </c>
      <c r="B14" s="1" t="s">
        <v>12</v>
      </c>
      <c r="C14" s="1">
        <v>1545</v>
      </c>
      <c r="D14" s="1">
        <v>-281</v>
      </c>
      <c r="E14" s="1">
        <f>C14-('Bump Map'!$B$6+'Bump Map'!$B$5)/2</f>
        <v>-1890</v>
      </c>
      <c r="F14" s="1">
        <f>D14-('Bump Map'!$C$6+'Bump Map'!$C$5)/2</f>
        <v>-853.5</v>
      </c>
      <c r="G14" s="1" t="s">
        <v>133</v>
      </c>
      <c r="H14" s="1" t="str">
        <f t="shared" si="1"/>
        <v>CLK_DIG_EXT</v>
      </c>
      <c r="I14" s="86" t="str">
        <f t="shared" si="0"/>
        <v>CLK_DIG_EXT</v>
      </c>
      <c r="J14" s="49"/>
      <c r="K14" s="1" t="s">
        <v>13</v>
      </c>
    </row>
    <row r="15" spans="1:11" ht="13.5" customHeight="1" x14ac:dyDescent="0.25">
      <c r="A15">
        <v>61</v>
      </c>
      <c r="B15" s="1" t="s">
        <v>12</v>
      </c>
      <c r="C15" s="1">
        <v>1185</v>
      </c>
      <c r="D15" s="1">
        <v>-101</v>
      </c>
      <c r="E15" s="1">
        <f>C15-('Bump Map'!$B$6+'Bump Map'!$B$5)/2</f>
        <v>-2250</v>
      </c>
      <c r="F15" s="1">
        <f>D15-('Bump Map'!$C$6+'Bump Map'!$C$5)/2</f>
        <v>-673.5</v>
      </c>
      <c r="G15" s="1" t="s">
        <v>140</v>
      </c>
      <c r="H15" s="1" t="str">
        <f t="shared" si="1"/>
        <v>CLK_REF</v>
      </c>
      <c r="I15" s="86" t="str">
        <f t="shared" si="0"/>
        <v>CLK_REF</v>
      </c>
      <c r="J15" s="49"/>
      <c r="K15" s="1" t="s">
        <v>13</v>
      </c>
    </row>
    <row r="16" spans="1:11" ht="15" customHeight="1" x14ac:dyDescent="0.25">
      <c r="A16">
        <v>40</v>
      </c>
      <c r="B16" s="1" t="s">
        <v>12</v>
      </c>
      <c r="C16" s="1">
        <v>825</v>
      </c>
      <c r="D16" s="1">
        <v>-341</v>
      </c>
      <c r="E16" s="1">
        <f>C16-('Bump Map'!$B$6+'Bump Map'!$B$5)/2</f>
        <v>-2610</v>
      </c>
      <c r="F16" s="1">
        <f>D16-('Bump Map'!$C$6+'Bump Map'!$C$5)/2</f>
        <v>-913.5</v>
      </c>
      <c r="G16" s="1" t="s">
        <v>419</v>
      </c>
      <c r="H16" s="1" t="str">
        <f t="shared" si="1"/>
        <v>D2D_CLKN[0]</v>
      </c>
      <c r="I16" s="86" t="str">
        <f t="shared" si="0"/>
        <v>D2D_CLKN[0]</v>
      </c>
      <c r="J16" s="49"/>
      <c r="K16" s="1" t="s">
        <v>399</v>
      </c>
    </row>
    <row r="17" spans="1:11" ht="15" customHeight="1" x14ac:dyDescent="0.25">
      <c r="A17">
        <v>51</v>
      </c>
      <c r="B17" s="1" t="s">
        <v>12</v>
      </c>
      <c r="C17" s="1">
        <v>1005</v>
      </c>
      <c r="D17" s="1">
        <v>-161</v>
      </c>
      <c r="E17" s="1">
        <f>C17-('Bump Map'!$B$6+'Bump Map'!$B$5)/2</f>
        <v>-2430</v>
      </c>
      <c r="F17" s="1">
        <f>D17-('Bump Map'!$C$6+'Bump Map'!$C$5)/2</f>
        <v>-733.5</v>
      </c>
      <c r="G17" s="1" t="s">
        <v>423</v>
      </c>
      <c r="H17" s="1" t="str">
        <f t="shared" si="1"/>
        <v>D2D_CLKN[1]</v>
      </c>
      <c r="I17" s="86" t="str">
        <f t="shared" si="0"/>
        <v>D2D_CLKN[1]</v>
      </c>
      <c r="J17" s="49"/>
      <c r="K17" s="1" t="s">
        <v>399</v>
      </c>
    </row>
    <row r="18" spans="1:11" ht="15" customHeight="1" x14ac:dyDescent="0.25">
      <c r="A18">
        <v>33</v>
      </c>
      <c r="B18" s="1" t="s">
        <v>12</v>
      </c>
      <c r="C18" s="1">
        <v>645</v>
      </c>
      <c r="D18" s="1">
        <v>-341</v>
      </c>
      <c r="E18" s="1">
        <f>C18-('Bump Map'!$B$6+'Bump Map'!$B$5)/2</f>
        <v>-2790</v>
      </c>
      <c r="F18" s="1">
        <f>D18-('Bump Map'!$C$6+'Bump Map'!$C$5)/2</f>
        <v>-913.5</v>
      </c>
      <c r="G18" s="1" t="s">
        <v>420</v>
      </c>
      <c r="H18" s="1" t="str">
        <f t="shared" si="1"/>
        <v>D2D_CLKP[0]</v>
      </c>
      <c r="I18" s="86" t="str">
        <f t="shared" si="0"/>
        <v>D2D_CLKP[0]</v>
      </c>
      <c r="J18" s="49"/>
      <c r="K18" s="1" t="s">
        <v>399</v>
      </c>
    </row>
    <row r="19" spans="1:11" ht="15" customHeight="1" x14ac:dyDescent="0.25">
      <c r="A19">
        <v>41</v>
      </c>
      <c r="B19" s="1" t="s">
        <v>12</v>
      </c>
      <c r="C19" s="1">
        <v>825</v>
      </c>
      <c r="D19" s="1">
        <v>-161</v>
      </c>
      <c r="E19" s="1">
        <f>C19-('Bump Map'!$B$6+'Bump Map'!$B$5)/2</f>
        <v>-2610</v>
      </c>
      <c r="F19" s="1">
        <f>D19-('Bump Map'!$C$6+'Bump Map'!$C$5)/2</f>
        <v>-733.5</v>
      </c>
      <c r="G19" s="1" t="s">
        <v>424</v>
      </c>
      <c r="H19" s="1" t="str">
        <f t="shared" si="1"/>
        <v>D2D_CLKP[1]</v>
      </c>
      <c r="I19" s="86" t="str">
        <f t="shared" si="0"/>
        <v>D2D_CLKP[1]</v>
      </c>
      <c r="J19" s="49"/>
      <c r="K19" s="1" t="s">
        <v>399</v>
      </c>
    </row>
    <row r="20" spans="1:11" ht="15" customHeight="1" x14ac:dyDescent="0.25">
      <c r="A20">
        <v>39</v>
      </c>
      <c r="B20" s="1" t="s">
        <v>12</v>
      </c>
      <c r="C20" s="1">
        <v>825</v>
      </c>
      <c r="D20" s="1">
        <v>-521</v>
      </c>
      <c r="E20" s="1">
        <f>C20-('Bump Map'!$B$6+'Bump Map'!$B$5)/2</f>
        <v>-2610</v>
      </c>
      <c r="F20" s="1">
        <f>D20-('Bump Map'!$C$6+'Bump Map'!$C$5)/2</f>
        <v>-1093.5</v>
      </c>
      <c r="G20" s="1" t="s">
        <v>421</v>
      </c>
      <c r="H20" s="1" t="str">
        <f t="shared" si="1"/>
        <v>D2D_RX[0]</v>
      </c>
      <c r="I20" s="86" t="str">
        <f t="shared" si="0"/>
        <v>D2D_RX[0]</v>
      </c>
      <c r="J20" s="49"/>
      <c r="K20" s="1" t="s">
        <v>399</v>
      </c>
    </row>
    <row r="21" spans="1:11" ht="15" customHeight="1" x14ac:dyDescent="0.25">
      <c r="A21">
        <v>22</v>
      </c>
      <c r="B21" s="1" t="s">
        <v>12</v>
      </c>
      <c r="C21" s="1">
        <v>465</v>
      </c>
      <c r="D21" s="1">
        <v>-161</v>
      </c>
      <c r="E21" s="1">
        <f>C21-('Bump Map'!$B$6+'Bump Map'!$B$5)/2</f>
        <v>-2970</v>
      </c>
      <c r="F21" s="1">
        <f>D21-('Bump Map'!$C$6+'Bump Map'!$C$5)/2</f>
        <v>-733.5</v>
      </c>
      <c r="G21" s="1" t="s">
        <v>425</v>
      </c>
      <c r="H21" s="1" t="str">
        <f t="shared" si="1"/>
        <v>D2D_RX[1]</v>
      </c>
      <c r="I21" s="86" t="str">
        <f t="shared" si="0"/>
        <v>D2D_RX[1]</v>
      </c>
      <c r="J21" s="49"/>
      <c r="K21" s="1" t="s">
        <v>399</v>
      </c>
    </row>
    <row r="22" spans="1:11" ht="15" customHeight="1" x14ac:dyDescent="0.25">
      <c r="A22">
        <v>32</v>
      </c>
      <c r="B22" s="1" t="s">
        <v>12</v>
      </c>
      <c r="C22" s="1">
        <v>645</v>
      </c>
      <c r="D22" s="1">
        <v>-521</v>
      </c>
      <c r="E22" s="1">
        <f>C22-('Bump Map'!$B$6+'Bump Map'!$B$5)/2</f>
        <v>-2790</v>
      </c>
      <c r="F22" s="1">
        <f>D22-('Bump Map'!$C$6+'Bump Map'!$C$5)/2</f>
        <v>-1093.5</v>
      </c>
      <c r="G22" s="1" t="s">
        <v>422</v>
      </c>
      <c r="H22" s="1" t="str">
        <f t="shared" si="1"/>
        <v>D2D_TX[0]</v>
      </c>
      <c r="I22" s="86" t="str">
        <f t="shared" si="0"/>
        <v>D2D_TX[0]</v>
      </c>
      <c r="J22" s="49"/>
      <c r="K22" s="1" t="s">
        <v>399</v>
      </c>
    </row>
    <row r="23" spans="1:11" ht="15" customHeight="1" x14ac:dyDescent="0.25">
      <c r="A23">
        <v>34</v>
      </c>
      <c r="B23" s="1" t="s">
        <v>12</v>
      </c>
      <c r="C23" s="1">
        <v>645</v>
      </c>
      <c r="D23" s="1">
        <v>-161</v>
      </c>
      <c r="E23" s="1">
        <f>C23-('Bump Map'!$B$6+'Bump Map'!$B$5)/2</f>
        <v>-2790</v>
      </c>
      <c r="F23" s="1">
        <f>D23-('Bump Map'!$C$6+'Bump Map'!$C$5)/2</f>
        <v>-733.5</v>
      </c>
      <c r="G23" s="1" t="s">
        <v>426</v>
      </c>
      <c r="H23" s="1" t="str">
        <f t="shared" si="1"/>
        <v>D2D_TX[1]</v>
      </c>
      <c r="I23" s="86" t="str">
        <f t="shared" si="0"/>
        <v>D2D_TX[1]</v>
      </c>
      <c r="J23" s="49"/>
      <c r="K23" s="1" t="s">
        <v>399</v>
      </c>
    </row>
    <row r="24" spans="1:11" ht="15" customHeight="1" x14ac:dyDescent="0.25">
      <c r="A24">
        <v>11</v>
      </c>
      <c r="B24" s="1" t="s">
        <v>12</v>
      </c>
      <c r="C24" s="1">
        <v>285</v>
      </c>
      <c r="D24" s="1">
        <v>-341</v>
      </c>
      <c r="E24" s="1">
        <f>C24-('Bump Map'!$B$6+'Bump Map'!$B$5)/2</f>
        <v>-3150</v>
      </c>
      <c r="F24" s="1">
        <f>D24-('Bump Map'!$C$6+'Bump Map'!$C$5)/2</f>
        <v>-913.5</v>
      </c>
      <c r="G24" s="1" t="s">
        <v>155</v>
      </c>
      <c r="H24" s="1" t="str">
        <f t="shared" si="1"/>
        <v>EN_PWR</v>
      </c>
      <c r="I24" s="86" t="str">
        <f t="shared" si="0"/>
        <v>EN_PWR</v>
      </c>
      <c r="J24" s="49"/>
      <c r="K24" s="1" t="s">
        <v>13</v>
      </c>
    </row>
    <row r="25" spans="1:11" ht="15" customHeight="1" x14ac:dyDescent="0.25">
      <c r="A25">
        <v>92</v>
      </c>
      <c r="B25" s="1" t="s">
        <v>12</v>
      </c>
      <c r="C25" s="1">
        <v>1780</v>
      </c>
      <c r="D25" s="1">
        <v>79</v>
      </c>
      <c r="E25" s="1">
        <f>C25-('Bump Map'!$B$6+'Bump Map'!$B$5)/2</f>
        <v>-1655</v>
      </c>
      <c r="F25" s="1">
        <f>D25-('Bump Map'!$C$6+'Bump Map'!$C$5)/2</f>
        <v>-493.5</v>
      </c>
      <c r="G25" s="1" t="s">
        <v>127</v>
      </c>
      <c r="H25" s="1" t="str">
        <f t="shared" si="1"/>
        <v>EN_RX[0]</v>
      </c>
      <c r="I25" s="86" t="str">
        <f t="shared" si="0"/>
        <v>EN_RX[0]</v>
      </c>
      <c r="J25" s="49"/>
      <c r="K25" s="1" t="s">
        <v>13</v>
      </c>
    </row>
    <row r="26" spans="1:11" ht="15" customHeight="1" x14ac:dyDescent="0.25">
      <c r="A26">
        <v>267</v>
      </c>
      <c r="B26" s="1" t="s">
        <v>12</v>
      </c>
      <c r="C26" s="1">
        <v>5090</v>
      </c>
      <c r="D26" s="1">
        <v>79</v>
      </c>
      <c r="E26" s="1">
        <f>C26-('Bump Map'!$B$6+'Bump Map'!$B$5)/2</f>
        <v>1655</v>
      </c>
      <c r="F26" s="1">
        <f>D26-('Bump Map'!$C$6+'Bump Map'!$C$5)/2</f>
        <v>-493.5</v>
      </c>
      <c r="G26" s="1" t="s">
        <v>67</v>
      </c>
      <c r="H26" s="1" t="str">
        <f t="shared" si="1"/>
        <v>EN_RX[1]</v>
      </c>
      <c r="I26" s="86" t="str">
        <f t="shared" si="0"/>
        <v>EN_RX[1]</v>
      </c>
      <c r="J26" s="49"/>
      <c r="K26" s="1" t="s">
        <v>13</v>
      </c>
    </row>
    <row r="27" spans="1:11" ht="15" customHeight="1" x14ac:dyDescent="0.25">
      <c r="A27">
        <v>116</v>
      </c>
      <c r="B27" s="1" t="s">
        <v>12</v>
      </c>
      <c r="C27" s="1">
        <v>2185</v>
      </c>
      <c r="D27" s="1">
        <v>79</v>
      </c>
      <c r="E27" s="1">
        <f>C27-('Bump Map'!$B$6+'Bump Map'!$B$5)/2</f>
        <v>-1250</v>
      </c>
      <c r="F27" s="1">
        <f>D27-('Bump Map'!$C$6+'Bump Map'!$C$5)/2</f>
        <v>-493.5</v>
      </c>
      <c r="G27" s="1" t="s">
        <v>120</v>
      </c>
      <c r="H27" s="1" t="str">
        <f t="shared" si="1"/>
        <v>EN_TX[0]</v>
      </c>
      <c r="I27" s="86" t="str">
        <f t="shared" si="0"/>
        <v>EN_TX[0]</v>
      </c>
      <c r="J27" s="49"/>
      <c r="K27" s="1" t="s">
        <v>13</v>
      </c>
    </row>
    <row r="28" spans="1:11" ht="15" customHeight="1" x14ac:dyDescent="0.25">
      <c r="A28">
        <v>245</v>
      </c>
      <c r="B28" s="1" t="s">
        <v>12</v>
      </c>
      <c r="C28" s="1">
        <v>4685</v>
      </c>
      <c r="D28" s="1">
        <v>79</v>
      </c>
      <c r="E28" s="1">
        <f>C28-('Bump Map'!$B$6+'Bump Map'!$B$5)/2</f>
        <v>1250</v>
      </c>
      <c r="F28" s="1">
        <f>D28-('Bump Map'!$C$6+'Bump Map'!$C$5)/2</f>
        <v>-493.5</v>
      </c>
      <c r="G28" s="1" t="s">
        <v>79</v>
      </c>
      <c r="H28" s="1" t="str">
        <f t="shared" si="1"/>
        <v>EN_TX[1]</v>
      </c>
      <c r="I28" s="86" t="str">
        <f t="shared" si="0"/>
        <v>EN_TX[1]</v>
      </c>
      <c r="J28" s="49"/>
      <c r="K28" s="1" t="s">
        <v>13</v>
      </c>
    </row>
    <row r="29" spans="1:11" ht="15" customHeight="1" x14ac:dyDescent="0.25">
      <c r="A29">
        <v>291</v>
      </c>
      <c r="B29" s="1" t="s">
        <v>12</v>
      </c>
      <c r="C29" s="1">
        <v>5495</v>
      </c>
      <c r="D29" s="1">
        <v>79</v>
      </c>
      <c r="E29" s="1">
        <f>C29-('Bump Map'!$B$6+'Bump Map'!$B$5)/2</f>
        <v>2060</v>
      </c>
      <c r="F29" s="1">
        <f>D29-('Bump Map'!$C$6+'Bump Map'!$C$5)/2</f>
        <v>-493.5</v>
      </c>
      <c r="G29" s="1" t="s">
        <v>54</v>
      </c>
      <c r="H29" s="1" t="str">
        <f t="shared" si="1"/>
        <v>GPIO[0]</v>
      </c>
      <c r="I29" s="86" t="str">
        <f t="shared" si="0"/>
        <v>GPIO[0]</v>
      </c>
      <c r="J29" s="49"/>
      <c r="K29" s="1" t="s">
        <v>13</v>
      </c>
    </row>
    <row r="30" spans="1:11" ht="15" customHeight="1" x14ac:dyDescent="0.25">
      <c r="A30">
        <v>299</v>
      </c>
      <c r="B30" s="1" t="s">
        <v>12</v>
      </c>
      <c r="C30" s="1">
        <v>5675</v>
      </c>
      <c r="D30" s="1">
        <v>79</v>
      </c>
      <c r="E30" s="1">
        <f>C30-('Bump Map'!$B$6+'Bump Map'!$B$5)/2</f>
        <v>2240</v>
      </c>
      <c r="F30" s="1">
        <f>D30-('Bump Map'!$C$6+'Bump Map'!$C$5)/2</f>
        <v>-493.5</v>
      </c>
      <c r="G30" s="1" t="s">
        <v>50</v>
      </c>
      <c r="H30" s="1" t="str">
        <f t="shared" si="1"/>
        <v>GPIO[1]</v>
      </c>
      <c r="I30" s="86" t="str">
        <f t="shared" si="0"/>
        <v>GPIO[1]</v>
      </c>
      <c r="J30" s="49"/>
      <c r="K30" s="1" t="s">
        <v>13</v>
      </c>
    </row>
    <row r="31" spans="1:11" ht="15" customHeight="1" x14ac:dyDescent="0.25">
      <c r="A31">
        <v>321</v>
      </c>
      <c r="B31" s="1" t="s">
        <v>12</v>
      </c>
      <c r="C31" s="1">
        <v>6045</v>
      </c>
      <c r="D31" s="1">
        <v>-101</v>
      </c>
      <c r="E31" s="1">
        <f>C31-('Bump Map'!$B$6+'Bump Map'!$B$5)/2</f>
        <v>2610</v>
      </c>
      <c r="F31" s="1">
        <f>D31-('Bump Map'!$C$6+'Bump Map'!$C$5)/2</f>
        <v>-673.5</v>
      </c>
      <c r="G31" s="1" t="s">
        <v>42</v>
      </c>
      <c r="H31" s="1" t="str">
        <f t="shared" si="1"/>
        <v>GPIO[10]</v>
      </c>
      <c r="I31" s="86" t="str">
        <f t="shared" si="0"/>
        <v>GPIO[10]</v>
      </c>
      <c r="J31" s="49"/>
      <c r="K31" s="1" t="s">
        <v>22</v>
      </c>
    </row>
    <row r="32" spans="1:11" ht="15" customHeight="1" x14ac:dyDescent="0.25">
      <c r="A32">
        <v>314</v>
      </c>
      <c r="B32" s="1" t="s">
        <v>12</v>
      </c>
      <c r="C32" s="1">
        <v>5865</v>
      </c>
      <c r="D32" s="1">
        <v>-281</v>
      </c>
      <c r="E32" s="1">
        <f>C32-('Bump Map'!$B$6+'Bump Map'!$B$5)/2</f>
        <v>2430</v>
      </c>
      <c r="F32" s="1">
        <f>D32-('Bump Map'!$C$6+'Bump Map'!$C$5)/2</f>
        <v>-853.5</v>
      </c>
      <c r="G32" s="1" t="s">
        <v>43</v>
      </c>
      <c r="H32" s="1" t="str">
        <f t="shared" si="1"/>
        <v>GPIO[11]</v>
      </c>
      <c r="I32" s="86" t="str">
        <f t="shared" si="0"/>
        <v>GPIO[11]</v>
      </c>
      <c r="J32" s="49"/>
      <c r="K32" s="1" t="s">
        <v>22</v>
      </c>
    </row>
    <row r="33" spans="1:11" x14ac:dyDescent="0.25">
      <c r="A33">
        <v>329</v>
      </c>
      <c r="B33" s="1" t="s">
        <v>12</v>
      </c>
      <c r="C33" s="1">
        <v>6225</v>
      </c>
      <c r="D33" s="1">
        <v>-101</v>
      </c>
      <c r="E33" s="1">
        <f>C33-('Bump Map'!$B$6+'Bump Map'!$B$5)/2</f>
        <v>2790</v>
      </c>
      <c r="F33" s="1">
        <f>D33-('Bump Map'!$C$6+'Bump Map'!$C$5)/2</f>
        <v>-673.5</v>
      </c>
      <c r="G33" s="1" t="s">
        <v>35</v>
      </c>
      <c r="H33" s="1" t="str">
        <f t="shared" si="1"/>
        <v>GPIO[12]</v>
      </c>
      <c r="I33" s="86" t="str">
        <f t="shared" si="0"/>
        <v>GPIO[12]</v>
      </c>
      <c r="J33" s="49"/>
      <c r="K33" s="1" t="s">
        <v>22</v>
      </c>
    </row>
    <row r="34" spans="1:11" x14ac:dyDescent="0.25">
      <c r="A34">
        <v>320</v>
      </c>
      <c r="B34" s="1" t="s">
        <v>12</v>
      </c>
      <c r="C34" s="1">
        <v>6045</v>
      </c>
      <c r="D34" s="1">
        <v>-281</v>
      </c>
      <c r="E34" s="1">
        <f>C34-('Bump Map'!$B$6+'Bump Map'!$B$5)/2</f>
        <v>2610</v>
      </c>
      <c r="F34" s="1">
        <f>D34-('Bump Map'!$C$6+'Bump Map'!$C$5)/2</f>
        <v>-853.5</v>
      </c>
      <c r="G34" s="1" t="s">
        <v>36</v>
      </c>
      <c r="H34" s="1" t="str">
        <f t="shared" si="1"/>
        <v>GPIO[13]</v>
      </c>
      <c r="I34" s="86" t="str">
        <f t="shared" si="0"/>
        <v>GPIO[13]</v>
      </c>
      <c r="J34" s="49"/>
      <c r="K34" s="1" t="s">
        <v>22</v>
      </c>
    </row>
    <row r="35" spans="1:11" x14ac:dyDescent="0.25">
      <c r="A35">
        <v>336</v>
      </c>
      <c r="B35" s="1" t="s">
        <v>12</v>
      </c>
      <c r="C35" s="1">
        <v>6405</v>
      </c>
      <c r="D35" s="1">
        <v>-101</v>
      </c>
      <c r="E35" s="1">
        <f>C35-('Bump Map'!$B$6+'Bump Map'!$B$5)/2</f>
        <v>2970</v>
      </c>
      <c r="F35" s="1">
        <f>D35-('Bump Map'!$C$6+'Bump Map'!$C$5)/2</f>
        <v>-673.5</v>
      </c>
      <c r="G35" s="1" t="s">
        <v>23</v>
      </c>
      <c r="H35" s="1" t="str">
        <f t="shared" si="1"/>
        <v>GPIO[14]</v>
      </c>
      <c r="I35" s="86" t="str">
        <f t="shared" si="0"/>
        <v>GPIO[14]</v>
      </c>
      <c r="J35" s="49"/>
      <c r="K35" s="1" t="s">
        <v>22</v>
      </c>
    </row>
    <row r="36" spans="1:11" x14ac:dyDescent="0.25">
      <c r="A36">
        <v>328</v>
      </c>
      <c r="B36" s="1" t="s">
        <v>12</v>
      </c>
      <c r="C36" s="1">
        <v>6225</v>
      </c>
      <c r="D36" s="1">
        <v>-281</v>
      </c>
      <c r="E36" s="1">
        <f>C36-('Bump Map'!$B$6+'Bump Map'!$B$5)/2</f>
        <v>2790</v>
      </c>
      <c r="F36" s="1">
        <f>D36-('Bump Map'!$C$6+'Bump Map'!$C$5)/2</f>
        <v>-853.5</v>
      </c>
      <c r="G36" s="1" t="s">
        <v>24</v>
      </c>
      <c r="H36" s="1" t="str">
        <f t="shared" si="1"/>
        <v>GPIO[15]</v>
      </c>
      <c r="I36" s="86" t="str">
        <f t="shared" si="0"/>
        <v>GPIO[15]</v>
      </c>
      <c r="J36" s="49"/>
      <c r="K36" s="1" t="s">
        <v>22</v>
      </c>
    </row>
    <row r="37" spans="1:11" x14ac:dyDescent="0.25">
      <c r="A37">
        <v>309</v>
      </c>
      <c r="B37" s="1" t="s">
        <v>12</v>
      </c>
      <c r="C37" s="1">
        <v>5855</v>
      </c>
      <c r="D37" s="1">
        <v>79</v>
      </c>
      <c r="E37" s="1">
        <f>C37-('Bump Map'!$B$6+'Bump Map'!$B$5)/2</f>
        <v>2420</v>
      </c>
      <c r="F37" s="1">
        <f>D37-('Bump Map'!$C$6+'Bump Map'!$C$5)/2</f>
        <v>-493.5</v>
      </c>
      <c r="G37" s="1" t="s">
        <v>46</v>
      </c>
      <c r="H37" s="1" t="str">
        <f t="shared" si="1"/>
        <v>GPIO[2]</v>
      </c>
      <c r="I37" s="86" t="str">
        <f t="shared" si="0"/>
        <v>GPIO[2]</v>
      </c>
      <c r="J37" s="49"/>
      <c r="K37" s="1" t="s">
        <v>13</v>
      </c>
    </row>
    <row r="38" spans="1:11" x14ac:dyDescent="0.25">
      <c r="A38">
        <v>316</v>
      </c>
      <c r="B38" s="1" t="s">
        <v>12</v>
      </c>
      <c r="C38" s="1">
        <v>6035</v>
      </c>
      <c r="D38" s="1">
        <v>79</v>
      </c>
      <c r="E38" s="1">
        <f>C38-('Bump Map'!$B$6+'Bump Map'!$B$5)/2</f>
        <v>2600</v>
      </c>
      <c r="F38" s="1">
        <f>D38-('Bump Map'!$C$6+'Bump Map'!$C$5)/2</f>
        <v>-493.5</v>
      </c>
      <c r="G38" s="1" t="s">
        <v>40</v>
      </c>
      <c r="H38" s="1" t="str">
        <f t="shared" si="1"/>
        <v>GPIO[3]</v>
      </c>
      <c r="I38" s="86" t="str">
        <f t="shared" ref="I38:I69" si="2">H38</f>
        <v>GPIO[3]</v>
      </c>
      <c r="J38" s="49"/>
      <c r="K38" s="1" t="s">
        <v>13</v>
      </c>
    </row>
    <row r="39" spans="1:11" x14ac:dyDescent="0.25">
      <c r="A39">
        <v>338</v>
      </c>
      <c r="B39" s="1" t="s">
        <v>12</v>
      </c>
      <c r="C39" s="1">
        <v>6405</v>
      </c>
      <c r="D39" s="1">
        <v>259</v>
      </c>
      <c r="E39" s="1">
        <f>C39-('Bump Map'!$B$6+'Bump Map'!$B$5)/2</f>
        <v>2970</v>
      </c>
      <c r="F39" s="1">
        <f>D39-('Bump Map'!$C$6+'Bump Map'!$C$5)/2</f>
        <v>-313.5</v>
      </c>
      <c r="G39" s="1" t="s">
        <v>19</v>
      </c>
      <c r="H39" s="1" t="str">
        <f t="shared" si="1"/>
        <v>GPIO[4]</v>
      </c>
      <c r="I39" s="86" t="str">
        <f t="shared" si="2"/>
        <v>GPIO[4]</v>
      </c>
      <c r="J39" s="49"/>
      <c r="K39" s="1" t="s">
        <v>13</v>
      </c>
    </row>
    <row r="40" spans="1:11" x14ac:dyDescent="0.25">
      <c r="A40">
        <v>350</v>
      </c>
      <c r="B40" s="1" t="s">
        <v>12</v>
      </c>
      <c r="C40" s="1">
        <v>6585</v>
      </c>
      <c r="D40" s="1">
        <v>259</v>
      </c>
      <c r="E40" s="1">
        <f>C40-('Bump Map'!$B$6+'Bump Map'!$B$5)/2</f>
        <v>3150</v>
      </c>
      <c r="F40" s="1">
        <f>D40-('Bump Map'!$C$6+'Bump Map'!$C$5)/2</f>
        <v>-313.5</v>
      </c>
      <c r="G40" s="1" t="s">
        <v>14</v>
      </c>
      <c r="H40" s="1" t="str">
        <f t="shared" si="1"/>
        <v>GPIO[5]</v>
      </c>
      <c r="I40" s="86" t="str">
        <f t="shared" si="2"/>
        <v>GPIO[5]</v>
      </c>
      <c r="J40" s="49"/>
      <c r="K40" s="1" t="s">
        <v>13</v>
      </c>
    </row>
    <row r="41" spans="1:11" x14ac:dyDescent="0.25">
      <c r="A41">
        <v>337</v>
      </c>
      <c r="B41" s="1" t="s">
        <v>12</v>
      </c>
      <c r="C41" s="1">
        <v>6405</v>
      </c>
      <c r="D41" s="1">
        <v>79</v>
      </c>
      <c r="E41" s="1">
        <f>C41-('Bump Map'!$B$6+'Bump Map'!$B$5)/2</f>
        <v>2970</v>
      </c>
      <c r="F41" s="1">
        <f>D41-('Bump Map'!$C$6+'Bump Map'!$C$5)/2</f>
        <v>-493.5</v>
      </c>
      <c r="G41" s="1" t="s">
        <v>20</v>
      </c>
      <c r="H41" s="1" t="str">
        <f t="shared" si="1"/>
        <v>GPIO[6]</v>
      </c>
      <c r="I41" s="86" t="str">
        <f t="shared" si="2"/>
        <v>GPIO[6]</v>
      </c>
      <c r="J41" s="49"/>
      <c r="K41" s="1" t="s">
        <v>13</v>
      </c>
    </row>
    <row r="42" spans="1:11" x14ac:dyDescent="0.25">
      <c r="A42">
        <v>349</v>
      </c>
      <c r="B42" s="1" t="s">
        <v>12</v>
      </c>
      <c r="C42" s="1">
        <v>6585</v>
      </c>
      <c r="D42" s="1">
        <v>79</v>
      </c>
      <c r="E42" s="1">
        <f>C42-('Bump Map'!$B$6+'Bump Map'!$B$5)/2</f>
        <v>3150</v>
      </c>
      <c r="F42" s="1">
        <f>D42-('Bump Map'!$C$6+'Bump Map'!$C$5)/2</f>
        <v>-493.5</v>
      </c>
      <c r="G42" s="1" t="s">
        <v>15</v>
      </c>
      <c r="H42" s="1" t="str">
        <f t="shared" ref="H42:H73" si="3">IF(B42="Digits",G42,IF(B42="BIST",G42,IF(B42="XTAL",G42,_xlfn.TEXTJOIN("_",TRUE,G42,B42))))</f>
        <v>GPIO[7]</v>
      </c>
      <c r="I42" s="86" t="str">
        <f t="shared" si="2"/>
        <v>GPIO[7]</v>
      </c>
      <c r="J42" s="49"/>
      <c r="K42" s="1" t="s">
        <v>13</v>
      </c>
    </row>
    <row r="43" spans="1:11" x14ac:dyDescent="0.25">
      <c r="A43">
        <v>315</v>
      </c>
      <c r="B43" s="1" t="s">
        <v>12</v>
      </c>
      <c r="C43" s="1">
        <v>5865</v>
      </c>
      <c r="D43" s="1">
        <v>-101</v>
      </c>
      <c r="E43" s="1">
        <f>C43-('Bump Map'!$B$6+'Bump Map'!$B$5)/2</f>
        <v>2430</v>
      </c>
      <c r="F43" s="1">
        <f>D43-('Bump Map'!$C$6+'Bump Map'!$C$5)/2</f>
        <v>-673.5</v>
      </c>
      <c r="G43" s="1" t="s">
        <v>47</v>
      </c>
      <c r="H43" s="1" t="str">
        <f t="shared" si="3"/>
        <v>GPIO[8]</v>
      </c>
      <c r="I43" s="86" t="str">
        <f t="shared" si="2"/>
        <v>GPIO[8]</v>
      </c>
      <c r="J43" s="49"/>
      <c r="K43" s="1" t="s">
        <v>22</v>
      </c>
    </row>
    <row r="44" spans="1:11" x14ac:dyDescent="0.25">
      <c r="A44">
        <v>303</v>
      </c>
      <c r="B44" s="1" t="s">
        <v>12</v>
      </c>
      <c r="C44" s="1">
        <v>5685</v>
      </c>
      <c r="D44" s="1">
        <v>-281</v>
      </c>
      <c r="E44" s="1">
        <f>C44-('Bump Map'!$B$6+'Bump Map'!$B$5)/2</f>
        <v>2250</v>
      </c>
      <c r="F44" s="1">
        <f>D44-('Bump Map'!$C$6+'Bump Map'!$C$5)/2</f>
        <v>-853.5</v>
      </c>
      <c r="G44" s="1" t="s">
        <v>48</v>
      </c>
      <c r="H44" s="1" t="str">
        <f t="shared" si="3"/>
        <v>GPIO[9]</v>
      </c>
      <c r="I44" s="86" t="str">
        <f t="shared" si="2"/>
        <v>GPIO[9]</v>
      </c>
      <c r="J44" s="49"/>
      <c r="K44" s="1" t="s">
        <v>22</v>
      </c>
    </row>
    <row r="45" spans="1:11" x14ac:dyDescent="0.25">
      <c r="A45">
        <v>179</v>
      </c>
      <c r="B45" s="1" t="s">
        <v>12</v>
      </c>
      <c r="C45" s="1">
        <v>3345</v>
      </c>
      <c r="D45" s="1">
        <v>-281</v>
      </c>
      <c r="E45" s="1">
        <f>C45-('Bump Map'!$B$6+'Bump Map'!$B$5)/2</f>
        <v>-90</v>
      </c>
      <c r="F45" s="1">
        <f>D45-('Bump Map'!$C$6+'Bump Map'!$C$5)/2</f>
        <v>-853.5</v>
      </c>
      <c r="G45" s="1" t="s">
        <v>101</v>
      </c>
      <c r="H45" s="1" t="str">
        <f t="shared" si="3"/>
        <v>IQ_CLK_IN</v>
      </c>
      <c r="I45" s="86" t="str">
        <f t="shared" si="2"/>
        <v>IQ_CLK_IN</v>
      </c>
      <c r="J45" s="49"/>
      <c r="K45" s="1" t="s">
        <v>22</v>
      </c>
    </row>
    <row r="46" spans="1:11" x14ac:dyDescent="0.25">
      <c r="A46">
        <v>194</v>
      </c>
      <c r="B46" s="1" t="s">
        <v>12</v>
      </c>
      <c r="C46" s="1">
        <v>3705</v>
      </c>
      <c r="D46" s="1">
        <v>-281</v>
      </c>
      <c r="E46" s="1">
        <f>C46-('Bump Map'!$B$6+'Bump Map'!$B$5)/2</f>
        <v>270</v>
      </c>
      <c r="F46" s="1">
        <f>D46-('Bump Map'!$C$6+'Bump Map'!$C$5)/2</f>
        <v>-853.5</v>
      </c>
      <c r="G46" s="1" t="s">
        <v>97</v>
      </c>
      <c r="H46" s="1" t="str">
        <f t="shared" si="3"/>
        <v>IQ_CLK_OUT</v>
      </c>
      <c r="I46" s="86" t="str">
        <f t="shared" si="2"/>
        <v>IQ_CLK_OUT</v>
      </c>
      <c r="J46" s="49"/>
      <c r="K46" s="1" t="s">
        <v>22</v>
      </c>
    </row>
    <row r="47" spans="1:11" x14ac:dyDescent="0.25">
      <c r="A47">
        <v>69</v>
      </c>
      <c r="B47" s="1" t="s">
        <v>12</v>
      </c>
      <c r="C47" s="1">
        <v>1365</v>
      </c>
      <c r="D47" s="1">
        <v>-101</v>
      </c>
      <c r="E47" s="1">
        <f>C47-('Bump Map'!$B$6+'Bump Map'!$B$5)/2</f>
        <v>-2070</v>
      </c>
      <c r="F47" s="1">
        <f>D47-('Bump Map'!$C$6+'Bump Map'!$C$5)/2</f>
        <v>-673.5</v>
      </c>
      <c r="G47" s="1" t="s">
        <v>138</v>
      </c>
      <c r="H47" s="1" t="str">
        <f t="shared" si="3"/>
        <v>IQ_DATA[0]</v>
      </c>
      <c r="I47" s="86" t="str">
        <f t="shared" si="2"/>
        <v>IQ_DATA[0]</v>
      </c>
      <c r="J47" s="49"/>
      <c r="K47" s="1" t="s">
        <v>22</v>
      </c>
    </row>
    <row r="48" spans="1:11" ht="15" customHeight="1" x14ac:dyDescent="0.25">
      <c r="A48">
        <v>78</v>
      </c>
      <c r="B48" s="1" t="s">
        <v>12</v>
      </c>
      <c r="C48" s="1">
        <v>1545</v>
      </c>
      <c r="D48" s="1">
        <v>-101</v>
      </c>
      <c r="E48" s="1">
        <f>C48-('Bump Map'!$B$6+'Bump Map'!$B$5)/2</f>
        <v>-1890</v>
      </c>
      <c r="F48" s="1">
        <f>D48-('Bump Map'!$C$6+'Bump Map'!$C$5)/2</f>
        <v>-673.5</v>
      </c>
      <c r="G48" s="1" t="s">
        <v>135</v>
      </c>
      <c r="H48" s="1" t="str">
        <f t="shared" si="3"/>
        <v>IQ_DATA[1]</v>
      </c>
      <c r="I48" s="86" t="str">
        <f t="shared" si="2"/>
        <v>IQ_DATA[1]</v>
      </c>
      <c r="J48" s="49"/>
      <c r="K48" s="1" t="s">
        <v>22</v>
      </c>
    </row>
    <row r="49" spans="1:11" ht="15" customHeight="1" x14ac:dyDescent="0.25">
      <c r="A49">
        <v>128</v>
      </c>
      <c r="B49" s="1" t="s">
        <v>12</v>
      </c>
      <c r="C49" s="1">
        <v>2445</v>
      </c>
      <c r="D49" s="1">
        <v>-281</v>
      </c>
      <c r="E49" s="1">
        <f>C49-('Bump Map'!$B$6+'Bump Map'!$B$5)/2</f>
        <v>-990</v>
      </c>
      <c r="F49" s="1">
        <f>D49-('Bump Map'!$C$6+'Bump Map'!$C$5)/2</f>
        <v>-853.5</v>
      </c>
      <c r="G49" s="1" t="s">
        <v>116</v>
      </c>
      <c r="H49" s="1" t="str">
        <f t="shared" si="3"/>
        <v>IQ_DATA[10]</v>
      </c>
      <c r="I49" s="86" t="str">
        <f t="shared" si="2"/>
        <v>IQ_DATA[10]</v>
      </c>
      <c r="J49" s="49"/>
      <c r="K49" s="1" t="s">
        <v>22</v>
      </c>
    </row>
    <row r="50" spans="1:11" ht="15" customHeight="1" x14ac:dyDescent="0.25">
      <c r="A50">
        <v>149</v>
      </c>
      <c r="B50" s="1" t="s">
        <v>12</v>
      </c>
      <c r="C50" s="1">
        <v>2805</v>
      </c>
      <c r="D50" s="1">
        <v>-101</v>
      </c>
      <c r="E50" s="1">
        <f>C50-('Bump Map'!$B$6+'Bump Map'!$B$5)/2</f>
        <v>-630</v>
      </c>
      <c r="F50" s="1">
        <f>D50-('Bump Map'!$C$6+'Bump Map'!$C$5)/2</f>
        <v>-673.5</v>
      </c>
      <c r="G50" s="1" t="s">
        <v>231</v>
      </c>
      <c r="H50" s="1" t="str">
        <f t="shared" si="3"/>
        <v>IQ_DATA[11]</v>
      </c>
      <c r="I50" s="86" t="str">
        <f t="shared" si="2"/>
        <v>IQ_DATA[11]</v>
      </c>
      <c r="J50" s="49"/>
      <c r="K50" s="1" t="s">
        <v>22</v>
      </c>
    </row>
    <row r="51" spans="1:11" ht="15" customHeight="1" x14ac:dyDescent="0.25">
      <c r="A51">
        <v>139</v>
      </c>
      <c r="B51" s="1" t="s">
        <v>12</v>
      </c>
      <c r="C51" s="1">
        <v>2625</v>
      </c>
      <c r="D51" s="1">
        <v>-281</v>
      </c>
      <c r="E51" s="1">
        <f>C51-('Bump Map'!$B$6+'Bump Map'!$B$5)/2</f>
        <v>-810</v>
      </c>
      <c r="F51" s="1">
        <f>D51-('Bump Map'!$C$6+'Bump Map'!$C$5)/2</f>
        <v>-853.5</v>
      </c>
      <c r="G51" s="1" t="s">
        <v>113</v>
      </c>
      <c r="H51" s="1" t="str">
        <f t="shared" si="3"/>
        <v>IQ_DATA[12]</v>
      </c>
      <c r="I51" s="86" t="str">
        <f t="shared" si="2"/>
        <v>IQ_DATA[12]</v>
      </c>
      <c r="J51" s="49"/>
      <c r="K51" s="1" t="s">
        <v>22</v>
      </c>
    </row>
    <row r="52" spans="1:11" ht="15" customHeight="1" x14ac:dyDescent="0.25">
      <c r="A52">
        <v>159</v>
      </c>
      <c r="B52" s="1" t="s">
        <v>12</v>
      </c>
      <c r="C52" s="1">
        <v>2985</v>
      </c>
      <c r="D52" s="1">
        <v>-101</v>
      </c>
      <c r="E52" s="1">
        <f>C52-('Bump Map'!$B$6+'Bump Map'!$B$5)/2</f>
        <v>-450</v>
      </c>
      <c r="F52" s="1">
        <f>D52-('Bump Map'!$C$6+'Bump Map'!$C$5)/2</f>
        <v>-673.5</v>
      </c>
      <c r="G52" s="1" t="s">
        <v>110</v>
      </c>
      <c r="H52" s="1" t="str">
        <f t="shared" si="3"/>
        <v>IQ_DATA[13]</v>
      </c>
      <c r="I52" s="86" t="str">
        <f t="shared" si="2"/>
        <v>IQ_DATA[13]</v>
      </c>
      <c r="J52" s="49"/>
      <c r="K52" s="1" t="s">
        <v>22</v>
      </c>
    </row>
    <row r="53" spans="1:11" ht="15" customHeight="1" x14ac:dyDescent="0.25">
      <c r="A53">
        <v>148</v>
      </c>
      <c r="B53" s="1" t="s">
        <v>12</v>
      </c>
      <c r="C53" s="1">
        <v>2805</v>
      </c>
      <c r="D53" s="1">
        <v>-281</v>
      </c>
      <c r="E53" s="1">
        <f>C53-('Bump Map'!$B$6+'Bump Map'!$B$5)/2</f>
        <v>-630</v>
      </c>
      <c r="F53" s="1">
        <f>D53-('Bump Map'!$C$6+'Bump Map'!$C$5)/2</f>
        <v>-853.5</v>
      </c>
      <c r="G53" s="1" t="s">
        <v>111</v>
      </c>
      <c r="H53" s="1" t="str">
        <f t="shared" si="3"/>
        <v>IQ_DATA[14]</v>
      </c>
      <c r="I53" s="86" t="str">
        <f t="shared" si="2"/>
        <v>IQ_DATA[14]</v>
      </c>
      <c r="J53" s="49"/>
      <c r="K53" s="1" t="s">
        <v>22</v>
      </c>
    </row>
    <row r="54" spans="1:11" ht="15" customHeight="1" x14ac:dyDescent="0.25">
      <c r="A54">
        <v>170</v>
      </c>
      <c r="B54" s="1" t="s">
        <v>12</v>
      </c>
      <c r="C54" s="1">
        <v>3165</v>
      </c>
      <c r="D54" s="1">
        <v>-101</v>
      </c>
      <c r="E54" s="1">
        <f>C54-('Bump Map'!$B$6+'Bump Map'!$B$5)/2</f>
        <v>-270</v>
      </c>
      <c r="F54" s="1">
        <f>D54-('Bump Map'!$C$6+'Bump Map'!$C$5)/2</f>
        <v>-673.5</v>
      </c>
      <c r="G54" s="1" t="s">
        <v>105</v>
      </c>
      <c r="H54" s="1" t="str">
        <f t="shared" si="3"/>
        <v>IQ_DATA[15]</v>
      </c>
      <c r="I54" s="86" t="str">
        <f t="shared" si="2"/>
        <v>IQ_DATA[15]</v>
      </c>
      <c r="J54" s="49"/>
      <c r="K54" s="1" t="s">
        <v>22</v>
      </c>
    </row>
    <row r="55" spans="1:11" ht="15" customHeight="1" x14ac:dyDescent="0.25">
      <c r="A55">
        <v>158</v>
      </c>
      <c r="B55" s="1" t="s">
        <v>12</v>
      </c>
      <c r="C55" s="1">
        <v>2985</v>
      </c>
      <c r="D55" s="1">
        <v>-281</v>
      </c>
      <c r="E55" s="1">
        <f>C55-('Bump Map'!$B$6+'Bump Map'!$B$5)/2</f>
        <v>-450</v>
      </c>
      <c r="F55" s="1">
        <f>D55-('Bump Map'!$C$6+'Bump Map'!$C$5)/2</f>
        <v>-853.5</v>
      </c>
      <c r="G55" s="1" t="s">
        <v>106</v>
      </c>
      <c r="H55" s="1" t="str">
        <f t="shared" si="3"/>
        <v>IQ_DATA[16]</v>
      </c>
      <c r="I55" s="86" t="str">
        <f t="shared" si="2"/>
        <v>IQ_DATA[16]</v>
      </c>
      <c r="J55" s="49"/>
      <c r="K55" s="1" t="s">
        <v>22</v>
      </c>
    </row>
    <row r="56" spans="1:11" ht="15" customHeight="1" x14ac:dyDescent="0.25">
      <c r="A56">
        <v>180</v>
      </c>
      <c r="B56" s="1" t="s">
        <v>12</v>
      </c>
      <c r="C56" s="1">
        <v>3345</v>
      </c>
      <c r="D56" s="1">
        <v>-101</v>
      </c>
      <c r="E56" s="1">
        <f>C56-('Bump Map'!$B$6+'Bump Map'!$B$5)/2</f>
        <v>-90</v>
      </c>
      <c r="F56" s="1">
        <f>D56-('Bump Map'!$C$6+'Bump Map'!$C$5)/2</f>
        <v>-673.5</v>
      </c>
      <c r="G56" s="1" t="s">
        <v>103</v>
      </c>
      <c r="H56" s="1" t="str">
        <f t="shared" si="3"/>
        <v>IQ_DATA[17]</v>
      </c>
      <c r="I56" s="86" t="str">
        <f t="shared" si="2"/>
        <v>IQ_DATA[17]</v>
      </c>
      <c r="J56" s="49"/>
      <c r="K56" s="1" t="s">
        <v>22</v>
      </c>
    </row>
    <row r="57" spans="1:11" ht="15" customHeight="1" x14ac:dyDescent="0.25">
      <c r="A57">
        <v>195</v>
      </c>
      <c r="B57" s="1" t="s">
        <v>12</v>
      </c>
      <c r="C57" s="1">
        <v>3705</v>
      </c>
      <c r="D57" s="1">
        <v>-101</v>
      </c>
      <c r="E57" s="1">
        <f>C57-('Bump Map'!$B$6+'Bump Map'!$B$5)/2</f>
        <v>270</v>
      </c>
      <c r="F57" s="1">
        <f>D57-('Bump Map'!$C$6+'Bump Map'!$C$5)/2</f>
        <v>-673.5</v>
      </c>
      <c r="G57" s="1" t="s">
        <v>100</v>
      </c>
      <c r="H57" s="1" t="str">
        <f t="shared" si="3"/>
        <v>IQ_DATA[18]</v>
      </c>
      <c r="I57" s="86" t="str">
        <f t="shared" si="2"/>
        <v>IQ_DATA[18]</v>
      </c>
      <c r="J57" s="49"/>
      <c r="K57" s="1" t="s">
        <v>22</v>
      </c>
    </row>
    <row r="58" spans="1:11" ht="15" customHeight="1" x14ac:dyDescent="0.25">
      <c r="A58">
        <v>183</v>
      </c>
      <c r="B58" s="1" t="s">
        <v>12</v>
      </c>
      <c r="C58" s="1">
        <v>3525</v>
      </c>
      <c r="D58" s="1">
        <v>-281</v>
      </c>
      <c r="E58" s="1">
        <f>C58-('Bump Map'!$B$6+'Bump Map'!$B$5)/2</f>
        <v>90</v>
      </c>
      <c r="F58" s="1">
        <f>D58-('Bump Map'!$C$6+'Bump Map'!$C$5)/2</f>
        <v>-853.5</v>
      </c>
      <c r="G58" s="1" t="s">
        <v>98</v>
      </c>
      <c r="H58" s="1" t="str">
        <f t="shared" si="3"/>
        <v>IQ_DATA[19]</v>
      </c>
      <c r="I58" s="86" t="str">
        <f t="shared" si="2"/>
        <v>IQ_DATA[19]</v>
      </c>
      <c r="J58" s="49"/>
      <c r="K58" s="1" t="s">
        <v>1</v>
      </c>
    </row>
    <row r="59" spans="1:11" ht="15" customHeight="1" x14ac:dyDescent="0.25">
      <c r="A59">
        <v>88</v>
      </c>
      <c r="B59" s="1" t="s">
        <v>12</v>
      </c>
      <c r="C59" s="1">
        <v>1725</v>
      </c>
      <c r="D59" s="1">
        <v>-101</v>
      </c>
      <c r="E59" s="1">
        <f>C59-('Bump Map'!$B$6+'Bump Map'!$B$5)/2</f>
        <v>-1710</v>
      </c>
      <c r="F59" s="1">
        <f>D59-('Bump Map'!$C$6+'Bump Map'!$C$5)/2</f>
        <v>-673.5</v>
      </c>
      <c r="G59" s="1" t="s">
        <v>132</v>
      </c>
      <c r="H59" s="1" t="str">
        <f t="shared" si="3"/>
        <v>IQ_DATA[2]</v>
      </c>
      <c r="I59" s="86" t="str">
        <f t="shared" si="2"/>
        <v>IQ_DATA[2]</v>
      </c>
      <c r="J59" s="49"/>
      <c r="K59" s="1" t="s">
        <v>22</v>
      </c>
    </row>
    <row r="60" spans="1:11" ht="15" customHeight="1" x14ac:dyDescent="0.25">
      <c r="A60">
        <v>205</v>
      </c>
      <c r="B60" s="1" t="s">
        <v>12</v>
      </c>
      <c r="C60" s="1">
        <v>3885</v>
      </c>
      <c r="D60" s="1">
        <v>-281</v>
      </c>
      <c r="E60" s="1">
        <f>C60-('Bump Map'!$B$6+'Bump Map'!$B$5)/2</f>
        <v>450</v>
      </c>
      <c r="F60" s="1">
        <f>D60-('Bump Map'!$C$6+'Bump Map'!$C$5)/2</f>
        <v>-853.5</v>
      </c>
      <c r="G60" s="1" t="s">
        <v>94</v>
      </c>
      <c r="H60" s="1" t="str">
        <f t="shared" si="3"/>
        <v>IQ_DATA[20]</v>
      </c>
      <c r="I60" s="86" t="str">
        <f t="shared" si="2"/>
        <v>IQ_DATA[20]</v>
      </c>
      <c r="J60" s="49"/>
      <c r="K60" s="1" t="s">
        <v>22</v>
      </c>
    </row>
    <row r="61" spans="1:11" ht="15" customHeight="1" x14ac:dyDescent="0.25">
      <c r="A61">
        <v>206</v>
      </c>
      <c r="B61" s="1" t="s">
        <v>12</v>
      </c>
      <c r="C61" s="1">
        <v>3885</v>
      </c>
      <c r="D61" s="1">
        <v>-101</v>
      </c>
      <c r="E61" s="1">
        <f>C61-('Bump Map'!$B$6+'Bump Map'!$B$5)/2</f>
        <v>450</v>
      </c>
      <c r="F61" s="1">
        <f>D61-('Bump Map'!$C$6+'Bump Map'!$C$5)/2</f>
        <v>-673.5</v>
      </c>
      <c r="G61" s="1" t="s">
        <v>96</v>
      </c>
      <c r="H61" s="1" t="str">
        <f t="shared" si="3"/>
        <v>IQ_DATA[21]</v>
      </c>
      <c r="I61" s="86" t="str">
        <f t="shared" si="2"/>
        <v>IQ_DATA[21]</v>
      </c>
      <c r="J61" s="49"/>
      <c r="K61" s="1" t="s">
        <v>22</v>
      </c>
    </row>
    <row r="62" spans="1:11" ht="15" customHeight="1" x14ac:dyDescent="0.25">
      <c r="A62">
        <v>215</v>
      </c>
      <c r="B62" s="1" t="s">
        <v>12</v>
      </c>
      <c r="C62" s="1">
        <v>4065</v>
      </c>
      <c r="D62" s="1">
        <v>-281</v>
      </c>
      <c r="E62" s="1">
        <f>C62-('Bump Map'!$B$6+'Bump Map'!$B$5)/2</f>
        <v>630</v>
      </c>
      <c r="F62" s="1">
        <f>D62-('Bump Map'!$C$6+'Bump Map'!$C$5)/2</f>
        <v>-853.5</v>
      </c>
      <c r="G62" s="1" t="s">
        <v>90</v>
      </c>
      <c r="H62" s="1" t="str">
        <f t="shared" si="3"/>
        <v>IQ_DATA[22]</v>
      </c>
      <c r="I62" s="86" t="str">
        <f t="shared" si="2"/>
        <v>IQ_DATA[22]</v>
      </c>
      <c r="J62" s="49"/>
      <c r="K62" s="1" t="s">
        <v>22</v>
      </c>
    </row>
    <row r="63" spans="1:11" ht="15" customHeight="1" x14ac:dyDescent="0.25">
      <c r="A63">
        <v>216</v>
      </c>
      <c r="B63" s="1" t="s">
        <v>12</v>
      </c>
      <c r="C63" s="1">
        <v>4065</v>
      </c>
      <c r="D63" s="1">
        <v>-101</v>
      </c>
      <c r="E63" s="1">
        <f>C63-('Bump Map'!$B$6+'Bump Map'!$B$5)/2</f>
        <v>630</v>
      </c>
      <c r="F63" s="1">
        <f>D63-('Bump Map'!$C$6+'Bump Map'!$C$5)/2</f>
        <v>-673.5</v>
      </c>
      <c r="G63" s="1" t="s">
        <v>93</v>
      </c>
      <c r="H63" s="1" t="str">
        <f t="shared" si="3"/>
        <v>IQ_DATA[23]</v>
      </c>
      <c r="I63" s="86" t="str">
        <f t="shared" si="2"/>
        <v>IQ_DATA[23]</v>
      </c>
      <c r="J63" s="49"/>
      <c r="K63" s="1" t="s">
        <v>22</v>
      </c>
    </row>
    <row r="64" spans="1:11" ht="15" customHeight="1" x14ac:dyDescent="0.25">
      <c r="A64">
        <v>224</v>
      </c>
      <c r="B64" s="1" t="s">
        <v>12</v>
      </c>
      <c r="C64" s="1">
        <v>4245</v>
      </c>
      <c r="D64" s="1">
        <v>-281</v>
      </c>
      <c r="E64" s="1">
        <f>C64-('Bump Map'!$B$6+'Bump Map'!$B$5)/2</f>
        <v>810</v>
      </c>
      <c r="F64" s="1">
        <f>D64-('Bump Map'!$C$6+'Bump Map'!$C$5)/2</f>
        <v>-853.5</v>
      </c>
      <c r="G64" s="1" t="s">
        <v>87</v>
      </c>
      <c r="H64" s="1" t="str">
        <f t="shared" si="3"/>
        <v>IQ_DATA[24]</v>
      </c>
      <c r="I64" s="86" t="str">
        <f t="shared" si="2"/>
        <v>IQ_DATA[24]</v>
      </c>
      <c r="J64" s="49"/>
      <c r="K64" s="1" t="s">
        <v>22</v>
      </c>
    </row>
    <row r="65" spans="1:11" ht="15" customHeight="1" x14ac:dyDescent="0.25">
      <c r="A65">
        <v>225</v>
      </c>
      <c r="B65" s="1" t="s">
        <v>12</v>
      </c>
      <c r="C65" s="1">
        <v>4245</v>
      </c>
      <c r="D65" s="1">
        <v>-101</v>
      </c>
      <c r="E65" s="1">
        <f>C65-('Bump Map'!$B$6+'Bump Map'!$B$5)/2</f>
        <v>810</v>
      </c>
      <c r="F65" s="1">
        <f>D65-('Bump Map'!$C$6+'Bump Map'!$C$5)/2</f>
        <v>-673.5</v>
      </c>
      <c r="G65" s="1" t="s">
        <v>89</v>
      </c>
      <c r="H65" s="1" t="str">
        <f t="shared" si="3"/>
        <v>IQ_DATA[25]</v>
      </c>
      <c r="I65" s="86" t="str">
        <f t="shared" si="2"/>
        <v>IQ_DATA[25]</v>
      </c>
      <c r="J65" s="49"/>
      <c r="K65" s="1" t="s">
        <v>22</v>
      </c>
    </row>
    <row r="66" spans="1:11" ht="15" customHeight="1" x14ac:dyDescent="0.25">
      <c r="A66">
        <v>235</v>
      </c>
      <c r="B66" s="1" t="s">
        <v>12</v>
      </c>
      <c r="C66" s="1">
        <v>4425</v>
      </c>
      <c r="D66" s="1">
        <v>-281</v>
      </c>
      <c r="E66" s="1">
        <f>C66-('Bump Map'!$B$6+'Bump Map'!$B$5)/2</f>
        <v>990</v>
      </c>
      <c r="F66" s="1">
        <f>D66-('Bump Map'!$C$6+'Bump Map'!$C$5)/2</f>
        <v>-853.5</v>
      </c>
      <c r="G66" s="1" t="s">
        <v>84</v>
      </c>
      <c r="H66" s="1" t="str">
        <f t="shared" si="3"/>
        <v>IQ_DATA[26]</v>
      </c>
      <c r="I66" s="86" t="str">
        <f t="shared" si="2"/>
        <v>IQ_DATA[26]</v>
      </c>
      <c r="J66" s="49"/>
      <c r="K66" s="1" t="s">
        <v>22</v>
      </c>
    </row>
    <row r="67" spans="1:11" ht="15" customHeight="1" x14ac:dyDescent="0.25">
      <c r="A67">
        <v>236</v>
      </c>
      <c r="B67" s="1" t="s">
        <v>12</v>
      </c>
      <c r="C67" s="1">
        <v>4425</v>
      </c>
      <c r="D67" s="1">
        <v>-101</v>
      </c>
      <c r="E67" s="1">
        <f>C67-('Bump Map'!$B$6+'Bump Map'!$B$5)/2</f>
        <v>990</v>
      </c>
      <c r="F67" s="1">
        <f>D67-('Bump Map'!$C$6+'Bump Map'!$C$5)/2</f>
        <v>-673.5</v>
      </c>
      <c r="G67" s="1" t="s">
        <v>86</v>
      </c>
      <c r="H67" s="1" t="str">
        <f t="shared" si="3"/>
        <v>IQ_DATA[27]</v>
      </c>
      <c r="I67" s="86" t="str">
        <f t="shared" si="2"/>
        <v>IQ_DATA[27]</v>
      </c>
      <c r="J67" s="49"/>
      <c r="K67" s="1" t="s">
        <v>22</v>
      </c>
    </row>
    <row r="68" spans="1:11" ht="15" customHeight="1" x14ac:dyDescent="0.25">
      <c r="A68">
        <v>243</v>
      </c>
      <c r="B68" s="1" t="s">
        <v>12</v>
      </c>
      <c r="C68" s="1">
        <v>4605</v>
      </c>
      <c r="D68" s="1">
        <v>-281</v>
      </c>
      <c r="E68" s="1">
        <f>C68-('Bump Map'!$B$6+'Bump Map'!$B$5)/2</f>
        <v>1170</v>
      </c>
      <c r="F68" s="1">
        <f>D68-('Bump Map'!$C$6+'Bump Map'!$C$5)/2</f>
        <v>-853.5</v>
      </c>
      <c r="G68" s="1" t="s">
        <v>81</v>
      </c>
      <c r="H68" s="1" t="str">
        <f t="shared" si="3"/>
        <v>IQ_DATA[28]</v>
      </c>
      <c r="I68" s="86" t="str">
        <f t="shared" si="2"/>
        <v>IQ_DATA[28]</v>
      </c>
      <c r="J68" s="49"/>
      <c r="K68" s="1" t="s">
        <v>22</v>
      </c>
    </row>
    <row r="69" spans="1:11" ht="15" customHeight="1" x14ac:dyDescent="0.25">
      <c r="A69">
        <v>244</v>
      </c>
      <c r="B69" s="1" t="s">
        <v>12</v>
      </c>
      <c r="C69" s="1">
        <v>4605</v>
      </c>
      <c r="D69" s="1">
        <v>-101</v>
      </c>
      <c r="E69" s="1">
        <f>C69-('Bump Map'!$B$6+'Bump Map'!$B$5)/2</f>
        <v>1170</v>
      </c>
      <c r="F69" s="1">
        <f>D69-('Bump Map'!$C$6+'Bump Map'!$C$5)/2</f>
        <v>-673.5</v>
      </c>
      <c r="G69" s="1" t="s">
        <v>83</v>
      </c>
      <c r="H69" s="1" t="str">
        <f t="shared" si="3"/>
        <v>IQ_DATA[29]</v>
      </c>
      <c r="I69" s="86" t="str">
        <f t="shared" si="2"/>
        <v>IQ_DATA[29]</v>
      </c>
      <c r="J69" s="49"/>
      <c r="K69" s="1" t="s">
        <v>22</v>
      </c>
    </row>
    <row r="70" spans="1:11" ht="15" customHeight="1" x14ac:dyDescent="0.25">
      <c r="A70">
        <v>100</v>
      </c>
      <c r="B70" s="1" t="s">
        <v>12</v>
      </c>
      <c r="C70" s="1">
        <v>1905</v>
      </c>
      <c r="D70" s="1">
        <v>-101</v>
      </c>
      <c r="E70" s="1">
        <f>C70-('Bump Map'!$B$6+'Bump Map'!$B$5)/2</f>
        <v>-1530</v>
      </c>
      <c r="F70" s="1">
        <f>D70-('Bump Map'!$C$6+'Bump Map'!$C$5)/2</f>
        <v>-673.5</v>
      </c>
      <c r="G70" s="1" t="s">
        <v>128</v>
      </c>
      <c r="H70" s="1" t="str">
        <f t="shared" si="3"/>
        <v>IQ_DATA[3]</v>
      </c>
      <c r="I70" s="86" t="str">
        <f t="shared" ref="I70:I87" si="4">H70</f>
        <v>IQ_DATA[3]</v>
      </c>
      <c r="J70" s="49"/>
      <c r="K70" s="1" t="s">
        <v>22</v>
      </c>
    </row>
    <row r="71" spans="1:11" ht="15" customHeight="1" x14ac:dyDescent="0.25">
      <c r="A71">
        <v>254</v>
      </c>
      <c r="B71" s="1" t="s">
        <v>12</v>
      </c>
      <c r="C71" s="1">
        <v>4785</v>
      </c>
      <c r="D71" s="1">
        <v>-281</v>
      </c>
      <c r="E71" s="1">
        <f>C71-('Bump Map'!$B$6+'Bump Map'!$B$5)/2</f>
        <v>1350</v>
      </c>
      <c r="F71" s="1">
        <f>D71-('Bump Map'!$C$6+'Bump Map'!$C$5)/2</f>
        <v>-853.5</v>
      </c>
      <c r="G71" s="1" t="s">
        <v>74</v>
      </c>
      <c r="H71" s="1" t="str">
        <f t="shared" si="3"/>
        <v>IQ_DATA[30]</v>
      </c>
      <c r="I71" s="86" t="str">
        <f t="shared" si="4"/>
        <v>IQ_DATA[30]</v>
      </c>
      <c r="J71" s="49"/>
      <c r="K71" s="1" t="s">
        <v>22</v>
      </c>
    </row>
    <row r="72" spans="1:11" ht="15" customHeight="1" x14ac:dyDescent="0.25">
      <c r="A72">
        <v>255</v>
      </c>
      <c r="B72" s="1" t="s">
        <v>12</v>
      </c>
      <c r="C72" s="1">
        <v>4785</v>
      </c>
      <c r="D72" s="1">
        <v>-101</v>
      </c>
      <c r="E72" s="1">
        <f>C72-('Bump Map'!$B$6+'Bump Map'!$B$5)/2</f>
        <v>1350</v>
      </c>
      <c r="F72" s="1">
        <f>D72-('Bump Map'!$C$6+'Bump Map'!$C$5)/2</f>
        <v>-673.5</v>
      </c>
      <c r="G72" s="1" t="s">
        <v>80</v>
      </c>
      <c r="H72" s="1" t="str">
        <f t="shared" si="3"/>
        <v>IQ_DATA[31]</v>
      </c>
      <c r="I72" s="86" t="str">
        <f t="shared" si="4"/>
        <v>IQ_DATA[31]</v>
      </c>
      <c r="J72" s="49"/>
      <c r="K72" s="1" t="s">
        <v>22</v>
      </c>
    </row>
    <row r="73" spans="1:11" ht="15" customHeight="1" x14ac:dyDescent="0.25">
      <c r="A73">
        <v>264</v>
      </c>
      <c r="B73" s="1" t="s">
        <v>12</v>
      </c>
      <c r="C73" s="1">
        <v>4965</v>
      </c>
      <c r="D73" s="1">
        <v>-281</v>
      </c>
      <c r="E73" s="1">
        <f>C73-('Bump Map'!$B$6+'Bump Map'!$B$5)/2</f>
        <v>1530</v>
      </c>
      <c r="F73" s="1">
        <f>D73-('Bump Map'!$C$6+'Bump Map'!$C$5)/2</f>
        <v>-853.5</v>
      </c>
      <c r="G73" s="1" t="s">
        <v>69</v>
      </c>
      <c r="H73" s="1" t="str">
        <f t="shared" si="3"/>
        <v>IQ_DATA[32]</v>
      </c>
      <c r="I73" s="86" t="str">
        <f t="shared" si="4"/>
        <v>IQ_DATA[32]</v>
      </c>
      <c r="J73" s="49"/>
      <c r="K73" s="1" t="s">
        <v>22</v>
      </c>
    </row>
    <row r="74" spans="1:11" ht="15" customHeight="1" x14ac:dyDescent="0.25">
      <c r="A74">
        <v>265</v>
      </c>
      <c r="B74" s="1" t="s">
        <v>12</v>
      </c>
      <c r="C74" s="1">
        <v>4965</v>
      </c>
      <c r="D74" s="1">
        <v>-101</v>
      </c>
      <c r="E74" s="1">
        <f>C74-('Bump Map'!$B$6+'Bump Map'!$B$5)/2</f>
        <v>1530</v>
      </c>
      <c r="F74" s="1">
        <f>D74-('Bump Map'!$C$6+'Bump Map'!$C$5)/2</f>
        <v>-673.5</v>
      </c>
      <c r="G74" s="1" t="s">
        <v>73</v>
      </c>
      <c r="H74" s="1" t="str">
        <f t="shared" ref="H74:H87" si="5">IF(B74="Digits",G74,IF(B74="BIST",G74,IF(B74="XTAL",G74,_xlfn.TEXTJOIN("_",TRUE,G74,B74))))</f>
        <v>IQ_DATA[33]</v>
      </c>
      <c r="I74" s="86" t="str">
        <f t="shared" si="4"/>
        <v>IQ_DATA[33]</v>
      </c>
      <c r="J74" s="49"/>
      <c r="K74" s="1" t="s">
        <v>22</v>
      </c>
    </row>
    <row r="75" spans="1:11" ht="15" customHeight="1" x14ac:dyDescent="0.25">
      <c r="A75">
        <v>276</v>
      </c>
      <c r="B75" s="1" t="s">
        <v>12</v>
      </c>
      <c r="C75" s="1">
        <v>5145</v>
      </c>
      <c r="D75" s="1">
        <v>-281</v>
      </c>
      <c r="E75" s="1">
        <f>C75-('Bump Map'!$B$6+'Bump Map'!$B$5)/2</f>
        <v>1710</v>
      </c>
      <c r="F75" s="1">
        <f>D75-('Bump Map'!$C$6+'Bump Map'!$C$5)/2</f>
        <v>-853.5</v>
      </c>
      <c r="G75" s="1" t="s">
        <v>63</v>
      </c>
      <c r="H75" s="1" t="str">
        <f t="shared" si="5"/>
        <v>IQ_DATA[34]</v>
      </c>
      <c r="I75" s="86" t="str">
        <f t="shared" si="4"/>
        <v>IQ_DATA[34]</v>
      </c>
      <c r="J75" s="49"/>
      <c r="K75" s="1" t="s">
        <v>22</v>
      </c>
    </row>
    <row r="76" spans="1:11" ht="15" customHeight="1" x14ac:dyDescent="0.25">
      <c r="A76">
        <v>277</v>
      </c>
      <c r="B76" s="1" t="s">
        <v>12</v>
      </c>
      <c r="C76" s="1">
        <v>5145</v>
      </c>
      <c r="D76" s="1">
        <v>-101</v>
      </c>
      <c r="E76" s="1">
        <f>C76-('Bump Map'!$B$6+'Bump Map'!$B$5)/2</f>
        <v>1710</v>
      </c>
      <c r="F76" s="1">
        <f>D76-('Bump Map'!$C$6+'Bump Map'!$C$5)/2</f>
        <v>-673.5</v>
      </c>
      <c r="G76" s="1" t="s">
        <v>68</v>
      </c>
      <c r="H76" s="1" t="str">
        <f t="shared" si="5"/>
        <v>IQ_DATA[35]</v>
      </c>
      <c r="I76" s="86" t="str">
        <f t="shared" si="4"/>
        <v>IQ_DATA[35]</v>
      </c>
      <c r="J76" s="49"/>
      <c r="K76" s="1" t="s">
        <v>22</v>
      </c>
    </row>
    <row r="77" spans="1:11" ht="15" customHeight="1" x14ac:dyDescent="0.25">
      <c r="A77">
        <v>286</v>
      </c>
      <c r="B77" s="1" t="s">
        <v>12</v>
      </c>
      <c r="C77" s="1">
        <v>5325</v>
      </c>
      <c r="D77" s="1">
        <v>-281</v>
      </c>
      <c r="E77" s="1">
        <f>C77-('Bump Map'!$B$6+'Bump Map'!$B$5)/2</f>
        <v>1890</v>
      </c>
      <c r="F77" s="1">
        <f>D77-('Bump Map'!$C$6+'Bump Map'!$C$5)/2</f>
        <v>-853.5</v>
      </c>
      <c r="G77" s="1" t="s">
        <v>56</v>
      </c>
      <c r="H77" s="1" t="str">
        <f t="shared" si="5"/>
        <v>IQ_DATA[36]</v>
      </c>
      <c r="I77" s="86" t="str">
        <f t="shared" si="4"/>
        <v>IQ_DATA[36]</v>
      </c>
      <c r="J77" s="49"/>
      <c r="K77" s="1" t="s">
        <v>22</v>
      </c>
    </row>
    <row r="78" spans="1:11" ht="15" customHeight="1" x14ac:dyDescent="0.25">
      <c r="A78">
        <v>296</v>
      </c>
      <c r="B78" s="1" t="s">
        <v>12</v>
      </c>
      <c r="C78" s="1">
        <v>5505</v>
      </c>
      <c r="D78" s="1">
        <v>-101</v>
      </c>
      <c r="E78" s="1">
        <f>C78-('Bump Map'!$B$6+'Bump Map'!$B$5)/2</f>
        <v>2070</v>
      </c>
      <c r="F78" s="1">
        <f>D78-('Bump Map'!$C$6+'Bump Map'!$C$5)/2</f>
        <v>-673.5</v>
      </c>
      <c r="G78" s="1" t="s">
        <v>62</v>
      </c>
      <c r="H78" s="1" t="str">
        <f t="shared" si="5"/>
        <v>IQ_DATA[37]</v>
      </c>
      <c r="I78" s="86" t="str">
        <f t="shared" si="4"/>
        <v>IQ_DATA[37]</v>
      </c>
      <c r="J78" s="49"/>
      <c r="K78" s="1" t="s">
        <v>22</v>
      </c>
    </row>
    <row r="79" spans="1:11" ht="15" customHeight="1" x14ac:dyDescent="0.25">
      <c r="A79">
        <v>304</v>
      </c>
      <c r="B79" s="1" t="s">
        <v>12</v>
      </c>
      <c r="C79" s="1">
        <v>5685</v>
      </c>
      <c r="D79" s="1">
        <v>-101</v>
      </c>
      <c r="E79" s="1">
        <f>C79-('Bump Map'!$B$6+'Bump Map'!$B$5)/2</f>
        <v>2250</v>
      </c>
      <c r="F79" s="1">
        <f>D79-('Bump Map'!$C$6+'Bump Map'!$C$5)/2</f>
        <v>-673.5</v>
      </c>
      <c r="G79" s="1" t="s">
        <v>51</v>
      </c>
      <c r="H79" s="1" t="str">
        <f t="shared" si="5"/>
        <v>IQ_DATA[38]</v>
      </c>
      <c r="I79" s="86" t="str">
        <f t="shared" si="4"/>
        <v>IQ_DATA[38]</v>
      </c>
      <c r="J79" s="49"/>
      <c r="K79" s="1" t="s">
        <v>22</v>
      </c>
    </row>
    <row r="80" spans="1:11" ht="15" customHeight="1" x14ac:dyDescent="0.25">
      <c r="A80">
        <v>295</v>
      </c>
      <c r="B80" s="1" t="s">
        <v>12</v>
      </c>
      <c r="C80" s="1">
        <v>5505</v>
      </c>
      <c r="D80" s="1">
        <v>-281</v>
      </c>
      <c r="E80" s="1">
        <f>C80-('Bump Map'!$B$6+'Bump Map'!$B$5)/2</f>
        <v>2070</v>
      </c>
      <c r="F80" s="1">
        <f>D80-('Bump Map'!$C$6+'Bump Map'!$C$5)/2</f>
        <v>-853.5</v>
      </c>
      <c r="G80" s="1" t="s">
        <v>55</v>
      </c>
      <c r="H80" s="1" t="str">
        <f t="shared" si="5"/>
        <v>IQ_DATA[39]</v>
      </c>
      <c r="I80" s="86" t="str">
        <f t="shared" si="4"/>
        <v>IQ_DATA[39]</v>
      </c>
      <c r="J80" s="49"/>
      <c r="K80" s="1" t="s">
        <v>1</v>
      </c>
    </row>
    <row r="81" spans="1:11" ht="15" customHeight="1" x14ac:dyDescent="0.25">
      <c r="A81">
        <v>110</v>
      </c>
      <c r="B81" s="1" t="s">
        <v>12</v>
      </c>
      <c r="C81" s="1">
        <v>2085</v>
      </c>
      <c r="D81" s="1">
        <v>-101</v>
      </c>
      <c r="E81" s="1">
        <f>C81-('Bump Map'!$B$6+'Bump Map'!$B$5)/2</f>
        <v>-1350</v>
      </c>
      <c r="F81" s="1">
        <f>D81-('Bump Map'!$C$6+'Bump Map'!$C$5)/2</f>
        <v>-673.5</v>
      </c>
      <c r="G81" s="1" t="s">
        <v>126</v>
      </c>
      <c r="H81" s="1" t="str">
        <f t="shared" si="5"/>
        <v>IQ_DATA[4]</v>
      </c>
      <c r="I81" s="86" t="str">
        <f t="shared" si="4"/>
        <v>IQ_DATA[4]</v>
      </c>
      <c r="J81" s="49"/>
      <c r="K81" s="1" t="s">
        <v>22</v>
      </c>
    </row>
    <row r="82" spans="1:11" ht="15" customHeight="1" x14ac:dyDescent="0.25">
      <c r="A82">
        <v>121</v>
      </c>
      <c r="B82" s="1" t="s">
        <v>12</v>
      </c>
      <c r="C82" s="1">
        <v>2265</v>
      </c>
      <c r="D82" s="1">
        <v>-101</v>
      </c>
      <c r="E82" s="1">
        <f>C82-('Bump Map'!$B$6+'Bump Map'!$B$5)/2</f>
        <v>-1170</v>
      </c>
      <c r="F82" s="1">
        <f>D82-('Bump Map'!$C$6+'Bump Map'!$C$5)/2</f>
        <v>-673.5</v>
      </c>
      <c r="G82" s="1" t="s">
        <v>122</v>
      </c>
      <c r="H82" s="1" t="str">
        <f t="shared" si="5"/>
        <v>IQ_DATA[5]</v>
      </c>
      <c r="I82" s="86" t="str">
        <f t="shared" si="4"/>
        <v>IQ_DATA[5]</v>
      </c>
      <c r="J82" s="49"/>
      <c r="K82" s="1" t="s">
        <v>22</v>
      </c>
    </row>
    <row r="83" spans="1:11" ht="15" customHeight="1" x14ac:dyDescent="0.25">
      <c r="A83">
        <v>109</v>
      </c>
      <c r="B83" s="1" t="s">
        <v>12</v>
      </c>
      <c r="C83" s="1">
        <v>2085</v>
      </c>
      <c r="D83" s="1">
        <v>-281</v>
      </c>
      <c r="E83" s="1">
        <f>C83-('Bump Map'!$B$6+'Bump Map'!$B$5)/2</f>
        <v>-1350</v>
      </c>
      <c r="F83" s="1">
        <f>D83-('Bump Map'!$C$6+'Bump Map'!$C$5)/2</f>
        <v>-853.5</v>
      </c>
      <c r="G83" s="1" t="s">
        <v>123</v>
      </c>
      <c r="H83" s="1" t="str">
        <f t="shared" si="5"/>
        <v>IQ_DATA[6]</v>
      </c>
      <c r="I83" s="86" t="str">
        <f t="shared" si="4"/>
        <v>IQ_DATA[6]</v>
      </c>
      <c r="J83" s="49"/>
      <c r="K83" s="1" t="s">
        <v>22</v>
      </c>
    </row>
    <row r="84" spans="1:11" ht="15" customHeight="1" x14ac:dyDescent="0.25">
      <c r="A84">
        <v>129</v>
      </c>
      <c r="B84" s="1" t="s">
        <v>12</v>
      </c>
      <c r="C84" s="1">
        <v>2445</v>
      </c>
      <c r="D84" s="1">
        <v>-101</v>
      </c>
      <c r="E84" s="1">
        <f>C84-('Bump Map'!$B$6+'Bump Map'!$B$5)/2</f>
        <v>-990</v>
      </c>
      <c r="F84" s="1">
        <f>D84-('Bump Map'!$C$6+'Bump Map'!$C$5)/2</f>
        <v>-673.5</v>
      </c>
      <c r="G84" s="1" t="s">
        <v>118</v>
      </c>
      <c r="H84" s="1" t="str">
        <f t="shared" si="5"/>
        <v>IQ_DATA[7]</v>
      </c>
      <c r="I84" s="86" t="str">
        <f t="shared" si="4"/>
        <v>IQ_DATA[7]</v>
      </c>
      <c r="J84" s="49"/>
      <c r="K84" s="1" t="s">
        <v>22</v>
      </c>
    </row>
    <row r="85" spans="1:11" ht="15" customHeight="1" x14ac:dyDescent="0.25">
      <c r="A85">
        <v>120</v>
      </c>
      <c r="B85" s="1" t="s">
        <v>12</v>
      </c>
      <c r="C85" s="1">
        <v>2265</v>
      </c>
      <c r="D85" s="1">
        <v>-281</v>
      </c>
      <c r="E85" s="1">
        <f>C85-('Bump Map'!$B$6+'Bump Map'!$B$5)/2</f>
        <v>-1170</v>
      </c>
      <c r="F85" s="1">
        <f>D85-('Bump Map'!$C$6+'Bump Map'!$C$5)/2</f>
        <v>-853.5</v>
      </c>
      <c r="G85" s="1" t="s">
        <v>119</v>
      </c>
      <c r="H85" s="1" t="str">
        <f t="shared" si="5"/>
        <v>IQ_DATA[8]</v>
      </c>
      <c r="I85" s="86" t="str">
        <f t="shared" si="4"/>
        <v>IQ_DATA[8]</v>
      </c>
      <c r="J85" s="49"/>
      <c r="K85" s="1" t="s">
        <v>22</v>
      </c>
    </row>
    <row r="86" spans="1:11" ht="15" customHeight="1" x14ac:dyDescent="0.25">
      <c r="A86">
        <v>140</v>
      </c>
      <c r="B86" s="1" t="s">
        <v>12</v>
      </c>
      <c r="C86" s="1">
        <v>2625</v>
      </c>
      <c r="D86" s="1">
        <v>-101</v>
      </c>
      <c r="E86" s="1">
        <f>C86-('Bump Map'!$B$6+'Bump Map'!$B$5)/2</f>
        <v>-810</v>
      </c>
      <c r="F86" s="1">
        <f>D86-('Bump Map'!$C$6+'Bump Map'!$C$5)/2</f>
        <v>-673.5</v>
      </c>
      <c r="G86" s="1" t="s">
        <v>115</v>
      </c>
      <c r="H86" s="1" t="str">
        <f t="shared" si="5"/>
        <v>IQ_DATA[9]</v>
      </c>
      <c r="I86" s="86" t="str">
        <f t="shared" si="4"/>
        <v>IQ_DATA[9]</v>
      </c>
      <c r="J86" s="49"/>
      <c r="K86" s="1" t="s">
        <v>22</v>
      </c>
    </row>
    <row r="87" spans="1:11" ht="15" customHeight="1" x14ac:dyDescent="0.25">
      <c r="A87">
        <v>82</v>
      </c>
      <c r="B87" s="1" t="s">
        <v>12</v>
      </c>
      <c r="C87" s="1">
        <v>1600</v>
      </c>
      <c r="D87" s="1">
        <v>60</v>
      </c>
      <c r="E87" s="1">
        <f>C87-('Bump Map'!$B$6+'Bump Map'!$B$5)/2</f>
        <v>-1835</v>
      </c>
      <c r="F87" s="1">
        <f>D87-('Bump Map'!$C$6+'Bump Map'!$C$5)/2</f>
        <v>-512.5</v>
      </c>
      <c r="G87" s="1" t="s">
        <v>142</v>
      </c>
      <c r="H87" s="1" t="str">
        <f t="shared" si="5"/>
        <v>IRQ</v>
      </c>
      <c r="I87" s="86" t="str">
        <f t="shared" si="4"/>
        <v>IRQ</v>
      </c>
      <c r="J87" s="49"/>
      <c r="K87" s="1" t="s">
        <v>13</v>
      </c>
    </row>
    <row r="88" spans="1:11" ht="15" customHeight="1" x14ac:dyDescent="0.25">
      <c r="A88">
        <v>26</v>
      </c>
      <c r="B88" s="1" t="s">
        <v>146</v>
      </c>
      <c r="C88" s="1">
        <v>465</v>
      </c>
      <c r="D88" s="1">
        <v>600</v>
      </c>
      <c r="E88" s="1">
        <f>C88-('Bump Map'!$B$6+'Bump Map'!$B$5)/2</f>
        <v>-2970</v>
      </c>
      <c r="F88" s="1">
        <f>D88-('Bump Map'!$C$6+'Bump Map'!$C$5)/2</f>
        <v>27.5</v>
      </c>
      <c r="G88" s="1" t="s">
        <v>18</v>
      </c>
      <c r="H88" s="1" t="str">
        <f>IF(AND(B88="Digits",D88&lt;0),G88,IF(AND(B88="Digits",D88&gt;0),_xlfn.TEXTJOIN("_",TRUE,G88,"Q"),IF(B88="BIST",G88,IF(B88="XTAL",G88,_xlfn.TEXTJOIN("_",TRUE,G88,B88)))))</f>
        <v>REF_DCPL_PLL0</v>
      </c>
      <c r="I88" s="86" t="s">
        <v>364</v>
      </c>
      <c r="J88" s="49" t="s">
        <v>381</v>
      </c>
      <c r="K88" s="1" t="s">
        <v>397</v>
      </c>
    </row>
    <row r="89" spans="1:11" ht="15" customHeight="1" x14ac:dyDescent="0.25">
      <c r="A89">
        <v>340</v>
      </c>
      <c r="B89" s="1" t="s">
        <v>3</v>
      </c>
      <c r="C89" s="1">
        <v>6405</v>
      </c>
      <c r="D89" s="1">
        <v>600</v>
      </c>
      <c r="E89" s="1">
        <f>C89-('Bump Map'!$B$6+'Bump Map'!$B$5)/2</f>
        <v>2970</v>
      </c>
      <c r="F89" s="1">
        <f>D89-('Bump Map'!$C$6+'Bump Map'!$C$5)/2</f>
        <v>27.5</v>
      </c>
      <c r="G89" s="1" t="s">
        <v>18</v>
      </c>
      <c r="H89" s="1" t="str">
        <f>IF(AND(B89="Digits",D89&lt;0),G89,IF(AND(B89="Digits",D89&gt;0),_xlfn.TEXTJOIN("_",TRUE,G89,"Q"),IF(B89="BIST",G89,IF(B89="XTAL",G89,_xlfn.TEXTJOIN("_",TRUE,G89,B89)))))</f>
        <v>REF_DCPL_PLL1</v>
      </c>
      <c r="I89" s="86" t="s">
        <v>364</v>
      </c>
      <c r="J89" s="49" t="s">
        <v>380</v>
      </c>
      <c r="K89" s="1" t="s">
        <v>397</v>
      </c>
    </row>
    <row r="90" spans="1:11" ht="15" customHeight="1" x14ac:dyDescent="0.25">
      <c r="A90">
        <v>2</v>
      </c>
      <c r="B90" s="1" t="s">
        <v>12</v>
      </c>
      <c r="C90" s="1">
        <v>105</v>
      </c>
      <c r="D90" s="1">
        <v>79</v>
      </c>
      <c r="E90" s="1">
        <f>C90-('Bump Map'!$B$6+'Bump Map'!$B$5)/2</f>
        <v>-3330</v>
      </c>
      <c r="F90" s="1">
        <f>D90-('Bump Map'!$C$6+'Bump Map'!$C$5)/2</f>
        <v>-493.5</v>
      </c>
      <c r="G90" s="1" t="s">
        <v>158</v>
      </c>
      <c r="H90" s="1" t="str">
        <f t="shared" ref="H90:H101" si="6">IF(B90="Digits",G90,IF(B90="BIST",G90,IF(B90="XTAL",G90,_xlfn.TEXTJOIN("_",TRUE,G90,B90))))</f>
        <v>RSTB</v>
      </c>
      <c r="I90" s="86" t="str">
        <f t="shared" ref="I90:I121" si="7">H90</f>
        <v>RSTB</v>
      </c>
      <c r="J90" s="49"/>
      <c r="K90" s="1" t="s">
        <v>13</v>
      </c>
    </row>
    <row r="91" spans="1:11" ht="15" customHeight="1" x14ac:dyDescent="0.25">
      <c r="A91">
        <v>87</v>
      </c>
      <c r="B91" s="1" t="s">
        <v>12</v>
      </c>
      <c r="C91" s="1">
        <v>1725</v>
      </c>
      <c r="D91" s="1">
        <v>-281</v>
      </c>
      <c r="E91" s="1">
        <f>C91-('Bump Map'!$B$6+'Bump Map'!$B$5)/2</f>
        <v>-1710</v>
      </c>
      <c r="F91" s="1">
        <f>D91-('Bump Map'!$C$6+'Bump Map'!$C$5)/2</f>
        <v>-853.5</v>
      </c>
      <c r="G91" s="1" t="s">
        <v>129</v>
      </c>
      <c r="H91" s="1" t="str">
        <f t="shared" si="6"/>
        <v>RX_GAIN_CLK[0]</v>
      </c>
      <c r="I91" s="86" t="str">
        <f t="shared" si="7"/>
        <v>RX_GAIN_CLK[0]</v>
      </c>
      <c r="J91" s="49"/>
      <c r="K91" s="1" t="s">
        <v>13</v>
      </c>
    </row>
    <row r="92" spans="1:11" ht="15" customHeight="1" x14ac:dyDescent="0.25">
      <c r="A92">
        <v>68</v>
      </c>
      <c r="B92" s="1" t="s">
        <v>12</v>
      </c>
      <c r="C92" s="1">
        <v>1365</v>
      </c>
      <c r="D92" s="1">
        <v>-281</v>
      </c>
      <c r="E92" s="1">
        <f>C92-('Bump Map'!$B$6+'Bump Map'!$B$5)/2</f>
        <v>-2070</v>
      </c>
      <c r="F92" s="1">
        <f>D92-('Bump Map'!$C$6+'Bump Map'!$C$5)/2</f>
        <v>-853.5</v>
      </c>
      <c r="G92" s="1" t="s">
        <v>136</v>
      </c>
      <c r="H92" s="1" t="str">
        <f t="shared" si="6"/>
        <v>RX_GAIN_CLK[1]</v>
      </c>
      <c r="I92" s="86" t="str">
        <f t="shared" si="7"/>
        <v>RX_GAIN_CLK[1]</v>
      </c>
      <c r="J92" s="49"/>
      <c r="K92" s="1" t="s">
        <v>13</v>
      </c>
    </row>
    <row r="93" spans="1:11" ht="15" customHeight="1" x14ac:dyDescent="0.25">
      <c r="A93">
        <v>153</v>
      </c>
      <c r="B93" s="1" t="s">
        <v>12</v>
      </c>
      <c r="C93" s="1">
        <v>2950</v>
      </c>
      <c r="D93" s="1">
        <v>60</v>
      </c>
      <c r="E93" s="1">
        <f>C93-('Bump Map'!$B$6+'Bump Map'!$B$5)/2</f>
        <v>-485</v>
      </c>
      <c r="F93" s="1">
        <f>D93-('Bump Map'!$C$6+'Bump Map'!$C$5)/2</f>
        <v>-512.5</v>
      </c>
      <c r="G93" s="1" t="s">
        <v>108</v>
      </c>
      <c r="H93" s="1" t="str">
        <f t="shared" si="6"/>
        <v>RX_GAIN_CSB[0]</v>
      </c>
      <c r="I93" s="86" t="str">
        <f t="shared" si="7"/>
        <v>RX_GAIN_CSB[0]</v>
      </c>
      <c r="J93" s="49"/>
      <c r="K93" s="1" t="s">
        <v>13</v>
      </c>
    </row>
    <row r="94" spans="1:11" ht="15" customHeight="1" x14ac:dyDescent="0.25">
      <c r="A94">
        <v>207</v>
      </c>
      <c r="B94" s="1" t="s">
        <v>12</v>
      </c>
      <c r="C94" s="1">
        <v>3920</v>
      </c>
      <c r="D94" s="1">
        <v>60</v>
      </c>
      <c r="E94" s="1">
        <f>C94-('Bump Map'!$B$6+'Bump Map'!$B$5)/2</f>
        <v>485</v>
      </c>
      <c r="F94" s="1">
        <f>D94-('Bump Map'!$C$6+'Bump Map'!$C$5)/2</f>
        <v>-512.5</v>
      </c>
      <c r="G94" s="1" t="s">
        <v>92</v>
      </c>
      <c r="H94" s="1" t="str">
        <f t="shared" si="6"/>
        <v>RX_GAIN_CSB[1]</v>
      </c>
      <c r="I94" s="86" t="str">
        <f t="shared" si="7"/>
        <v>RX_GAIN_CSB[1]</v>
      </c>
      <c r="J94" s="49"/>
      <c r="K94" s="1" t="s">
        <v>13</v>
      </c>
    </row>
    <row r="95" spans="1:11" ht="15" customHeight="1" x14ac:dyDescent="0.25">
      <c r="A95">
        <v>163</v>
      </c>
      <c r="B95" s="1" t="s">
        <v>12</v>
      </c>
      <c r="C95" s="1">
        <v>3130</v>
      </c>
      <c r="D95" s="1">
        <v>79</v>
      </c>
      <c r="E95" s="1">
        <f>C95-('Bump Map'!$B$6+'Bump Map'!$B$5)/2</f>
        <v>-305</v>
      </c>
      <c r="F95" s="1">
        <f>D95-('Bump Map'!$C$6+'Bump Map'!$C$5)/2</f>
        <v>-493.5</v>
      </c>
      <c r="G95" s="1" t="s">
        <v>104</v>
      </c>
      <c r="H95" s="1" t="str">
        <f t="shared" si="6"/>
        <v>RX_GAIN_MOSI[0]</v>
      </c>
      <c r="I95" s="86" t="str">
        <f t="shared" si="7"/>
        <v>RX_GAIN_MOSI[0]</v>
      </c>
      <c r="J95" s="49"/>
      <c r="K95" s="1" t="s">
        <v>13</v>
      </c>
    </row>
    <row r="96" spans="1:11" ht="15" customHeight="1" x14ac:dyDescent="0.25">
      <c r="A96">
        <v>196</v>
      </c>
      <c r="B96" s="1" t="s">
        <v>12</v>
      </c>
      <c r="C96" s="1">
        <v>3740</v>
      </c>
      <c r="D96" s="1">
        <v>79</v>
      </c>
      <c r="E96" s="1">
        <f>C96-('Bump Map'!$B$6+'Bump Map'!$B$5)/2</f>
        <v>305</v>
      </c>
      <c r="F96" s="1">
        <f>D96-('Bump Map'!$C$6+'Bump Map'!$C$5)/2</f>
        <v>-493.5</v>
      </c>
      <c r="G96" s="1" t="s">
        <v>95</v>
      </c>
      <c r="H96" s="1" t="str">
        <f t="shared" si="6"/>
        <v>RX_GAIN_MOSI[1]</v>
      </c>
      <c r="I96" s="86" t="str">
        <f t="shared" si="7"/>
        <v>RX_GAIN_MOSI[1]</v>
      </c>
      <c r="J96" s="49"/>
      <c r="K96" s="1" t="s">
        <v>13</v>
      </c>
    </row>
    <row r="97" spans="1:11" ht="15" customHeight="1" x14ac:dyDescent="0.25">
      <c r="A97">
        <v>62</v>
      </c>
      <c r="B97" s="1" t="s">
        <v>12</v>
      </c>
      <c r="C97" s="1">
        <v>1195</v>
      </c>
      <c r="D97" s="1">
        <v>79</v>
      </c>
      <c r="E97" s="1">
        <f>C97-('Bump Map'!$B$6+'Bump Map'!$B$5)/2</f>
        <v>-2240</v>
      </c>
      <c r="F97" s="1">
        <f>D97-('Bump Map'!$C$6+'Bump Map'!$C$5)/2</f>
        <v>-493.5</v>
      </c>
      <c r="G97" s="1" t="s">
        <v>137</v>
      </c>
      <c r="H97" s="1" t="str">
        <f t="shared" si="6"/>
        <v>TCK</v>
      </c>
      <c r="I97" s="86" t="str">
        <f t="shared" si="7"/>
        <v>TCK</v>
      </c>
      <c r="J97" s="49"/>
      <c r="K97" s="1" t="s">
        <v>13</v>
      </c>
    </row>
    <row r="98" spans="1:11" x14ac:dyDescent="0.25">
      <c r="A98">
        <v>238</v>
      </c>
      <c r="B98" s="1" t="s">
        <v>12</v>
      </c>
      <c r="C98" s="1">
        <v>4505</v>
      </c>
      <c r="D98" s="1">
        <v>79</v>
      </c>
      <c r="E98" s="1">
        <f>C98-('Bump Map'!$B$6+'Bump Map'!$B$5)/2</f>
        <v>1070</v>
      </c>
      <c r="F98" s="1">
        <f>D98-('Bump Map'!$C$6+'Bump Map'!$C$5)/2</f>
        <v>-493.5</v>
      </c>
      <c r="G98" s="1" t="s">
        <v>82</v>
      </c>
      <c r="H98" s="1" t="str">
        <f t="shared" si="6"/>
        <v>TDI</v>
      </c>
      <c r="I98" s="86" t="str">
        <f t="shared" si="7"/>
        <v>TDI</v>
      </c>
      <c r="J98" s="49"/>
      <c r="K98" s="1" t="s">
        <v>13</v>
      </c>
    </row>
    <row r="99" spans="1:11" x14ac:dyDescent="0.25">
      <c r="A99">
        <v>123</v>
      </c>
      <c r="B99" s="1" t="s">
        <v>12</v>
      </c>
      <c r="C99" s="1">
        <v>2365</v>
      </c>
      <c r="D99" s="1">
        <v>79</v>
      </c>
      <c r="E99" s="1">
        <f>C99-('Bump Map'!$B$6+'Bump Map'!$B$5)/2</f>
        <v>-1070</v>
      </c>
      <c r="F99" s="1">
        <f>D99-('Bump Map'!$C$6+'Bump Map'!$C$5)/2</f>
        <v>-493.5</v>
      </c>
      <c r="G99" s="1" t="s">
        <v>117</v>
      </c>
      <c r="H99" s="1" t="str">
        <f t="shared" si="6"/>
        <v>TDO</v>
      </c>
      <c r="I99" s="86" t="str">
        <f t="shared" si="7"/>
        <v>TDO</v>
      </c>
      <c r="J99" s="49"/>
      <c r="K99" s="1" t="s">
        <v>13</v>
      </c>
    </row>
    <row r="100" spans="1:11" x14ac:dyDescent="0.25">
      <c r="A100">
        <v>12</v>
      </c>
      <c r="B100" s="1" t="s">
        <v>12</v>
      </c>
      <c r="C100" s="1">
        <v>285</v>
      </c>
      <c r="D100" s="1">
        <v>79</v>
      </c>
      <c r="E100" s="1">
        <f>C100-('Bump Map'!$B$6+'Bump Map'!$B$5)/2</f>
        <v>-3150</v>
      </c>
      <c r="F100" s="1">
        <f>D100-('Bump Map'!$C$6+'Bump Map'!$C$5)/2</f>
        <v>-493.5</v>
      </c>
      <c r="G100" s="1" t="s">
        <v>154</v>
      </c>
      <c r="H100" s="1" t="str">
        <f t="shared" si="6"/>
        <v>TEST_EN</v>
      </c>
      <c r="I100" s="86" t="str">
        <f t="shared" si="7"/>
        <v>TEST_EN</v>
      </c>
      <c r="J100" s="49"/>
      <c r="K100" s="1" t="s">
        <v>13</v>
      </c>
    </row>
    <row r="101" spans="1:11" x14ac:dyDescent="0.25">
      <c r="A101">
        <v>70</v>
      </c>
      <c r="B101" s="1" t="s">
        <v>12</v>
      </c>
      <c r="C101" s="1">
        <v>1375</v>
      </c>
      <c r="D101" s="1">
        <v>79</v>
      </c>
      <c r="E101" s="1">
        <f>C101-('Bump Map'!$B$6+'Bump Map'!$B$5)/2</f>
        <v>-2060</v>
      </c>
      <c r="F101" s="1">
        <f>D101-('Bump Map'!$C$6+'Bump Map'!$C$5)/2</f>
        <v>-493.5</v>
      </c>
      <c r="G101" s="1" t="s">
        <v>134</v>
      </c>
      <c r="H101" s="1" t="str">
        <f t="shared" si="6"/>
        <v>TMS</v>
      </c>
      <c r="I101" s="86" t="str">
        <f t="shared" si="7"/>
        <v>TMS</v>
      </c>
      <c r="J101" s="49"/>
      <c r="K101" s="1" t="s">
        <v>13</v>
      </c>
    </row>
    <row r="102" spans="1:11" x14ac:dyDescent="0.25">
      <c r="A102">
        <v>63</v>
      </c>
      <c r="B102" s="1" t="s">
        <v>124</v>
      </c>
      <c r="C102" s="1">
        <v>1195</v>
      </c>
      <c r="D102" s="1">
        <v>240</v>
      </c>
      <c r="E102" s="1">
        <f>C102-('Bump Map'!$B$6+'Bump Map'!$B$5)/2</f>
        <v>-2240</v>
      </c>
      <c r="F102" s="1">
        <f>D102-('Bump Map'!$C$6+'Bump Map'!$C$5)/2</f>
        <v>-332.5</v>
      </c>
      <c r="G102" s="1" t="s">
        <v>49</v>
      </c>
      <c r="H102" s="1" t="str">
        <f t="shared" ref="H102:H133" si="8">IF(AND(B102="Digits",D102&lt;0),G102,IF(AND(B102="Digits",D102&gt;0),_xlfn.TEXTJOIN("_",TRUE,G102,"Q"),IF(B102="BIST",G102,IF(B102="XTAL",G102,_xlfn.TEXTJOIN("_",TRUE,B102,G102)))))</f>
        <v>TRX0_ANA_RX_IN</v>
      </c>
      <c r="I102" s="86" t="str">
        <f t="shared" si="7"/>
        <v>TRX0_ANA_RX_IN</v>
      </c>
      <c r="J102" s="49"/>
      <c r="K102" s="1" t="s">
        <v>398</v>
      </c>
    </row>
    <row r="103" spans="1:11" x14ac:dyDescent="0.25">
      <c r="A103">
        <v>71</v>
      </c>
      <c r="B103" s="1" t="s">
        <v>124</v>
      </c>
      <c r="C103" s="1">
        <v>1375</v>
      </c>
      <c r="D103" s="1">
        <v>240</v>
      </c>
      <c r="E103" s="1">
        <f>C103-('Bump Map'!$B$6+'Bump Map'!$B$5)/2</f>
        <v>-2060</v>
      </c>
      <c r="F103" s="1">
        <f>D103-('Bump Map'!$C$6+'Bump Map'!$C$5)/2</f>
        <v>-332.5</v>
      </c>
      <c r="G103" s="1" t="s">
        <v>53</v>
      </c>
      <c r="H103" s="1" t="str">
        <f t="shared" si="8"/>
        <v>TRX0_ANA_RX_IP</v>
      </c>
      <c r="I103" s="86" t="str">
        <f t="shared" si="7"/>
        <v>TRX0_ANA_RX_IP</v>
      </c>
      <c r="J103" s="49"/>
      <c r="K103" s="1" t="s">
        <v>398</v>
      </c>
    </row>
    <row r="104" spans="1:11" x14ac:dyDescent="0.25">
      <c r="A104">
        <v>54</v>
      </c>
      <c r="B104" s="1" t="s">
        <v>124</v>
      </c>
      <c r="C104" s="1">
        <v>1015</v>
      </c>
      <c r="D104" s="1">
        <v>240</v>
      </c>
      <c r="E104" s="1">
        <f>C104-('Bump Map'!$B$6+'Bump Map'!$B$5)/2</f>
        <v>-2420</v>
      </c>
      <c r="F104" s="1">
        <f>D104-('Bump Map'!$C$6+'Bump Map'!$C$5)/2</f>
        <v>-332.5</v>
      </c>
      <c r="G104" s="1" t="s">
        <v>45</v>
      </c>
      <c r="H104" s="1" t="str">
        <f t="shared" si="8"/>
        <v>TRX0_ANA_RX_QN</v>
      </c>
      <c r="I104" s="86" t="str">
        <f t="shared" si="7"/>
        <v>TRX0_ANA_RX_QN</v>
      </c>
      <c r="J104" s="49"/>
      <c r="K104" s="1" t="s">
        <v>398</v>
      </c>
    </row>
    <row r="105" spans="1:11" x14ac:dyDescent="0.25">
      <c r="A105">
        <v>47</v>
      </c>
      <c r="B105" s="1" t="s">
        <v>124</v>
      </c>
      <c r="C105" s="1">
        <v>835</v>
      </c>
      <c r="D105" s="1">
        <v>240</v>
      </c>
      <c r="E105" s="1">
        <f>C105-('Bump Map'!$B$6+'Bump Map'!$B$5)/2</f>
        <v>-2600</v>
      </c>
      <c r="F105" s="1">
        <f>D105-('Bump Map'!$C$6+'Bump Map'!$C$5)/2</f>
        <v>-332.5</v>
      </c>
      <c r="G105" s="1" t="s">
        <v>39</v>
      </c>
      <c r="H105" s="1" t="str">
        <f t="shared" si="8"/>
        <v>TRX0_ANA_RX_QP</v>
      </c>
      <c r="I105" s="86" t="str">
        <f t="shared" si="7"/>
        <v>TRX0_ANA_RX_QP</v>
      </c>
      <c r="J105" s="49"/>
      <c r="K105" s="1" t="s">
        <v>398</v>
      </c>
    </row>
    <row r="106" spans="1:11" x14ac:dyDescent="0.25">
      <c r="A106">
        <v>93</v>
      </c>
      <c r="B106" s="1" t="s">
        <v>124</v>
      </c>
      <c r="C106" s="1">
        <v>1780</v>
      </c>
      <c r="D106" s="1">
        <v>240</v>
      </c>
      <c r="E106" s="1">
        <f>C106-('Bump Map'!$B$6+'Bump Map'!$B$5)/2</f>
        <v>-1655</v>
      </c>
      <c r="F106" s="1">
        <f>D106-('Bump Map'!$C$6+'Bump Map'!$C$5)/2</f>
        <v>-332.5</v>
      </c>
      <c r="G106" s="1" t="s">
        <v>71</v>
      </c>
      <c r="H106" s="1" t="str">
        <f t="shared" si="8"/>
        <v>TRX0_ANA_TX_IN</v>
      </c>
      <c r="I106" s="86" t="str">
        <f t="shared" si="7"/>
        <v>TRX0_ANA_TX_IN</v>
      </c>
      <c r="J106" s="49"/>
      <c r="K106" s="1" t="s">
        <v>398</v>
      </c>
    </row>
    <row r="107" spans="1:11" ht="15" customHeight="1" x14ac:dyDescent="0.25">
      <c r="A107">
        <v>83</v>
      </c>
      <c r="B107" s="1" t="s">
        <v>124</v>
      </c>
      <c r="C107" s="1">
        <v>1600</v>
      </c>
      <c r="D107" s="1">
        <v>240</v>
      </c>
      <c r="E107" s="1">
        <f>C107-('Bump Map'!$B$6+'Bump Map'!$B$5)/2</f>
        <v>-1835</v>
      </c>
      <c r="F107" s="1">
        <f>D107-('Bump Map'!$C$6+'Bump Map'!$C$5)/2</f>
        <v>-332.5</v>
      </c>
      <c r="G107" s="1" t="s">
        <v>70</v>
      </c>
      <c r="H107" s="1" t="str">
        <f t="shared" si="8"/>
        <v>TRX0_ANA_TX_IP</v>
      </c>
      <c r="I107" s="86" t="str">
        <f t="shared" si="7"/>
        <v>TRX0_ANA_TX_IP</v>
      </c>
      <c r="J107" s="49"/>
      <c r="K107" s="1" t="s">
        <v>398</v>
      </c>
    </row>
    <row r="108" spans="1:11" ht="15" customHeight="1" x14ac:dyDescent="0.25">
      <c r="A108">
        <v>102</v>
      </c>
      <c r="B108" s="1" t="s">
        <v>124</v>
      </c>
      <c r="C108" s="1">
        <v>1960</v>
      </c>
      <c r="D108" s="1">
        <v>240</v>
      </c>
      <c r="E108" s="1">
        <f>C108-('Bump Map'!$B$6+'Bump Map'!$B$5)/2</f>
        <v>-1475</v>
      </c>
      <c r="F108" s="1">
        <f>D108-('Bump Map'!$C$6+'Bump Map'!$C$5)/2</f>
        <v>-332.5</v>
      </c>
      <c r="G108" s="1" t="s">
        <v>60</v>
      </c>
      <c r="H108" s="1" t="str">
        <f t="shared" si="8"/>
        <v>TRX0_ANA_TX_QN</v>
      </c>
      <c r="I108" s="86" t="str">
        <f t="shared" si="7"/>
        <v>TRX0_ANA_TX_QN</v>
      </c>
      <c r="J108" s="49"/>
      <c r="K108" s="1" t="s">
        <v>398</v>
      </c>
    </row>
    <row r="109" spans="1:11" ht="15" customHeight="1" x14ac:dyDescent="0.25">
      <c r="A109">
        <v>103</v>
      </c>
      <c r="B109" s="1" t="s">
        <v>124</v>
      </c>
      <c r="C109" s="1">
        <v>1960</v>
      </c>
      <c r="D109" s="1">
        <v>420</v>
      </c>
      <c r="E109" s="1">
        <f>C109-('Bump Map'!$B$6+'Bump Map'!$B$5)/2</f>
        <v>-1475</v>
      </c>
      <c r="F109" s="1">
        <f>D109-('Bump Map'!$C$6+'Bump Map'!$C$5)/2</f>
        <v>-152.5</v>
      </c>
      <c r="G109" s="1" t="s">
        <v>66</v>
      </c>
      <c r="H109" s="1" t="str">
        <f t="shared" si="8"/>
        <v>TRX0_ANA_TX_QP</v>
      </c>
      <c r="I109" s="86" t="str">
        <f t="shared" si="7"/>
        <v>TRX0_ANA_TX_QP</v>
      </c>
      <c r="J109" s="49"/>
      <c r="K109" s="1" t="s">
        <v>398</v>
      </c>
    </row>
    <row r="110" spans="1:11" ht="15" customHeight="1" x14ac:dyDescent="0.25">
      <c r="A110">
        <v>97</v>
      </c>
      <c r="B110" s="1" t="s">
        <v>124</v>
      </c>
      <c r="C110" s="1">
        <v>1870</v>
      </c>
      <c r="D110" s="1">
        <v>1550</v>
      </c>
      <c r="E110" s="1">
        <f>C110-('Bump Map'!$B$6+'Bump Map'!$B$5)/2</f>
        <v>-1565</v>
      </c>
      <c r="F110" s="1">
        <f>D110-('Bump Map'!$C$6+'Bump Map'!$C$5)/2</f>
        <v>977.5</v>
      </c>
      <c r="G110" s="1" t="s">
        <v>405</v>
      </c>
      <c r="H110" s="1" t="str">
        <f t="shared" si="8"/>
        <v>TRX0_RXRF_2G</v>
      </c>
      <c r="I110" s="86" t="str">
        <f t="shared" si="7"/>
        <v>TRX0_RXRF_2G</v>
      </c>
      <c r="J110" s="49"/>
      <c r="K110" s="1" t="s">
        <v>41</v>
      </c>
    </row>
    <row r="111" spans="1:11" ht="15" customHeight="1" x14ac:dyDescent="0.25">
      <c r="A111">
        <v>66</v>
      </c>
      <c r="B111" s="1" t="s">
        <v>124</v>
      </c>
      <c r="C111" s="1">
        <v>1255</v>
      </c>
      <c r="D111" s="1">
        <v>1550</v>
      </c>
      <c r="E111" s="1">
        <f>C111-('Bump Map'!$B$6+'Bump Map'!$B$5)/2</f>
        <v>-2180</v>
      </c>
      <c r="F111" s="1">
        <f>D111-('Bump Map'!$C$6+'Bump Map'!$C$5)/2</f>
        <v>977.5</v>
      </c>
      <c r="G111" s="1" t="s">
        <v>406</v>
      </c>
      <c r="H111" s="1" t="str">
        <f t="shared" si="8"/>
        <v>TRX0_RXRF_5G</v>
      </c>
      <c r="I111" s="86" t="str">
        <f t="shared" si="7"/>
        <v>TRX0_RXRF_5G</v>
      </c>
      <c r="J111" s="49"/>
      <c r="K111" s="1" t="s">
        <v>41</v>
      </c>
    </row>
    <row r="112" spans="1:11" ht="15" customHeight="1" x14ac:dyDescent="0.25">
      <c r="A112">
        <v>52</v>
      </c>
      <c r="B112" s="1" t="s">
        <v>124</v>
      </c>
      <c r="C112" s="1">
        <v>1010</v>
      </c>
      <c r="D112" s="1">
        <v>1550</v>
      </c>
      <c r="E112" s="1">
        <f>C112-('Bump Map'!$B$6+'Bump Map'!$B$5)/2</f>
        <v>-2425</v>
      </c>
      <c r="F112" s="1">
        <f>D112-('Bump Map'!$C$6+'Bump Map'!$C$5)/2</f>
        <v>977.5</v>
      </c>
      <c r="G112" s="1" t="s">
        <v>407</v>
      </c>
      <c r="H112" s="1" t="str">
        <f t="shared" si="8"/>
        <v>TRX0_RXRF_7G</v>
      </c>
      <c r="I112" s="86" t="str">
        <f t="shared" si="7"/>
        <v>TRX0_RXRF_7G</v>
      </c>
      <c r="J112" s="49"/>
      <c r="K112" s="1" t="s">
        <v>41</v>
      </c>
    </row>
    <row r="113" spans="1:11" ht="15" customHeight="1" x14ac:dyDescent="0.25">
      <c r="A113">
        <v>89</v>
      </c>
      <c r="B113" s="1" t="s">
        <v>124</v>
      </c>
      <c r="C113" s="1">
        <v>1745</v>
      </c>
      <c r="D113" s="1">
        <v>1680</v>
      </c>
      <c r="E113" s="1">
        <f>C113-('Bump Map'!$B$6+'Bump Map'!$B$5)/2</f>
        <v>-1690</v>
      </c>
      <c r="F113" s="1">
        <f>D113-('Bump Map'!$C$6+'Bump Map'!$C$5)/2</f>
        <v>1107.5</v>
      </c>
      <c r="G113" s="1" t="s">
        <v>64</v>
      </c>
      <c r="H113" s="1" t="str">
        <f t="shared" si="8"/>
        <v>TRX0_TXRF_2G</v>
      </c>
      <c r="I113" s="86" t="str">
        <f t="shared" si="7"/>
        <v>TRX0_TXRF_2G</v>
      </c>
      <c r="J113" s="49"/>
      <c r="K113" s="1" t="s">
        <v>41</v>
      </c>
    </row>
    <row r="114" spans="1:11" ht="15" customHeight="1" x14ac:dyDescent="0.25">
      <c r="A114">
        <v>75</v>
      </c>
      <c r="B114" s="1" t="s">
        <v>124</v>
      </c>
      <c r="C114" s="1">
        <v>1385</v>
      </c>
      <c r="D114" s="1">
        <v>1680</v>
      </c>
      <c r="E114" s="1">
        <f>C114-('Bump Map'!$B$6+'Bump Map'!$B$5)/2</f>
        <v>-2050</v>
      </c>
      <c r="F114" s="1">
        <f>D114-('Bump Map'!$C$6+'Bump Map'!$C$5)/2</f>
        <v>1107.5</v>
      </c>
      <c r="G114" s="1" t="s">
        <v>395</v>
      </c>
      <c r="H114" s="1" t="str">
        <f t="shared" si="8"/>
        <v>TRX0_TXRF_5G</v>
      </c>
      <c r="I114" s="86" t="str">
        <f t="shared" si="7"/>
        <v>TRX0_TXRF_5G</v>
      </c>
      <c r="J114" s="49"/>
      <c r="K114" s="1" t="s">
        <v>41</v>
      </c>
    </row>
    <row r="115" spans="1:11" ht="15" customHeight="1" x14ac:dyDescent="0.25">
      <c r="A115">
        <v>81</v>
      </c>
      <c r="B115" s="1" t="s">
        <v>124</v>
      </c>
      <c r="C115" s="1">
        <v>1565</v>
      </c>
      <c r="D115" s="1">
        <v>1680</v>
      </c>
      <c r="E115" s="1">
        <f>C115-('Bump Map'!$B$6+'Bump Map'!$B$5)/2</f>
        <v>-1870</v>
      </c>
      <c r="F115" s="1">
        <f>D115-('Bump Map'!$C$6+'Bump Map'!$C$5)/2</f>
        <v>1107.5</v>
      </c>
      <c r="G115" s="1" t="s">
        <v>57</v>
      </c>
      <c r="H115" s="1" t="str">
        <f t="shared" si="8"/>
        <v>TRX0_TXRF_GND</v>
      </c>
      <c r="I115" s="86" t="str">
        <f t="shared" si="7"/>
        <v>TRX0_TXRF_GND</v>
      </c>
      <c r="J115" s="49"/>
      <c r="K115" s="1" t="s">
        <v>41</v>
      </c>
    </row>
    <row r="116" spans="1:11" ht="15" customHeight="1" x14ac:dyDescent="0.25">
      <c r="A116">
        <v>134</v>
      </c>
      <c r="B116" s="1" t="s">
        <v>99</v>
      </c>
      <c r="C116" s="1">
        <v>2545</v>
      </c>
      <c r="D116" s="1">
        <v>240</v>
      </c>
      <c r="E116" s="1">
        <f>C116-('Bump Map'!$B$6+'Bump Map'!$B$5)/2</f>
        <v>-890</v>
      </c>
      <c r="F116" s="1">
        <f>D116-('Bump Map'!$C$6+'Bump Map'!$C$5)/2</f>
        <v>-332.5</v>
      </c>
      <c r="G116" s="1" t="s">
        <v>49</v>
      </c>
      <c r="H116" s="1" t="str">
        <f t="shared" si="8"/>
        <v>TRX1_ANA_RX_IN</v>
      </c>
      <c r="I116" s="86" t="str">
        <f t="shared" si="7"/>
        <v>TRX1_ANA_RX_IN</v>
      </c>
      <c r="J116" s="49"/>
      <c r="K116" s="1" t="s">
        <v>398</v>
      </c>
    </row>
    <row r="117" spans="1:11" ht="15" customHeight="1" x14ac:dyDescent="0.25">
      <c r="A117">
        <v>142</v>
      </c>
      <c r="B117" s="1" t="s">
        <v>99</v>
      </c>
      <c r="C117" s="1">
        <v>2725</v>
      </c>
      <c r="D117" s="1">
        <v>240</v>
      </c>
      <c r="E117" s="1">
        <f>C117-('Bump Map'!$B$6+'Bump Map'!$B$5)/2</f>
        <v>-710</v>
      </c>
      <c r="F117" s="1">
        <f>D117-('Bump Map'!$C$6+'Bump Map'!$C$5)/2</f>
        <v>-332.5</v>
      </c>
      <c r="G117" s="1" t="s">
        <v>53</v>
      </c>
      <c r="H117" s="1" t="str">
        <f t="shared" si="8"/>
        <v>TRX1_ANA_RX_IP</v>
      </c>
      <c r="I117" s="86" t="str">
        <f t="shared" si="7"/>
        <v>TRX1_ANA_RX_IP</v>
      </c>
      <c r="J117" s="49"/>
      <c r="K117" s="1" t="s">
        <v>398</v>
      </c>
    </row>
    <row r="118" spans="1:11" ht="15" customHeight="1" x14ac:dyDescent="0.25">
      <c r="A118">
        <v>124</v>
      </c>
      <c r="B118" s="1" t="s">
        <v>99</v>
      </c>
      <c r="C118" s="1">
        <v>2365</v>
      </c>
      <c r="D118" s="1">
        <v>240</v>
      </c>
      <c r="E118" s="1">
        <f>C118-('Bump Map'!$B$6+'Bump Map'!$B$5)/2</f>
        <v>-1070</v>
      </c>
      <c r="F118" s="1">
        <f>D118-('Bump Map'!$C$6+'Bump Map'!$C$5)/2</f>
        <v>-332.5</v>
      </c>
      <c r="G118" s="1" t="s">
        <v>45</v>
      </c>
      <c r="H118" s="1" t="str">
        <f t="shared" si="8"/>
        <v>TRX1_ANA_RX_QN</v>
      </c>
      <c r="I118" s="86" t="str">
        <f t="shared" si="7"/>
        <v>TRX1_ANA_RX_QN</v>
      </c>
      <c r="J118" s="49"/>
      <c r="K118" s="1" t="s">
        <v>398</v>
      </c>
    </row>
    <row r="119" spans="1:11" ht="15" customHeight="1" x14ac:dyDescent="0.25">
      <c r="A119">
        <v>117</v>
      </c>
      <c r="B119" s="1" t="s">
        <v>99</v>
      </c>
      <c r="C119" s="1">
        <v>2185</v>
      </c>
      <c r="D119" s="1">
        <v>240</v>
      </c>
      <c r="E119" s="1">
        <f>C119-('Bump Map'!$B$6+'Bump Map'!$B$5)/2</f>
        <v>-1250</v>
      </c>
      <c r="F119" s="1">
        <f>D119-('Bump Map'!$C$6+'Bump Map'!$C$5)/2</f>
        <v>-332.5</v>
      </c>
      <c r="G119" s="1" t="s">
        <v>39</v>
      </c>
      <c r="H119" s="1" t="str">
        <f t="shared" si="8"/>
        <v>TRX1_ANA_RX_QP</v>
      </c>
      <c r="I119" s="86" t="str">
        <f t="shared" si="7"/>
        <v>TRX1_ANA_RX_QP</v>
      </c>
      <c r="J119" s="49"/>
      <c r="K119" s="1" t="s">
        <v>398</v>
      </c>
    </row>
    <row r="120" spans="1:11" ht="15" customHeight="1" x14ac:dyDescent="0.25">
      <c r="A120">
        <v>164</v>
      </c>
      <c r="B120" s="1" t="s">
        <v>99</v>
      </c>
      <c r="C120" s="1">
        <v>3130</v>
      </c>
      <c r="D120" s="1">
        <v>240</v>
      </c>
      <c r="E120" s="1">
        <f>C120-('Bump Map'!$B$6+'Bump Map'!$B$5)/2</f>
        <v>-305</v>
      </c>
      <c r="F120" s="1">
        <f>D120-('Bump Map'!$C$6+'Bump Map'!$C$5)/2</f>
        <v>-332.5</v>
      </c>
      <c r="G120" s="1" t="s">
        <v>71</v>
      </c>
      <c r="H120" s="1" t="str">
        <f t="shared" si="8"/>
        <v>TRX1_ANA_TX_IN</v>
      </c>
      <c r="I120" s="86" t="str">
        <f t="shared" si="7"/>
        <v>TRX1_ANA_TX_IN</v>
      </c>
      <c r="J120" s="49"/>
      <c r="K120" s="1" t="s">
        <v>398</v>
      </c>
    </row>
    <row r="121" spans="1:11" ht="15" customHeight="1" x14ac:dyDescent="0.25">
      <c r="A121">
        <v>154</v>
      </c>
      <c r="B121" s="1" t="s">
        <v>99</v>
      </c>
      <c r="C121" s="1">
        <v>2950</v>
      </c>
      <c r="D121" s="1">
        <v>240</v>
      </c>
      <c r="E121" s="1">
        <f>C121-('Bump Map'!$B$6+'Bump Map'!$B$5)/2</f>
        <v>-485</v>
      </c>
      <c r="F121" s="1">
        <f>D121-('Bump Map'!$C$6+'Bump Map'!$C$5)/2</f>
        <v>-332.5</v>
      </c>
      <c r="G121" s="1" t="s">
        <v>70</v>
      </c>
      <c r="H121" s="1" t="str">
        <f t="shared" si="8"/>
        <v>TRX1_ANA_TX_IP</v>
      </c>
      <c r="I121" s="86" t="str">
        <f t="shared" si="7"/>
        <v>TRX1_ANA_TX_IP</v>
      </c>
      <c r="J121" s="49"/>
      <c r="K121" s="1" t="s">
        <v>398</v>
      </c>
    </row>
    <row r="122" spans="1:11" ht="15" customHeight="1" x14ac:dyDescent="0.25">
      <c r="A122">
        <v>173</v>
      </c>
      <c r="B122" s="1" t="s">
        <v>99</v>
      </c>
      <c r="C122" s="1">
        <v>3310</v>
      </c>
      <c r="D122" s="1">
        <v>240</v>
      </c>
      <c r="E122" s="1">
        <f>C122-('Bump Map'!$B$6+'Bump Map'!$B$5)/2</f>
        <v>-125</v>
      </c>
      <c r="F122" s="1">
        <f>D122-('Bump Map'!$C$6+'Bump Map'!$C$5)/2</f>
        <v>-332.5</v>
      </c>
      <c r="G122" s="1" t="s">
        <v>60</v>
      </c>
      <c r="H122" s="1" t="str">
        <f t="shared" si="8"/>
        <v>TRX1_ANA_TX_QN</v>
      </c>
      <c r="I122" s="86" t="str">
        <f t="shared" ref="I122:I153" si="9">H122</f>
        <v>TRX1_ANA_TX_QN</v>
      </c>
      <c r="J122" s="49"/>
      <c r="K122" s="1" t="s">
        <v>398</v>
      </c>
    </row>
    <row r="123" spans="1:11" ht="15" customHeight="1" x14ac:dyDescent="0.25">
      <c r="A123">
        <v>174</v>
      </c>
      <c r="B123" s="1" t="s">
        <v>99</v>
      </c>
      <c r="C123" s="1">
        <v>3310</v>
      </c>
      <c r="D123" s="1">
        <v>420</v>
      </c>
      <c r="E123" s="1">
        <f>C123-('Bump Map'!$B$6+'Bump Map'!$B$5)/2</f>
        <v>-125</v>
      </c>
      <c r="F123" s="1">
        <f>D123-('Bump Map'!$C$6+'Bump Map'!$C$5)/2</f>
        <v>-152.5</v>
      </c>
      <c r="G123" s="1" t="s">
        <v>66</v>
      </c>
      <c r="H123" s="1" t="str">
        <f t="shared" si="8"/>
        <v>TRX1_ANA_TX_QP</v>
      </c>
      <c r="I123" s="86" t="str">
        <f t="shared" si="9"/>
        <v>TRX1_ANA_TX_QP</v>
      </c>
      <c r="J123" s="49"/>
      <c r="K123" s="1" t="s">
        <v>398</v>
      </c>
    </row>
    <row r="124" spans="1:11" ht="15" customHeight="1" x14ac:dyDescent="0.25">
      <c r="A124">
        <v>171</v>
      </c>
      <c r="B124" s="1" t="s">
        <v>99</v>
      </c>
      <c r="C124" s="1">
        <v>3220</v>
      </c>
      <c r="D124" s="1">
        <v>1550</v>
      </c>
      <c r="E124" s="1">
        <f>C124-('Bump Map'!$B$6+'Bump Map'!$B$5)/2</f>
        <v>-215</v>
      </c>
      <c r="F124" s="1">
        <f>D124-('Bump Map'!$C$6+'Bump Map'!$C$5)/2</f>
        <v>977.5</v>
      </c>
      <c r="G124" s="1" t="s">
        <v>405</v>
      </c>
      <c r="H124" s="1" t="str">
        <f t="shared" si="8"/>
        <v>TRX1_RXRF_2G</v>
      </c>
      <c r="I124" s="86" t="str">
        <f t="shared" si="9"/>
        <v>TRX1_RXRF_2G</v>
      </c>
      <c r="J124" s="49"/>
      <c r="K124" s="1" t="s">
        <v>41</v>
      </c>
    </row>
    <row r="125" spans="1:11" ht="15" customHeight="1" x14ac:dyDescent="0.25">
      <c r="A125">
        <v>137</v>
      </c>
      <c r="B125" s="1" t="s">
        <v>99</v>
      </c>
      <c r="C125" s="1">
        <v>2605</v>
      </c>
      <c r="D125" s="1">
        <v>1550</v>
      </c>
      <c r="E125" s="1">
        <f>C125-('Bump Map'!$B$6+'Bump Map'!$B$5)/2</f>
        <v>-830</v>
      </c>
      <c r="F125" s="1">
        <f>D125-('Bump Map'!$C$6+'Bump Map'!$C$5)/2</f>
        <v>977.5</v>
      </c>
      <c r="G125" s="1" t="s">
        <v>406</v>
      </c>
      <c r="H125" s="1" t="str">
        <f t="shared" si="8"/>
        <v>TRX1_RXRF_5G</v>
      </c>
      <c r="I125" s="86" t="str">
        <f t="shared" si="9"/>
        <v>TRX1_RXRF_5G</v>
      </c>
      <c r="J125" s="49"/>
      <c r="K125" s="1" t="s">
        <v>41</v>
      </c>
    </row>
    <row r="126" spans="1:11" ht="15" customHeight="1" x14ac:dyDescent="0.25">
      <c r="A126">
        <v>122</v>
      </c>
      <c r="B126" s="1" t="s">
        <v>99</v>
      </c>
      <c r="C126" s="1">
        <v>2360</v>
      </c>
      <c r="D126" s="1">
        <v>1550</v>
      </c>
      <c r="E126" s="1">
        <f>C126-('Bump Map'!$B$6+'Bump Map'!$B$5)/2</f>
        <v>-1075</v>
      </c>
      <c r="F126" s="1">
        <f>D126-('Bump Map'!$C$6+'Bump Map'!$C$5)/2</f>
        <v>977.5</v>
      </c>
      <c r="G126" s="1" t="s">
        <v>407</v>
      </c>
      <c r="H126" s="1" t="str">
        <f t="shared" si="8"/>
        <v>TRX1_RXRF_7G</v>
      </c>
      <c r="I126" s="86" t="str">
        <f t="shared" si="9"/>
        <v>TRX1_RXRF_7G</v>
      </c>
      <c r="J126" s="49"/>
      <c r="K126" s="1" t="s">
        <v>41</v>
      </c>
    </row>
    <row r="127" spans="1:11" ht="15" customHeight="1" x14ac:dyDescent="0.25">
      <c r="A127">
        <v>160</v>
      </c>
      <c r="B127" s="1" t="s">
        <v>99</v>
      </c>
      <c r="C127" s="1">
        <v>3095</v>
      </c>
      <c r="D127" s="1">
        <v>1680</v>
      </c>
      <c r="E127" s="1">
        <f>C127-('Bump Map'!$B$6+'Bump Map'!$B$5)/2</f>
        <v>-340</v>
      </c>
      <c r="F127" s="1">
        <f>D127-('Bump Map'!$C$6+'Bump Map'!$C$5)/2</f>
        <v>1107.5</v>
      </c>
      <c r="G127" s="1" t="s">
        <v>64</v>
      </c>
      <c r="H127" s="1" t="str">
        <f t="shared" si="8"/>
        <v>TRX1_TXRF_2G</v>
      </c>
      <c r="I127" s="86" t="str">
        <f t="shared" si="9"/>
        <v>TRX1_TXRF_2G</v>
      </c>
      <c r="J127" s="49"/>
      <c r="K127" s="1" t="s">
        <v>41</v>
      </c>
    </row>
    <row r="128" spans="1:11" ht="15" customHeight="1" x14ac:dyDescent="0.25">
      <c r="A128">
        <v>146</v>
      </c>
      <c r="B128" s="1" t="s">
        <v>99</v>
      </c>
      <c r="C128" s="1">
        <v>2735</v>
      </c>
      <c r="D128" s="1">
        <v>1680</v>
      </c>
      <c r="E128" s="1">
        <f>C128-('Bump Map'!$B$6+'Bump Map'!$B$5)/2</f>
        <v>-700</v>
      </c>
      <c r="F128" s="1">
        <f>D128-('Bump Map'!$C$6+'Bump Map'!$C$5)/2</f>
        <v>1107.5</v>
      </c>
      <c r="G128" s="1" t="s">
        <v>395</v>
      </c>
      <c r="H128" s="1" t="str">
        <f t="shared" si="8"/>
        <v>TRX1_TXRF_5G</v>
      </c>
      <c r="I128" s="86" t="str">
        <f t="shared" si="9"/>
        <v>TRX1_TXRF_5G</v>
      </c>
      <c r="J128" s="49"/>
      <c r="K128" s="1" t="s">
        <v>41</v>
      </c>
    </row>
    <row r="129" spans="1:11" ht="15" customHeight="1" x14ac:dyDescent="0.25">
      <c r="A129">
        <v>152</v>
      </c>
      <c r="B129" s="1" t="s">
        <v>99</v>
      </c>
      <c r="C129" s="1">
        <v>2915</v>
      </c>
      <c r="D129" s="1">
        <v>1680</v>
      </c>
      <c r="E129" s="1">
        <f>C129-('Bump Map'!$B$6+'Bump Map'!$B$5)/2</f>
        <v>-520</v>
      </c>
      <c r="F129" s="1">
        <f>D129-('Bump Map'!$C$6+'Bump Map'!$C$5)/2</f>
        <v>1107.5</v>
      </c>
      <c r="G129" s="1" t="s">
        <v>57</v>
      </c>
      <c r="H129" s="1" t="str">
        <f t="shared" si="8"/>
        <v>TRX1_TXRF_GND</v>
      </c>
      <c r="I129" s="86" t="str">
        <f t="shared" si="9"/>
        <v>TRX1_TXRF_GND</v>
      </c>
      <c r="J129" s="49"/>
      <c r="K129" s="1" t="s">
        <v>41</v>
      </c>
    </row>
    <row r="130" spans="1:11" ht="15" customHeight="1" x14ac:dyDescent="0.25">
      <c r="A130">
        <v>229</v>
      </c>
      <c r="B130" s="1" t="s">
        <v>75</v>
      </c>
      <c r="C130" s="1">
        <v>4325</v>
      </c>
      <c r="D130" s="1">
        <v>240</v>
      </c>
      <c r="E130" s="1">
        <f>C130-('Bump Map'!$B$6+'Bump Map'!$B$5)/2</f>
        <v>890</v>
      </c>
      <c r="F130" s="1">
        <f>D130-('Bump Map'!$C$6+'Bump Map'!$C$5)/2</f>
        <v>-332.5</v>
      </c>
      <c r="G130" s="1" t="s">
        <v>49</v>
      </c>
      <c r="H130" s="1" t="str">
        <f t="shared" si="8"/>
        <v>TRX2_ANA_RX_IN</v>
      </c>
      <c r="I130" s="86" t="str">
        <f t="shared" si="9"/>
        <v>TRX2_ANA_RX_IN</v>
      </c>
      <c r="J130" s="49"/>
      <c r="K130" s="1" t="s">
        <v>398</v>
      </c>
    </row>
    <row r="131" spans="1:11" ht="15" customHeight="1" x14ac:dyDescent="0.25">
      <c r="A131">
        <v>221</v>
      </c>
      <c r="B131" s="1" t="s">
        <v>75</v>
      </c>
      <c r="C131" s="1">
        <v>4145</v>
      </c>
      <c r="D131" s="1">
        <v>240</v>
      </c>
      <c r="E131" s="1">
        <f>C131-('Bump Map'!$B$6+'Bump Map'!$B$5)/2</f>
        <v>710</v>
      </c>
      <c r="F131" s="1">
        <f>D131-('Bump Map'!$C$6+'Bump Map'!$C$5)/2</f>
        <v>-332.5</v>
      </c>
      <c r="G131" s="1" t="s">
        <v>53</v>
      </c>
      <c r="H131" s="1" t="str">
        <f t="shared" si="8"/>
        <v>TRX2_ANA_RX_IP</v>
      </c>
      <c r="I131" s="86" t="str">
        <f t="shared" si="9"/>
        <v>TRX2_ANA_RX_IP</v>
      </c>
      <c r="J131" s="49"/>
      <c r="K131" s="1" t="s">
        <v>398</v>
      </c>
    </row>
    <row r="132" spans="1:11" ht="15" customHeight="1" x14ac:dyDescent="0.25">
      <c r="A132">
        <v>239</v>
      </c>
      <c r="B132" s="1" t="s">
        <v>75</v>
      </c>
      <c r="C132" s="1">
        <v>4505</v>
      </c>
      <c r="D132" s="1">
        <v>240</v>
      </c>
      <c r="E132" s="1">
        <f>C132-('Bump Map'!$B$6+'Bump Map'!$B$5)/2</f>
        <v>1070</v>
      </c>
      <c r="F132" s="1">
        <f>D132-('Bump Map'!$C$6+'Bump Map'!$C$5)/2</f>
        <v>-332.5</v>
      </c>
      <c r="G132" s="1" t="s">
        <v>45</v>
      </c>
      <c r="H132" s="1" t="str">
        <f t="shared" si="8"/>
        <v>TRX2_ANA_RX_QN</v>
      </c>
      <c r="I132" s="86" t="str">
        <f t="shared" si="9"/>
        <v>TRX2_ANA_RX_QN</v>
      </c>
      <c r="J132" s="49"/>
      <c r="K132" s="1" t="s">
        <v>398</v>
      </c>
    </row>
    <row r="133" spans="1:11" ht="15" customHeight="1" x14ac:dyDescent="0.25">
      <c r="A133">
        <v>246</v>
      </c>
      <c r="B133" s="1" t="s">
        <v>75</v>
      </c>
      <c r="C133" s="1">
        <v>4685</v>
      </c>
      <c r="D133" s="1">
        <v>240</v>
      </c>
      <c r="E133" s="1">
        <f>C133-('Bump Map'!$B$6+'Bump Map'!$B$5)/2</f>
        <v>1250</v>
      </c>
      <c r="F133" s="1">
        <f>D133-('Bump Map'!$C$6+'Bump Map'!$C$5)/2</f>
        <v>-332.5</v>
      </c>
      <c r="G133" s="1" t="s">
        <v>39</v>
      </c>
      <c r="H133" s="1" t="str">
        <f t="shared" si="8"/>
        <v>TRX2_ANA_RX_QP</v>
      </c>
      <c r="I133" s="86" t="str">
        <f t="shared" si="9"/>
        <v>TRX2_ANA_RX_QP</v>
      </c>
      <c r="J133" s="49"/>
      <c r="K133" s="1" t="s">
        <v>398</v>
      </c>
    </row>
    <row r="134" spans="1:11" ht="15" customHeight="1" x14ac:dyDescent="0.25">
      <c r="A134">
        <v>197</v>
      </c>
      <c r="B134" s="1" t="s">
        <v>75</v>
      </c>
      <c r="C134" s="1">
        <v>3740</v>
      </c>
      <c r="D134" s="1">
        <v>240</v>
      </c>
      <c r="E134" s="1">
        <f>C134-('Bump Map'!$B$6+'Bump Map'!$B$5)/2</f>
        <v>305</v>
      </c>
      <c r="F134" s="1">
        <f>D134-('Bump Map'!$C$6+'Bump Map'!$C$5)/2</f>
        <v>-332.5</v>
      </c>
      <c r="G134" s="1" t="s">
        <v>71</v>
      </c>
      <c r="H134" s="1" t="str">
        <f t="shared" ref="H134:H157" si="10">IF(AND(B134="Digits",D134&lt;0),G134,IF(AND(B134="Digits",D134&gt;0),_xlfn.TEXTJOIN("_",TRUE,G134,"Q"),IF(B134="BIST",G134,IF(B134="XTAL",G134,_xlfn.TEXTJOIN("_",TRUE,B134,G134)))))</f>
        <v>TRX2_ANA_TX_IN</v>
      </c>
      <c r="I134" s="86" t="str">
        <f t="shared" si="9"/>
        <v>TRX2_ANA_TX_IN</v>
      </c>
      <c r="J134" s="49"/>
      <c r="K134" s="1" t="s">
        <v>398</v>
      </c>
    </row>
    <row r="135" spans="1:11" ht="15" customHeight="1" x14ac:dyDescent="0.25">
      <c r="A135">
        <v>208</v>
      </c>
      <c r="B135" s="1" t="s">
        <v>75</v>
      </c>
      <c r="C135" s="1">
        <v>3920</v>
      </c>
      <c r="D135" s="1">
        <v>240</v>
      </c>
      <c r="E135" s="1">
        <f>C135-('Bump Map'!$B$6+'Bump Map'!$B$5)/2</f>
        <v>485</v>
      </c>
      <c r="F135" s="1">
        <f>D135-('Bump Map'!$C$6+'Bump Map'!$C$5)/2</f>
        <v>-332.5</v>
      </c>
      <c r="G135" s="1" t="s">
        <v>70</v>
      </c>
      <c r="H135" s="1" t="str">
        <f t="shared" si="10"/>
        <v>TRX2_ANA_TX_IP</v>
      </c>
      <c r="I135" s="86" t="str">
        <f t="shared" si="9"/>
        <v>TRX2_ANA_TX_IP</v>
      </c>
      <c r="J135" s="49"/>
      <c r="K135" s="1" t="s">
        <v>398</v>
      </c>
    </row>
    <row r="136" spans="1:11" ht="15" customHeight="1" x14ac:dyDescent="0.25">
      <c r="A136">
        <v>189</v>
      </c>
      <c r="B136" s="1" t="s">
        <v>75</v>
      </c>
      <c r="C136" s="1">
        <v>3560</v>
      </c>
      <c r="D136" s="1">
        <v>240</v>
      </c>
      <c r="E136" s="1">
        <f>C136-('Bump Map'!$B$6+'Bump Map'!$B$5)/2</f>
        <v>125</v>
      </c>
      <c r="F136" s="1">
        <f>D136-('Bump Map'!$C$6+'Bump Map'!$C$5)/2</f>
        <v>-332.5</v>
      </c>
      <c r="G136" s="1" t="s">
        <v>60</v>
      </c>
      <c r="H136" s="1" t="str">
        <f t="shared" si="10"/>
        <v>TRX2_ANA_TX_QN</v>
      </c>
      <c r="I136" s="86" t="str">
        <f t="shared" si="9"/>
        <v>TRX2_ANA_TX_QN</v>
      </c>
      <c r="J136" s="49"/>
      <c r="K136" s="1" t="s">
        <v>398</v>
      </c>
    </row>
    <row r="137" spans="1:11" ht="15" customHeight="1" x14ac:dyDescent="0.25">
      <c r="A137">
        <v>190</v>
      </c>
      <c r="B137" s="1" t="s">
        <v>75</v>
      </c>
      <c r="C137" s="1">
        <v>3560</v>
      </c>
      <c r="D137" s="1">
        <v>420</v>
      </c>
      <c r="E137" s="1">
        <f>C137-('Bump Map'!$B$6+'Bump Map'!$B$5)/2</f>
        <v>125</v>
      </c>
      <c r="F137" s="1">
        <f>D137-('Bump Map'!$C$6+'Bump Map'!$C$5)/2</f>
        <v>-152.5</v>
      </c>
      <c r="G137" s="1" t="s">
        <v>66</v>
      </c>
      <c r="H137" s="1" t="str">
        <f t="shared" si="10"/>
        <v>TRX2_ANA_TX_QP</v>
      </c>
      <c r="I137" s="86" t="str">
        <f t="shared" si="9"/>
        <v>TRX2_ANA_TX_QP</v>
      </c>
      <c r="J137" s="49"/>
      <c r="K137" s="1" t="s">
        <v>398</v>
      </c>
    </row>
    <row r="138" spans="1:11" ht="15" customHeight="1" x14ac:dyDescent="0.25">
      <c r="A138">
        <v>192</v>
      </c>
      <c r="B138" s="1" t="s">
        <v>75</v>
      </c>
      <c r="C138" s="1">
        <v>3650</v>
      </c>
      <c r="D138" s="1">
        <v>1550</v>
      </c>
      <c r="E138" s="1">
        <f>C138-('Bump Map'!$B$6+'Bump Map'!$B$5)/2</f>
        <v>215</v>
      </c>
      <c r="F138" s="1">
        <f>D138-('Bump Map'!$C$6+'Bump Map'!$C$5)/2</f>
        <v>977.5</v>
      </c>
      <c r="G138" s="1" t="s">
        <v>405</v>
      </c>
      <c r="H138" s="1" t="str">
        <f t="shared" si="10"/>
        <v>TRX2_RXRF_2G</v>
      </c>
      <c r="I138" s="86" t="str">
        <f t="shared" si="9"/>
        <v>TRX2_RXRF_2G</v>
      </c>
      <c r="J138" s="49"/>
      <c r="K138" s="1" t="s">
        <v>41</v>
      </c>
    </row>
    <row r="139" spans="1:11" ht="15" customHeight="1" x14ac:dyDescent="0.25">
      <c r="A139">
        <v>226</v>
      </c>
      <c r="B139" s="1" t="s">
        <v>75</v>
      </c>
      <c r="C139" s="1">
        <v>4265</v>
      </c>
      <c r="D139" s="1">
        <v>1550</v>
      </c>
      <c r="E139" s="1">
        <f>C139-('Bump Map'!$B$6+'Bump Map'!$B$5)/2</f>
        <v>830</v>
      </c>
      <c r="F139" s="1">
        <f>D139-('Bump Map'!$C$6+'Bump Map'!$C$5)/2</f>
        <v>977.5</v>
      </c>
      <c r="G139" s="1" t="s">
        <v>406</v>
      </c>
      <c r="H139" s="1" t="str">
        <f t="shared" si="10"/>
        <v>TRX2_RXRF_5G</v>
      </c>
      <c r="I139" s="86" t="str">
        <f t="shared" si="9"/>
        <v>TRX2_RXRF_5G</v>
      </c>
      <c r="J139" s="49"/>
      <c r="K139" s="1" t="s">
        <v>41</v>
      </c>
    </row>
    <row r="140" spans="1:11" ht="15" customHeight="1" x14ac:dyDescent="0.25">
      <c r="A140">
        <v>241</v>
      </c>
      <c r="B140" s="1" t="s">
        <v>75</v>
      </c>
      <c r="C140" s="1">
        <v>4510</v>
      </c>
      <c r="D140" s="1">
        <v>1550</v>
      </c>
      <c r="E140" s="1">
        <f>C140-('Bump Map'!$B$6+'Bump Map'!$B$5)/2</f>
        <v>1075</v>
      </c>
      <c r="F140" s="1">
        <f>D140-('Bump Map'!$C$6+'Bump Map'!$C$5)/2</f>
        <v>977.5</v>
      </c>
      <c r="G140" s="1" t="s">
        <v>407</v>
      </c>
      <c r="H140" s="1" t="str">
        <f t="shared" si="10"/>
        <v>TRX2_RXRF_7G</v>
      </c>
      <c r="I140" s="86" t="str">
        <f t="shared" si="9"/>
        <v>TRX2_RXRF_7G</v>
      </c>
      <c r="J140" s="49"/>
      <c r="K140" s="1" t="s">
        <v>41</v>
      </c>
    </row>
    <row r="141" spans="1:11" ht="15" customHeight="1" x14ac:dyDescent="0.25">
      <c r="A141">
        <v>203</v>
      </c>
      <c r="B141" s="1" t="s">
        <v>75</v>
      </c>
      <c r="C141" s="1">
        <v>3775</v>
      </c>
      <c r="D141" s="1">
        <v>1680</v>
      </c>
      <c r="E141" s="1">
        <f>C141-('Bump Map'!$B$6+'Bump Map'!$B$5)/2</f>
        <v>340</v>
      </c>
      <c r="F141" s="1">
        <f>D141-('Bump Map'!$C$6+'Bump Map'!$C$5)/2</f>
        <v>1107.5</v>
      </c>
      <c r="G141" s="1" t="s">
        <v>64</v>
      </c>
      <c r="H141" s="1" t="str">
        <f t="shared" si="10"/>
        <v>TRX2_TXRF_2G</v>
      </c>
      <c r="I141" s="86" t="str">
        <f t="shared" si="9"/>
        <v>TRX2_TXRF_2G</v>
      </c>
      <c r="J141" s="49"/>
      <c r="K141" s="1" t="s">
        <v>41</v>
      </c>
    </row>
    <row r="142" spans="1:11" ht="15" customHeight="1" x14ac:dyDescent="0.25">
      <c r="A142">
        <v>219</v>
      </c>
      <c r="B142" s="1" t="s">
        <v>75</v>
      </c>
      <c r="C142" s="1">
        <v>4135</v>
      </c>
      <c r="D142" s="1">
        <v>1680</v>
      </c>
      <c r="E142" s="1">
        <f>C142-('Bump Map'!$B$6+'Bump Map'!$B$5)/2</f>
        <v>700</v>
      </c>
      <c r="F142" s="1">
        <f>D142-('Bump Map'!$C$6+'Bump Map'!$C$5)/2</f>
        <v>1107.5</v>
      </c>
      <c r="G142" s="1" t="s">
        <v>395</v>
      </c>
      <c r="H142" s="1" t="str">
        <f t="shared" si="10"/>
        <v>TRX2_TXRF_5G</v>
      </c>
      <c r="I142" s="86" t="str">
        <f t="shared" si="9"/>
        <v>TRX2_TXRF_5G</v>
      </c>
      <c r="J142" s="49"/>
      <c r="K142" s="1" t="s">
        <v>41</v>
      </c>
    </row>
    <row r="143" spans="1:11" ht="15" customHeight="1" x14ac:dyDescent="0.25">
      <c r="A143">
        <v>213</v>
      </c>
      <c r="B143" s="1" t="s">
        <v>75</v>
      </c>
      <c r="C143" s="1">
        <v>3955</v>
      </c>
      <c r="D143" s="1">
        <v>1680</v>
      </c>
      <c r="E143" s="1">
        <f>C143-('Bump Map'!$B$6+'Bump Map'!$B$5)/2</f>
        <v>520</v>
      </c>
      <c r="F143" s="1">
        <f>D143-('Bump Map'!$C$6+'Bump Map'!$C$5)/2</f>
        <v>1107.5</v>
      </c>
      <c r="G143" s="1" t="s">
        <v>57</v>
      </c>
      <c r="H143" s="1" t="str">
        <f t="shared" si="10"/>
        <v>TRX2_TXRF_GND</v>
      </c>
      <c r="I143" s="86" t="str">
        <f t="shared" si="9"/>
        <v>TRX2_TXRF_GND</v>
      </c>
      <c r="J143" s="49"/>
      <c r="K143" s="1" t="s">
        <v>41</v>
      </c>
    </row>
    <row r="144" spans="1:11" ht="15" customHeight="1" x14ac:dyDescent="0.25">
      <c r="A144">
        <v>300</v>
      </c>
      <c r="B144" s="1" t="s">
        <v>27</v>
      </c>
      <c r="C144" s="1">
        <v>5675</v>
      </c>
      <c r="D144" s="1">
        <v>240</v>
      </c>
      <c r="E144" s="1">
        <f>C144-('Bump Map'!$B$6+'Bump Map'!$B$5)/2</f>
        <v>2240</v>
      </c>
      <c r="F144" s="1">
        <f>D144-('Bump Map'!$C$6+'Bump Map'!$C$5)/2</f>
        <v>-332.5</v>
      </c>
      <c r="G144" s="1" t="s">
        <v>49</v>
      </c>
      <c r="H144" s="1" t="str">
        <f t="shared" si="10"/>
        <v>TRX3_ANA_RX_IN</v>
      </c>
      <c r="I144" s="86" t="str">
        <f t="shared" si="9"/>
        <v>TRX3_ANA_RX_IN</v>
      </c>
      <c r="J144" s="49"/>
      <c r="K144" s="1" t="s">
        <v>398</v>
      </c>
    </row>
    <row r="145" spans="1:11" ht="15" customHeight="1" x14ac:dyDescent="0.25">
      <c r="A145">
        <v>292</v>
      </c>
      <c r="B145" s="1" t="s">
        <v>27</v>
      </c>
      <c r="C145" s="1">
        <v>5495</v>
      </c>
      <c r="D145" s="1">
        <v>240</v>
      </c>
      <c r="E145" s="1">
        <f>C145-('Bump Map'!$B$6+'Bump Map'!$B$5)/2</f>
        <v>2060</v>
      </c>
      <c r="F145" s="1">
        <f>D145-('Bump Map'!$C$6+'Bump Map'!$C$5)/2</f>
        <v>-332.5</v>
      </c>
      <c r="G145" s="1" t="s">
        <v>53</v>
      </c>
      <c r="H145" s="1" t="str">
        <f t="shared" si="10"/>
        <v>TRX3_ANA_RX_IP</v>
      </c>
      <c r="I145" s="86" t="str">
        <f t="shared" si="9"/>
        <v>TRX3_ANA_RX_IP</v>
      </c>
      <c r="J145" s="49"/>
      <c r="K145" s="1" t="s">
        <v>398</v>
      </c>
    </row>
    <row r="146" spans="1:11" ht="15" customHeight="1" x14ac:dyDescent="0.25">
      <c r="A146">
        <v>310</v>
      </c>
      <c r="B146" s="1" t="s">
        <v>27</v>
      </c>
      <c r="C146" s="1">
        <v>5855</v>
      </c>
      <c r="D146" s="1">
        <v>240</v>
      </c>
      <c r="E146" s="1">
        <f>C146-('Bump Map'!$B$6+'Bump Map'!$B$5)/2</f>
        <v>2420</v>
      </c>
      <c r="F146" s="1">
        <f>D146-('Bump Map'!$C$6+'Bump Map'!$C$5)/2</f>
        <v>-332.5</v>
      </c>
      <c r="G146" s="1" t="s">
        <v>45</v>
      </c>
      <c r="H146" s="1" t="str">
        <f t="shared" si="10"/>
        <v>TRX3_ANA_RX_QN</v>
      </c>
      <c r="I146" s="86" t="str">
        <f t="shared" si="9"/>
        <v>TRX3_ANA_RX_QN</v>
      </c>
      <c r="J146" s="49"/>
      <c r="K146" s="1" t="s">
        <v>398</v>
      </c>
    </row>
    <row r="147" spans="1:11" ht="15" customHeight="1" x14ac:dyDescent="0.25">
      <c r="A147">
        <v>317</v>
      </c>
      <c r="B147" s="1" t="s">
        <v>27</v>
      </c>
      <c r="C147" s="1">
        <v>6035</v>
      </c>
      <c r="D147" s="1">
        <v>240</v>
      </c>
      <c r="E147" s="1">
        <f>C147-('Bump Map'!$B$6+'Bump Map'!$B$5)/2</f>
        <v>2600</v>
      </c>
      <c r="F147" s="1">
        <f>D147-('Bump Map'!$C$6+'Bump Map'!$C$5)/2</f>
        <v>-332.5</v>
      </c>
      <c r="G147" s="1" t="s">
        <v>39</v>
      </c>
      <c r="H147" s="1" t="str">
        <f t="shared" si="10"/>
        <v>TRX3_ANA_RX_QP</v>
      </c>
      <c r="I147" s="86" t="str">
        <f t="shared" si="9"/>
        <v>TRX3_ANA_RX_QP</v>
      </c>
      <c r="J147" s="49"/>
      <c r="K147" s="1" t="s">
        <v>398</v>
      </c>
    </row>
    <row r="148" spans="1:11" ht="15" customHeight="1" x14ac:dyDescent="0.25">
      <c r="A148">
        <v>268</v>
      </c>
      <c r="B148" s="1" t="s">
        <v>27</v>
      </c>
      <c r="C148" s="1">
        <v>5090</v>
      </c>
      <c r="D148" s="1">
        <v>240</v>
      </c>
      <c r="E148" s="1">
        <f>C148-('Bump Map'!$B$6+'Bump Map'!$B$5)/2</f>
        <v>1655</v>
      </c>
      <c r="F148" s="1">
        <f>D148-('Bump Map'!$C$6+'Bump Map'!$C$5)/2</f>
        <v>-332.5</v>
      </c>
      <c r="G148" s="1" t="s">
        <v>71</v>
      </c>
      <c r="H148" s="1" t="str">
        <f t="shared" si="10"/>
        <v>TRX3_ANA_TX_IN</v>
      </c>
      <c r="I148" s="86" t="str">
        <f t="shared" si="9"/>
        <v>TRX3_ANA_TX_IN</v>
      </c>
      <c r="J148" s="49"/>
      <c r="K148" s="1" t="s">
        <v>398</v>
      </c>
    </row>
    <row r="149" spans="1:11" ht="15" customHeight="1" x14ac:dyDescent="0.25">
      <c r="A149">
        <v>279</v>
      </c>
      <c r="B149" s="1" t="s">
        <v>27</v>
      </c>
      <c r="C149" s="1">
        <v>5270</v>
      </c>
      <c r="D149" s="1">
        <v>240</v>
      </c>
      <c r="E149" s="1">
        <f>C149-('Bump Map'!$B$6+'Bump Map'!$B$5)/2</f>
        <v>1835</v>
      </c>
      <c r="F149" s="1">
        <f>D149-('Bump Map'!$C$6+'Bump Map'!$C$5)/2</f>
        <v>-332.5</v>
      </c>
      <c r="G149" s="1" t="s">
        <v>70</v>
      </c>
      <c r="H149" s="1" t="str">
        <f t="shared" si="10"/>
        <v>TRX3_ANA_TX_IP</v>
      </c>
      <c r="I149" s="86" t="str">
        <f t="shared" si="9"/>
        <v>TRX3_ANA_TX_IP</v>
      </c>
      <c r="J149" s="49"/>
      <c r="K149" s="1" t="s">
        <v>398</v>
      </c>
    </row>
    <row r="150" spans="1:11" ht="15" customHeight="1" x14ac:dyDescent="0.25">
      <c r="A150">
        <v>260</v>
      </c>
      <c r="B150" s="1" t="s">
        <v>27</v>
      </c>
      <c r="C150" s="1">
        <v>4910</v>
      </c>
      <c r="D150" s="1">
        <v>240</v>
      </c>
      <c r="E150" s="1">
        <f>C150-('Bump Map'!$B$6+'Bump Map'!$B$5)/2</f>
        <v>1475</v>
      </c>
      <c r="F150" s="1">
        <f>D150-('Bump Map'!$C$6+'Bump Map'!$C$5)/2</f>
        <v>-332.5</v>
      </c>
      <c r="G150" s="1" t="s">
        <v>60</v>
      </c>
      <c r="H150" s="1" t="str">
        <f t="shared" si="10"/>
        <v>TRX3_ANA_TX_QN</v>
      </c>
      <c r="I150" s="86" t="str">
        <f t="shared" si="9"/>
        <v>TRX3_ANA_TX_QN</v>
      </c>
      <c r="J150" s="49"/>
      <c r="K150" s="1" t="s">
        <v>398</v>
      </c>
    </row>
    <row r="151" spans="1:11" ht="15" customHeight="1" x14ac:dyDescent="0.25">
      <c r="A151">
        <v>261</v>
      </c>
      <c r="B151" s="1" t="s">
        <v>27</v>
      </c>
      <c r="C151" s="1">
        <v>4910</v>
      </c>
      <c r="D151" s="1">
        <v>420</v>
      </c>
      <c r="E151" s="1">
        <f>C151-('Bump Map'!$B$6+'Bump Map'!$B$5)/2</f>
        <v>1475</v>
      </c>
      <c r="F151" s="1">
        <f>D151-('Bump Map'!$C$6+'Bump Map'!$C$5)/2</f>
        <v>-152.5</v>
      </c>
      <c r="G151" s="1" t="s">
        <v>66</v>
      </c>
      <c r="H151" s="1" t="str">
        <f t="shared" si="10"/>
        <v>TRX3_ANA_TX_QP</v>
      </c>
      <c r="I151" s="86" t="str">
        <f t="shared" si="9"/>
        <v>TRX3_ANA_TX_QP</v>
      </c>
      <c r="J151" s="49"/>
      <c r="K151" s="1" t="s">
        <v>398</v>
      </c>
    </row>
    <row r="152" spans="1:11" x14ac:dyDescent="0.25">
      <c r="A152">
        <v>266</v>
      </c>
      <c r="B152" s="1" t="s">
        <v>27</v>
      </c>
      <c r="C152" s="1">
        <v>5000</v>
      </c>
      <c r="D152" s="1">
        <v>1550</v>
      </c>
      <c r="E152" s="1">
        <f>C152-('Bump Map'!$B$6+'Bump Map'!$B$5)/2</f>
        <v>1565</v>
      </c>
      <c r="F152" s="1">
        <f>D152-('Bump Map'!$C$6+'Bump Map'!$C$5)/2</f>
        <v>977.5</v>
      </c>
      <c r="G152" s="1" t="s">
        <v>405</v>
      </c>
      <c r="H152" s="1" t="str">
        <f t="shared" si="10"/>
        <v>TRX3_RXRF_2G</v>
      </c>
      <c r="I152" s="86" t="str">
        <f t="shared" si="9"/>
        <v>TRX3_RXRF_2G</v>
      </c>
      <c r="J152" s="49"/>
      <c r="K152" s="1" t="s">
        <v>41</v>
      </c>
    </row>
    <row r="153" spans="1:11" x14ac:dyDescent="0.25">
      <c r="A153">
        <v>297</v>
      </c>
      <c r="B153" s="1" t="s">
        <v>27</v>
      </c>
      <c r="C153" s="1">
        <v>5615</v>
      </c>
      <c r="D153" s="1">
        <v>1550</v>
      </c>
      <c r="E153" s="1">
        <f>C153-('Bump Map'!$B$6+'Bump Map'!$B$5)/2</f>
        <v>2180</v>
      </c>
      <c r="F153" s="1">
        <f>D153-('Bump Map'!$C$6+'Bump Map'!$C$5)/2</f>
        <v>977.5</v>
      </c>
      <c r="G153" s="1" t="s">
        <v>406</v>
      </c>
      <c r="H153" s="1" t="str">
        <f t="shared" si="10"/>
        <v>TRX3_RXRF_5G</v>
      </c>
      <c r="I153" s="86" t="str">
        <f t="shared" si="9"/>
        <v>TRX3_RXRF_5G</v>
      </c>
      <c r="J153" s="49"/>
      <c r="K153" s="1" t="s">
        <v>41</v>
      </c>
    </row>
    <row r="154" spans="1:11" x14ac:dyDescent="0.25">
      <c r="A154">
        <v>312</v>
      </c>
      <c r="B154" s="1" t="s">
        <v>27</v>
      </c>
      <c r="C154" s="1">
        <v>5860</v>
      </c>
      <c r="D154" s="1">
        <v>1550</v>
      </c>
      <c r="E154" s="1">
        <f>C154-('Bump Map'!$B$6+'Bump Map'!$B$5)/2</f>
        <v>2425</v>
      </c>
      <c r="F154" s="1">
        <f>D154-('Bump Map'!$C$6+'Bump Map'!$C$5)/2</f>
        <v>977.5</v>
      </c>
      <c r="G154" s="1" t="s">
        <v>407</v>
      </c>
      <c r="H154" s="1" t="str">
        <f t="shared" si="10"/>
        <v>TRX3_RXRF_7G</v>
      </c>
      <c r="I154" s="86" t="str">
        <f>H154</f>
        <v>TRX3_RXRF_7G</v>
      </c>
      <c r="J154" s="49"/>
      <c r="K154" s="1" t="s">
        <v>41</v>
      </c>
    </row>
    <row r="155" spans="1:11" x14ac:dyDescent="0.25">
      <c r="A155">
        <v>274</v>
      </c>
      <c r="B155" s="1" t="s">
        <v>27</v>
      </c>
      <c r="C155" s="1">
        <v>5125</v>
      </c>
      <c r="D155" s="1">
        <v>1680</v>
      </c>
      <c r="E155" s="1">
        <f>C155-('Bump Map'!$B$6+'Bump Map'!$B$5)/2</f>
        <v>1690</v>
      </c>
      <c r="F155" s="1">
        <f>D155-('Bump Map'!$C$6+'Bump Map'!$C$5)/2</f>
        <v>1107.5</v>
      </c>
      <c r="G155" s="1" t="s">
        <v>64</v>
      </c>
      <c r="H155" s="1" t="str">
        <f t="shared" si="10"/>
        <v>TRX3_TXRF_2G</v>
      </c>
      <c r="I155" s="86" t="str">
        <f>H155</f>
        <v>TRX3_TXRF_2G</v>
      </c>
      <c r="J155" s="49"/>
      <c r="K155" s="1" t="s">
        <v>41</v>
      </c>
    </row>
    <row r="156" spans="1:11" x14ac:dyDescent="0.25">
      <c r="A156">
        <v>290</v>
      </c>
      <c r="B156" s="1" t="s">
        <v>27</v>
      </c>
      <c r="C156" s="1">
        <v>5485</v>
      </c>
      <c r="D156" s="1">
        <v>1680</v>
      </c>
      <c r="E156" s="1">
        <f>C156-('Bump Map'!$B$6+'Bump Map'!$B$5)/2</f>
        <v>2050</v>
      </c>
      <c r="F156" s="1">
        <f>D156-('Bump Map'!$C$6+'Bump Map'!$C$5)/2</f>
        <v>1107.5</v>
      </c>
      <c r="G156" s="1" t="s">
        <v>395</v>
      </c>
      <c r="H156" s="1" t="str">
        <f t="shared" si="10"/>
        <v>TRX3_TXRF_5G</v>
      </c>
      <c r="I156" s="86" t="str">
        <f>H156</f>
        <v>TRX3_TXRF_5G</v>
      </c>
      <c r="J156" s="49"/>
      <c r="K156" s="1" t="s">
        <v>41</v>
      </c>
    </row>
    <row r="157" spans="1:11" x14ac:dyDescent="0.25">
      <c r="A157">
        <v>284</v>
      </c>
      <c r="B157" s="1" t="s">
        <v>27</v>
      </c>
      <c r="C157" s="1">
        <v>5305</v>
      </c>
      <c r="D157" s="1">
        <v>1680</v>
      </c>
      <c r="E157" s="1">
        <f>C157-('Bump Map'!$B$6+'Bump Map'!$B$5)/2</f>
        <v>1870</v>
      </c>
      <c r="F157" s="1">
        <f>D157-('Bump Map'!$C$6+'Bump Map'!$C$5)/2</f>
        <v>1107.5</v>
      </c>
      <c r="G157" s="1" t="s">
        <v>57</v>
      </c>
      <c r="H157" s="1" t="str">
        <f t="shared" si="10"/>
        <v>TRX3_TXRF_GND</v>
      </c>
      <c r="I157" s="86" t="str">
        <f>H157</f>
        <v>TRX3_TXRF_GND</v>
      </c>
      <c r="J157" s="49"/>
      <c r="K157" s="1" t="s">
        <v>41</v>
      </c>
    </row>
    <row r="158" spans="1:11" x14ac:dyDescent="0.25">
      <c r="A158">
        <v>94</v>
      </c>
      <c r="B158" s="1" t="s">
        <v>124</v>
      </c>
      <c r="C158" s="1">
        <v>1780</v>
      </c>
      <c r="D158" s="1">
        <v>420</v>
      </c>
      <c r="E158" s="1">
        <f>C158-('Bump Map'!$B$6+'Bump Map'!$B$5)/2</f>
        <v>-1655</v>
      </c>
      <c r="F158" s="1">
        <f>D158-('Bump Map'!$C$6+'Bump Map'!$C$5)/2</f>
        <v>-152.5</v>
      </c>
      <c r="G158" s="1" t="s">
        <v>65</v>
      </c>
      <c r="H158" s="1" t="str">
        <f t="shared" ref="H158:H183" si="11">IF(AND(B158="Digits",D158&lt;0),G158,IF(AND(B158="Digits",D158&gt;0),_xlfn.TEXTJOIN("_",TRUE,G158,"Q"),IF(B158="BIST",G158,IF(B158="XTAL",G158,_xlfn.TEXTJOIN("_",TRUE,G158,B158)))))</f>
        <v>VDD_ANA_BB_TRX0</v>
      </c>
      <c r="I158" s="86" t="s">
        <v>365</v>
      </c>
      <c r="J158" s="49"/>
      <c r="K158" s="1" t="s">
        <v>1</v>
      </c>
    </row>
    <row r="159" spans="1:11" x14ac:dyDescent="0.25">
      <c r="A159">
        <v>165</v>
      </c>
      <c r="B159" s="1" t="s">
        <v>99</v>
      </c>
      <c r="C159" s="1">
        <v>3130</v>
      </c>
      <c r="D159" s="1">
        <v>420</v>
      </c>
      <c r="E159" s="1">
        <f>C159-('Bump Map'!$B$6+'Bump Map'!$B$5)/2</f>
        <v>-305</v>
      </c>
      <c r="F159" s="1">
        <f>D159-('Bump Map'!$C$6+'Bump Map'!$C$5)/2</f>
        <v>-152.5</v>
      </c>
      <c r="G159" s="1" t="s">
        <v>65</v>
      </c>
      <c r="H159" s="1" t="str">
        <f t="shared" si="11"/>
        <v>VDD_ANA_BB_TRX1</v>
      </c>
      <c r="I159" s="86" t="s">
        <v>365</v>
      </c>
      <c r="J159" s="49"/>
      <c r="K159" s="1" t="s">
        <v>1</v>
      </c>
    </row>
    <row r="160" spans="1:11" x14ac:dyDescent="0.25">
      <c r="A160">
        <v>198</v>
      </c>
      <c r="B160" s="1" t="s">
        <v>75</v>
      </c>
      <c r="C160" s="1">
        <v>3740</v>
      </c>
      <c r="D160" s="1">
        <v>420</v>
      </c>
      <c r="E160" s="1">
        <f>C160-('Bump Map'!$B$6+'Bump Map'!$B$5)/2</f>
        <v>305</v>
      </c>
      <c r="F160" s="1">
        <f>D160-('Bump Map'!$C$6+'Bump Map'!$C$5)/2</f>
        <v>-152.5</v>
      </c>
      <c r="G160" s="1" t="s">
        <v>65</v>
      </c>
      <c r="H160" s="1" t="str">
        <f t="shared" si="11"/>
        <v>VDD_ANA_BB_TRX2</v>
      </c>
      <c r="I160" s="86" t="s">
        <v>366</v>
      </c>
      <c r="J160" s="49"/>
      <c r="K160" s="1" t="s">
        <v>1</v>
      </c>
    </row>
    <row r="161" spans="1:11" x14ac:dyDescent="0.25">
      <c r="A161">
        <v>269</v>
      </c>
      <c r="B161" s="1" t="s">
        <v>27</v>
      </c>
      <c r="C161" s="1">
        <v>5090</v>
      </c>
      <c r="D161" s="1">
        <v>420</v>
      </c>
      <c r="E161" s="1">
        <f>C161-('Bump Map'!$B$6+'Bump Map'!$B$5)/2</f>
        <v>1655</v>
      </c>
      <c r="F161" s="1">
        <f>D161-('Bump Map'!$C$6+'Bump Map'!$C$5)/2</f>
        <v>-152.5</v>
      </c>
      <c r="G161" s="1" t="s">
        <v>65</v>
      </c>
      <c r="H161" s="1" t="str">
        <f t="shared" si="11"/>
        <v>VDD_ANA_BB_TRX3</v>
      </c>
      <c r="I161" s="86" t="s">
        <v>366</v>
      </c>
      <c r="J161" s="49"/>
      <c r="K161" s="1" t="s">
        <v>1</v>
      </c>
    </row>
    <row r="162" spans="1:11" x14ac:dyDescent="0.25">
      <c r="A162">
        <v>9</v>
      </c>
      <c r="B162" s="1" t="s">
        <v>146</v>
      </c>
      <c r="C162" s="1">
        <v>105</v>
      </c>
      <c r="D162" s="1">
        <v>1500</v>
      </c>
      <c r="E162" s="1">
        <f>C162-('Bump Map'!$B$6+'Bump Map'!$B$5)/2</f>
        <v>-3330</v>
      </c>
      <c r="F162" s="1">
        <f>D162-('Bump Map'!$C$6+'Bump Map'!$C$5)/2</f>
        <v>927.5</v>
      </c>
      <c r="G162" s="1" t="s">
        <v>2</v>
      </c>
      <c r="H162" s="1" t="str">
        <f t="shared" si="11"/>
        <v>VDD_ANA_LO_PLL0</v>
      </c>
      <c r="I162" s="86" t="s">
        <v>350</v>
      </c>
      <c r="J162" s="49"/>
      <c r="K162" s="1" t="s">
        <v>1</v>
      </c>
    </row>
    <row r="163" spans="1:11" x14ac:dyDescent="0.25">
      <c r="A163">
        <v>18</v>
      </c>
      <c r="B163" s="1" t="s">
        <v>146</v>
      </c>
      <c r="C163" s="1">
        <v>285</v>
      </c>
      <c r="D163" s="1">
        <v>1500</v>
      </c>
      <c r="E163" s="1">
        <f>C163-('Bump Map'!$B$6+'Bump Map'!$B$5)/2</f>
        <v>-3150</v>
      </c>
      <c r="F163" s="1">
        <f>D163-('Bump Map'!$C$6+'Bump Map'!$C$5)/2</f>
        <v>927.5</v>
      </c>
      <c r="G163" s="1" t="s">
        <v>2</v>
      </c>
      <c r="H163" s="1" t="str">
        <f t="shared" si="11"/>
        <v>VDD_ANA_LO_PLL0</v>
      </c>
      <c r="I163" s="86" t="s">
        <v>350</v>
      </c>
      <c r="J163" s="49"/>
      <c r="K163" s="1" t="s">
        <v>1</v>
      </c>
    </row>
    <row r="164" spans="1:11" x14ac:dyDescent="0.25">
      <c r="A164">
        <v>19</v>
      </c>
      <c r="B164" s="1" t="s">
        <v>146</v>
      </c>
      <c r="C164" s="1">
        <v>285</v>
      </c>
      <c r="D164" s="1">
        <v>1680</v>
      </c>
      <c r="E164" s="1">
        <f>C164-('Bump Map'!$B$6+'Bump Map'!$B$5)/2</f>
        <v>-3150</v>
      </c>
      <c r="F164" s="1">
        <f>D164-('Bump Map'!$C$6+'Bump Map'!$C$5)/2</f>
        <v>1107.5</v>
      </c>
      <c r="G164" s="1" t="s">
        <v>2</v>
      </c>
      <c r="H164" s="1" t="str">
        <f t="shared" si="11"/>
        <v>VDD_ANA_LO_PLL0</v>
      </c>
      <c r="I164" s="86" t="s">
        <v>350</v>
      </c>
      <c r="J164" s="49"/>
      <c r="K164" s="1" t="s">
        <v>1</v>
      </c>
    </row>
    <row r="165" spans="1:11" x14ac:dyDescent="0.25">
      <c r="A165">
        <v>31</v>
      </c>
      <c r="B165" s="1" t="s">
        <v>146</v>
      </c>
      <c r="C165" s="1">
        <v>465</v>
      </c>
      <c r="D165" s="1">
        <v>1680</v>
      </c>
      <c r="E165" s="1">
        <f>C165-('Bump Map'!$B$6+'Bump Map'!$B$5)/2</f>
        <v>-2970</v>
      </c>
      <c r="F165" s="1">
        <f>D165-('Bump Map'!$C$6+'Bump Map'!$C$5)/2</f>
        <v>1107.5</v>
      </c>
      <c r="G165" s="1" t="s">
        <v>2</v>
      </c>
      <c r="H165" s="1" t="str">
        <f t="shared" si="11"/>
        <v>VDD_ANA_LO_PLL0</v>
      </c>
      <c r="I165" s="86" t="s">
        <v>350</v>
      </c>
      <c r="J165" s="49"/>
      <c r="K165" s="1" t="s">
        <v>1</v>
      </c>
    </row>
    <row r="166" spans="1:11" x14ac:dyDescent="0.25">
      <c r="A166">
        <v>345</v>
      </c>
      <c r="B166" s="1" t="s">
        <v>3</v>
      </c>
      <c r="C166" s="1">
        <v>6405</v>
      </c>
      <c r="D166" s="1">
        <v>1680</v>
      </c>
      <c r="E166" s="1">
        <f>C166-('Bump Map'!$B$6+'Bump Map'!$B$5)/2</f>
        <v>2970</v>
      </c>
      <c r="F166" s="1">
        <f>D166-('Bump Map'!$C$6+'Bump Map'!$C$5)/2</f>
        <v>1107.5</v>
      </c>
      <c r="G166" s="1" t="s">
        <v>2</v>
      </c>
      <c r="H166" s="1" t="str">
        <f t="shared" si="11"/>
        <v>VDD_ANA_LO_PLL1</v>
      </c>
      <c r="I166" s="86" t="s">
        <v>351</v>
      </c>
      <c r="J166" s="49"/>
      <c r="K166" s="1" t="s">
        <v>1</v>
      </c>
    </row>
    <row r="167" spans="1:11" x14ac:dyDescent="0.25">
      <c r="A167">
        <v>355</v>
      </c>
      <c r="B167" s="1" t="s">
        <v>3</v>
      </c>
      <c r="C167" s="1">
        <v>6585</v>
      </c>
      <c r="D167" s="1">
        <v>1500</v>
      </c>
      <c r="E167" s="1">
        <f>C167-('Bump Map'!$B$6+'Bump Map'!$B$5)/2</f>
        <v>3150</v>
      </c>
      <c r="F167" s="1">
        <f>D167-('Bump Map'!$C$6+'Bump Map'!$C$5)/2</f>
        <v>927.5</v>
      </c>
      <c r="G167" s="1" t="s">
        <v>2</v>
      </c>
      <c r="H167" s="1" t="str">
        <f t="shared" si="11"/>
        <v>VDD_ANA_LO_PLL1</v>
      </c>
      <c r="I167" s="86" t="s">
        <v>351</v>
      </c>
      <c r="J167" s="49"/>
      <c r="K167" s="1" t="s">
        <v>1</v>
      </c>
    </row>
    <row r="168" spans="1:11" x14ac:dyDescent="0.25">
      <c r="A168">
        <v>356</v>
      </c>
      <c r="B168" s="1" t="s">
        <v>3</v>
      </c>
      <c r="C168" s="1">
        <v>6585</v>
      </c>
      <c r="D168" s="1">
        <v>1680</v>
      </c>
      <c r="E168" s="1">
        <f>C168-('Bump Map'!$B$6+'Bump Map'!$B$5)/2</f>
        <v>3150</v>
      </c>
      <c r="F168" s="1">
        <f>D168-('Bump Map'!$C$6+'Bump Map'!$C$5)/2</f>
        <v>1107.5</v>
      </c>
      <c r="G168" s="1" t="s">
        <v>2</v>
      </c>
      <c r="H168" s="1" t="str">
        <f t="shared" si="11"/>
        <v>VDD_ANA_LO_PLL1</v>
      </c>
      <c r="I168" s="86" t="s">
        <v>351</v>
      </c>
      <c r="J168" s="49"/>
      <c r="K168" s="1" t="s">
        <v>1</v>
      </c>
    </row>
    <row r="169" spans="1:11" x14ac:dyDescent="0.25">
      <c r="A169">
        <v>365</v>
      </c>
      <c r="B169" s="1" t="s">
        <v>3</v>
      </c>
      <c r="C169" s="1">
        <v>6765</v>
      </c>
      <c r="D169" s="1">
        <v>1500</v>
      </c>
      <c r="E169" s="1">
        <f>C169-('Bump Map'!$B$6+'Bump Map'!$B$5)/2</f>
        <v>3330</v>
      </c>
      <c r="F169" s="1">
        <f>D169-('Bump Map'!$C$6+'Bump Map'!$C$5)/2</f>
        <v>927.5</v>
      </c>
      <c r="G169" s="1" t="s">
        <v>2</v>
      </c>
      <c r="H169" s="1" t="str">
        <f t="shared" si="11"/>
        <v>VDD_ANA_LO_PLL1</v>
      </c>
      <c r="I169" s="86" t="s">
        <v>351</v>
      </c>
      <c r="J169" s="49"/>
      <c r="K169" s="1" t="s">
        <v>1</v>
      </c>
    </row>
    <row r="170" spans="1:11" x14ac:dyDescent="0.25">
      <c r="A170">
        <v>79</v>
      </c>
      <c r="B170" s="1" t="s">
        <v>124</v>
      </c>
      <c r="C170" s="1">
        <v>1565</v>
      </c>
      <c r="D170" s="1">
        <v>960</v>
      </c>
      <c r="E170" s="1">
        <f>C170-('Bump Map'!$B$6+'Bump Map'!$B$5)/2</f>
        <v>-1870</v>
      </c>
      <c r="F170" s="1">
        <f>D170-('Bump Map'!$C$6+'Bump Map'!$C$5)/2</f>
        <v>387.5</v>
      </c>
      <c r="G170" s="1" t="s">
        <v>2</v>
      </c>
      <c r="H170" s="1" t="str">
        <f t="shared" si="11"/>
        <v>VDD_ANA_LO_TRX0</v>
      </c>
      <c r="I170" s="86" t="s">
        <v>344</v>
      </c>
      <c r="J170" s="49"/>
      <c r="K170" s="1" t="s">
        <v>1</v>
      </c>
    </row>
    <row r="171" spans="1:11" x14ac:dyDescent="0.25">
      <c r="A171">
        <v>150</v>
      </c>
      <c r="B171" s="1" t="s">
        <v>99</v>
      </c>
      <c r="C171" s="1">
        <v>2915</v>
      </c>
      <c r="D171" s="1">
        <v>960</v>
      </c>
      <c r="E171" s="1">
        <f>C171-('Bump Map'!$B$6+'Bump Map'!$B$5)/2</f>
        <v>-520</v>
      </c>
      <c r="F171" s="1">
        <f>D171-('Bump Map'!$C$6+'Bump Map'!$C$5)/2</f>
        <v>387.5</v>
      </c>
      <c r="G171" s="1" t="s">
        <v>2</v>
      </c>
      <c r="H171" s="1" t="str">
        <f t="shared" si="11"/>
        <v>VDD_ANA_LO_TRX1</v>
      </c>
      <c r="I171" s="86" t="s">
        <v>345</v>
      </c>
      <c r="J171" s="49"/>
      <c r="K171" s="1" t="s">
        <v>1</v>
      </c>
    </row>
    <row r="172" spans="1:11" x14ac:dyDescent="0.25">
      <c r="A172">
        <v>211</v>
      </c>
      <c r="B172" s="1" t="s">
        <v>75</v>
      </c>
      <c r="C172" s="1">
        <v>3955</v>
      </c>
      <c r="D172" s="1">
        <v>960</v>
      </c>
      <c r="E172" s="1">
        <f>C172-('Bump Map'!$B$6+'Bump Map'!$B$5)/2</f>
        <v>520</v>
      </c>
      <c r="F172" s="1">
        <f>D172-('Bump Map'!$C$6+'Bump Map'!$C$5)/2</f>
        <v>387.5</v>
      </c>
      <c r="G172" s="1" t="s">
        <v>2</v>
      </c>
      <c r="H172" s="1" t="str">
        <f t="shared" si="11"/>
        <v>VDD_ANA_LO_TRX2</v>
      </c>
      <c r="I172" s="86" t="s">
        <v>346</v>
      </c>
      <c r="J172" s="49"/>
      <c r="K172" s="1" t="s">
        <v>1</v>
      </c>
    </row>
    <row r="173" spans="1:11" x14ac:dyDescent="0.25">
      <c r="A173">
        <v>282</v>
      </c>
      <c r="B173" s="1" t="s">
        <v>27</v>
      </c>
      <c r="C173" s="1">
        <v>5305</v>
      </c>
      <c r="D173" s="1">
        <v>960</v>
      </c>
      <c r="E173" s="1">
        <f>C173-('Bump Map'!$B$6+'Bump Map'!$B$5)/2</f>
        <v>1870</v>
      </c>
      <c r="F173" s="1">
        <f>D173-('Bump Map'!$C$6+'Bump Map'!$C$5)/2</f>
        <v>387.5</v>
      </c>
      <c r="G173" s="1" t="s">
        <v>2</v>
      </c>
      <c r="H173" s="1" t="str">
        <f t="shared" si="11"/>
        <v>VDD_ANA_LO_TRX3</v>
      </c>
      <c r="I173" s="86" t="s">
        <v>347</v>
      </c>
      <c r="J173" s="49"/>
      <c r="K173" s="1" t="s">
        <v>1</v>
      </c>
    </row>
    <row r="174" spans="1:11" x14ac:dyDescent="0.25">
      <c r="A174">
        <v>46</v>
      </c>
      <c r="B174" s="1" t="s">
        <v>124</v>
      </c>
      <c r="C174" s="1">
        <v>825</v>
      </c>
      <c r="D174" s="1">
        <v>1680</v>
      </c>
      <c r="E174" s="1">
        <f>C174-('Bump Map'!$B$6+'Bump Map'!$B$5)/2</f>
        <v>-2610</v>
      </c>
      <c r="F174" s="1">
        <f>D174-('Bump Map'!$C$6+'Bump Map'!$C$5)/2</f>
        <v>1107.5</v>
      </c>
      <c r="G174" s="1" t="s">
        <v>26</v>
      </c>
      <c r="H174" s="1" t="str">
        <f t="shared" si="11"/>
        <v>VDD_ANA_RF_TRX0</v>
      </c>
      <c r="I174" s="86" t="s">
        <v>344</v>
      </c>
      <c r="J174" s="49"/>
      <c r="K174" s="1" t="s">
        <v>1</v>
      </c>
    </row>
    <row r="175" spans="1:11" x14ac:dyDescent="0.25">
      <c r="A175">
        <v>115</v>
      </c>
      <c r="B175" s="1" t="s">
        <v>99</v>
      </c>
      <c r="C175" s="1">
        <v>2175</v>
      </c>
      <c r="D175" s="1">
        <v>1680</v>
      </c>
      <c r="E175" s="1">
        <f>C175-('Bump Map'!$B$6+'Bump Map'!$B$5)/2</f>
        <v>-1260</v>
      </c>
      <c r="F175" s="1">
        <f>D175-('Bump Map'!$C$6+'Bump Map'!$C$5)/2</f>
        <v>1107.5</v>
      </c>
      <c r="G175" s="1" t="s">
        <v>26</v>
      </c>
      <c r="H175" s="1" t="str">
        <f t="shared" si="11"/>
        <v>VDD_ANA_RF_TRX1</v>
      </c>
      <c r="I175" s="86" t="s">
        <v>345</v>
      </c>
      <c r="J175" s="49"/>
      <c r="K175" s="1" t="s">
        <v>1</v>
      </c>
    </row>
    <row r="176" spans="1:11" x14ac:dyDescent="0.25">
      <c r="A176">
        <v>252</v>
      </c>
      <c r="B176" s="1" t="s">
        <v>75</v>
      </c>
      <c r="C176" s="1">
        <v>4695</v>
      </c>
      <c r="D176" s="1">
        <v>1680</v>
      </c>
      <c r="E176" s="1">
        <f>C176-('Bump Map'!$B$6+'Bump Map'!$B$5)/2</f>
        <v>1260</v>
      </c>
      <c r="F176" s="1">
        <f>D176-('Bump Map'!$C$6+'Bump Map'!$C$5)/2</f>
        <v>1107.5</v>
      </c>
      <c r="G176" s="1" t="s">
        <v>26</v>
      </c>
      <c r="H176" s="1" t="str">
        <f t="shared" si="11"/>
        <v>VDD_ANA_RF_TRX2</v>
      </c>
      <c r="I176" s="86" t="s">
        <v>346</v>
      </c>
      <c r="J176" s="49"/>
      <c r="K176" s="1" t="s">
        <v>1</v>
      </c>
    </row>
    <row r="177" spans="1:11" x14ac:dyDescent="0.25">
      <c r="A177">
        <v>326</v>
      </c>
      <c r="B177" s="1" t="s">
        <v>27</v>
      </c>
      <c r="C177" s="1">
        <v>6045</v>
      </c>
      <c r="D177" s="1">
        <v>1680</v>
      </c>
      <c r="E177" s="1">
        <f>C177-('Bump Map'!$B$6+'Bump Map'!$B$5)/2</f>
        <v>2610</v>
      </c>
      <c r="F177" s="1">
        <f>D177-('Bump Map'!$C$6+'Bump Map'!$C$5)/2</f>
        <v>1107.5</v>
      </c>
      <c r="G177" s="1" t="s">
        <v>26</v>
      </c>
      <c r="H177" s="1" t="str">
        <f t="shared" si="11"/>
        <v>VDD_ANA_RF_TRX3</v>
      </c>
      <c r="I177" s="86" t="s">
        <v>347</v>
      </c>
      <c r="J177" s="49"/>
      <c r="K177" s="1" t="s">
        <v>1</v>
      </c>
    </row>
    <row r="178" spans="1:11" x14ac:dyDescent="0.25">
      <c r="A178">
        <v>5</v>
      </c>
      <c r="B178" s="1" t="s">
        <v>146</v>
      </c>
      <c r="C178" s="1">
        <v>105</v>
      </c>
      <c r="D178" s="1">
        <v>600</v>
      </c>
      <c r="E178" s="1">
        <f>C178-('Bump Map'!$B$6+'Bump Map'!$B$5)/2</f>
        <v>-3330</v>
      </c>
      <c r="F178" s="1">
        <f>D178-('Bump Map'!$C$6+'Bump Map'!$C$5)/2</f>
        <v>27.5</v>
      </c>
      <c r="G178" s="1" t="s">
        <v>8</v>
      </c>
      <c r="H178" s="1" t="str">
        <f t="shared" si="11"/>
        <v>VDD_ANA_XTAL_PLL0</v>
      </c>
      <c r="I178" s="86" t="s">
        <v>350</v>
      </c>
      <c r="J178" s="49"/>
      <c r="K178" s="1" t="s">
        <v>1</v>
      </c>
    </row>
    <row r="179" spans="1:11" x14ac:dyDescent="0.25">
      <c r="A179">
        <v>361</v>
      </c>
      <c r="B179" s="1" t="s">
        <v>3</v>
      </c>
      <c r="C179" s="1">
        <v>6765</v>
      </c>
      <c r="D179" s="1">
        <v>600</v>
      </c>
      <c r="E179" s="1">
        <f>C179-('Bump Map'!$B$6+'Bump Map'!$B$5)/2</f>
        <v>3330</v>
      </c>
      <c r="F179" s="1">
        <f>D179-('Bump Map'!$C$6+'Bump Map'!$C$5)/2</f>
        <v>27.5</v>
      </c>
      <c r="G179" s="1" t="s">
        <v>8</v>
      </c>
      <c r="H179" s="1" t="str">
        <f t="shared" si="11"/>
        <v>VDD_ANA_XTAL_PLL1</v>
      </c>
      <c r="I179" s="86" t="s">
        <v>351</v>
      </c>
      <c r="J179" s="49"/>
      <c r="K179" s="1" t="s">
        <v>1</v>
      </c>
    </row>
    <row r="180" spans="1:11" x14ac:dyDescent="0.25">
      <c r="A180">
        <v>84</v>
      </c>
      <c r="B180" s="1" t="s">
        <v>124</v>
      </c>
      <c r="C180" s="1">
        <v>1600</v>
      </c>
      <c r="D180" s="1">
        <v>420</v>
      </c>
      <c r="E180" s="1">
        <f>C180-('Bump Map'!$B$6+'Bump Map'!$B$5)/2</f>
        <v>-1835</v>
      </c>
      <c r="F180" s="1">
        <f>D180-('Bump Map'!$C$6+'Bump Map'!$C$5)/2</f>
        <v>-152.5</v>
      </c>
      <c r="G180" s="1" t="s">
        <v>59</v>
      </c>
      <c r="H180" s="1" t="str">
        <f t="shared" si="11"/>
        <v>VDD_BB_TRX0</v>
      </c>
      <c r="I180" s="86" t="s">
        <v>364</v>
      </c>
      <c r="J180" s="49" t="s">
        <v>370</v>
      </c>
      <c r="K180" s="1" t="s">
        <v>28</v>
      </c>
    </row>
    <row r="181" spans="1:11" x14ac:dyDescent="0.25">
      <c r="A181">
        <v>155</v>
      </c>
      <c r="B181" s="1" t="s">
        <v>99</v>
      </c>
      <c r="C181" s="1">
        <v>2950</v>
      </c>
      <c r="D181" s="1">
        <v>420</v>
      </c>
      <c r="E181" s="1">
        <f>C181-('Bump Map'!$B$6+'Bump Map'!$B$5)/2</f>
        <v>-485</v>
      </c>
      <c r="F181" s="1">
        <f>D181-('Bump Map'!$C$6+'Bump Map'!$C$5)/2</f>
        <v>-152.5</v>
      </c>
      <c r="G181" s="1" t="s">
        <v>59</v>
      </c>
      <c r="H181" s="1" t="str">
        <f t="shared" si="11"/>
        <v>VDD_BB_TRX1</v>
      </c>
      <c r="I181" s="86" t="s">
        <v>364</v>
      </c>
      <c r="J181" s="49" t="s">
        <v>373</v>
      </c>
      <c r="K181" s="1" t="s">
        <v>28</v>
      </c>
    </row>
    <row r="182" spans="1:11" x14ac:dyDescent="0.25">
      <c r="A182">
        <v>209</v>
      </c>
      <c r="B182" s="1" t="s">
        <v>75</v>
      </c>
      <c r="C182" s="1">
        <v>3920</v>
      </c>
      <c r="D182" s="1">
        <v>420</v>
      </c>
      <c r="E182" s="1">
        <f>C182-('Bump Map'!$B$6+'Bump Map'!$B$5)/2</f>
        <v>485</v>
      </c>
      <c r="F182" s="1">
        <f>D182-('Bump Map'!$C$6+'Bump Map'!$C$5)/2</f>
        <v>-152.5</v>
      </c>
      <c r="G182" s="1" t="s">
        <v>59</v>
      </c>
      <c r="H182" s="1" t="str">
        <f t="shared" si="11"/>
        <v>VDD_BB_TRX2</v>
      </c>
      <c r="I182" s="86" t="s">
        <v>364</v>
      </c>
      <c r="J182" s="49" t="s">
        <v>374</v>
      </c>
      <c r="K182" s="1" t="s">
        <v>28</v>
      </c>
    </row>
    <row r="183" spans="1:11" x14ac:dyDescent="0.25">
      <c r="A183">
        <v>280</v>
      </c>
      <c r="B183" s="1" t="s">
        <v>27</v>
      </c>
      <c r="C183" s="1">
        <v>5270</v>
      </c>
      <c r="D183" s="1">
        <v>420</v>
      </c>
      <c r="E183" s="1">
        <f>C183-('Bump Map'!$B$6+'Bump Map'!$B$5)/2</f>
        <v>1835</v>
      </c>
      <c r="F183" s="1">
        <f>D183-('Bump Map'!$C$6+'Bump Map'!$C$5)/2</f>
        <v>-152.5</v>
      </c>
      <c r="G183" s="1" t="s">
        <v>59</v>
      </c>
      <c r="H183" s="1" t="str">
        <f t="shared" si="11"/>
        <v>VDD_BB_TRX3</v>
      </c>
      <c r="I183" s="86" t="s">
        <v>364</v>
      </c>
      <c r="J183" s="49" t="s">
        <v>377</v>
      </c>
      <c r="K183" s="1" t="s">
        <v>28</v>
      </c>
    </row>
    <row r="184" spans="1:11" x14ac:dyDescent="0.25">
      <c r="A184">
        <v>50</v>
      </c>
      <c r="B184" s="1" t="s">
        <v>12</v>
      </c>
      <c r="C184" s="1">
        <v>1005</v>
      </c>
      <c r="D184" s="1">
        <v>-341</v>
      </c>
      <c r="E184" s="1">
        <f>C184-('Bump Map'!$B$6+'Bump Map'!$B$5)/2</f>
        <v>-2430</v>
      </c>
      <c r="F184" s="1">
        <f>D184-('Bump Map'!$C$6+'Bump Map'!$C$5)/2</f>
        <v>-913.5</v>
      </c>
      <c r="G184" s="1" t="s">
        <v>52</v>
      </c>
      <c r="H184" s="1" t="str">
        <f t="shared" ref="H184:H209" si="12">IF(B184="Digits",G184,IF(B184="BIST",G184,IF(B184="XTAL",G184,_xlfn.TEXTJOIN("_",TRUE,G184,B184))))</f>
        <v>VDD_DIG</v>
      </c>
      <c r="I184" s="86" t="str">
        <f t="shared" ref="I184:I205" si="13">H184</f>
        <v>VDD_DIG</v>
      </c>
      <c r="J184" s="49"/>
      <c r="K184" s="1" t="s">
        <v>1</v>
      </c>
    </row>
    <row r="185" spans="1:11" x14ac:dyDescent="0.25">
      <c r="A185">
        <v>76</v>
      </c>
      <c r="B185" s="1" t="s">
        <v>12</v>
      </c>
      <c r="C185" s="1">
        <v>1545</v>
      </c>
      <c r="D185" s="1">
        <v>-461</v>
      </c>
      <c r="E185" s="1">
        <f>C185-('Bump Map'!$B$6+'Bump Map'!$B$5)/2</f>
        <v>-1890</v>
      </c>
      <c r="F185" s="1">
        <f>D185-('Bump Map'!$C$6+'Bump Map'!$C$5)/2</f>
        <v>-1033.5</v>
      </c>
      <c r="G185" s="1" t="s">
        <v>52</v>
      </c>
      <c r="H185" s="1" t="str">
        <f t="shared" si="12"/>
        <v>VDD_DIG</v>
      </c>
      <c r="I185" s="86" t="str">
        <f t="shared" si="13"/>
        <v>VDD_DIG</v>
      </c>
      <c r="J185" s="49"/>
      <c r="K185" s="1" t="s">
        <v>1</v>
      </c>
    </row>
    <row r="186" spans="1:11" x14ac:dyDescent="0.25">
      <c r="A186">
        <v>119</v>
      </c>
      <c r="B186" s="1" t="s">
        <v>12</v>
      </c>
      <c r="C186" s="1">
        <v>2265</v>
      </c>
      <c r="D186" s="1">
        <v>-461</v>
      </c>
      <c r="E186" s="1">
        <f>C186-('Bump Map'!$B$6+'Bump Map'!$B$5)/2</f>
        <v>-1170</v>
      </c>
      <c r="F186" s="1">
        <f>D186-('Bump Map'!$C$6+'Bump Map'!$C$5)/2</f>
        <v>-1033.5</v>
      </c>
      <c r="G186" s="1" t="s">
        <v>52</v>
      </c>
      <c r="H186" s="1" t="str">
        <f t="shared" si="12"/>
        <v>VDD_DIG</v>
      </c>
      <c r="I186" s="86" t="str">
        <f t="shared" si="13"/>
        <v>VDD_DIG</v>
      </c>
      <c r="J186" s="49"/>
      <c r="K186" s="1" t="s">
        <v>1</v>
      </c>
    </row>
    <row r="187" spans="1:11" x14ac:dyDescent="0.25">
      <c r="A187">
        <v>157</v>
      </c>
      <c r="B187" s="1" t="s">
        <v>12</v>
      </c>
      <c r="C187" s="1">
        <v>2985</v>
      </c>
      <c r="D187" s="1">
        <v>-461</v>
      </c>
      <c r="E187" s="1">
        <f>C187-('Bump Map'!$B$6+'Bump Map'!$B$5)/2</f>
        <v>-450</v>
      </c>
      <c r="F187" s="1">
        <f>D187-('Bump Map'!$C$6+'Bump Map'!$C$5)/2</f>
        <v>-1033.5</v>
      </c>
      <c r="G187" s="1" t="s">
        <v>52</v>
      </c>
      <c r="H187" s="1" t="str">
        <f t="shared" si="12"/>
        <v>VDD_DIG</v>
      </c>
      <c r="I187" s="86" t="str">
        <f t="shared" si="13"/>
        <v>VDD_DIG</v>
      </c>
      <c r="J187" s="49"/>
      <c r="K187" s="1" t="s">
        <v>1</v>
      </c>
    </row>
    <row r="188" spans="1:11" x14ac:dyDescent="0.25">
      <c r="A188">
        <v>184</v>
      </c>
      <c r="B188" s="1" t="s">
        <v>12</v>
      </c>
      <c r="C188" s="1">
        <v>3525</v>
      </c>
      <c r="D188" s="1">
        <v>-101</v>
      </c>
      <c r="E188" s="1">
        <f>C188-('Bump Map'!$B$6+'Bump Map'!$B$5)/2</f>
        <v>90</v>
      </c>
      <c r="F188" s="1">
        <f>D188-('Bump Map'!$C$6+'Bump Map'!$C$5)/2</f>
        <v>-673.5</v>
      </c>
      <c r="G188" s="1" t="s">
        <v>52</v>
      </c>
      <c r="H188" s="1" t="str">
        <f t="shared" si="12"/>
        <v>VDD_DIG</v>
      </c>
      <c r="I188" s="86" t="str">
        <f t="shared" si="13"/>
        <v>VDD_DIG</v>
      </c>
      <c r="J188" s="49"/>
      <c r="K188" s="1" t="s">
        <v>1</v>
      </c>
    </row>
    <row r="189" spans="1:11" x14ac:dyDescent="0.25">
      <c r="A189">
        <v>193</v>
      </c>
      <c r="B189" s="1" t="s">
        <v>12</v>
      </c>
      <c r="C189" s="1">
        <v>3705</v>
      </c>
      <c r="D189" s="1">
        <v>-461</v>
      </c>
      <c r="E189" s="1">
        <f>C189-('Bump Map'!$B$6+'Bump Map'!$B$5)/2</f>
        <v>270</v>
      </c>
      <c r="F189" s="1">
        <f>D189-('Bump Map'!$C$6+'Bump Map'!$C$5)/2</f>
        <v>-1033.5</v>
      </c>
      <c r="G189" s="1" t="s">
        <v>52</v>
      </c>
      <c r="H189" s="1" t="str">
        <f t="shared" si="12"/>
        <v>VDD_DIG</v>
      </c>
      <c r="I189" s="86" t="str">
        <f t="shared" si="13"/>
        <v>VDD_DIG</v>
      </c>
      <c r="J189" s="49"/>
      <c r="K189" s="1" t="s">
        <v>1</v>
      </c>
    </row>
    <row r="190" spans="1:11" x14ac:dyDescent="0.25">
      <c r="A190">
        <v>234</v>
      </c>
      <c r="B190" s="1" t="s">
        <v>12</v>
      </c>
      <c r="C190" s="1">
        <v>4425</v>
      </c>
      <c r="D190" s="1">
        <v>-461</v>
      </c>
      <c r="E190" s="1">
        <f>C190-('Bump Map'!$B$6+'Bump Map'!$B$5)/2</f>
        <v>990</v>
      </c>
      <c r="F190" s="1">
        <f>D190-('Bump Map'!$C$6+'Bump Map'!$C$5)/2</f>
        <v>-1033.5</v>
      </c>
      <c r="G190" s="1" t="s">
        <v>52</v>
      </c>
      <c r="H190" s="1" t="str">
        <f t="shared" si="12"/>
        <v>VDD_DIG</v>
      </c>
      <c r="I190" s="86" t="str">
        <f t="shared" si="13"/>
        <v>VDD_DIG</v>
      </c>
      <c r="J190" s="49"/>
      <c r="K190" s="1" t="s">
        <v>1</v>
      </c>
    </row>
    <row r="191" spans="1:11" x14ac:dyDescent="0.25">
      <c r="A191">
        <v>275</v>
      </c>
      <c r="B191" s="1" t="s">
        <v>12</v>
      </c>
      <c r="C191" s="1">
        <v>5145</v>
      </c>
      <c r="D191" s="1">
        <v>-461</v>
      </c>
      <c r="E191" s="1">
        <f>C191-('Bump Map'!$B$6+'Bump Map'!$B$5)/2</f>
        <v>1710</v>
      </c>
      <c r="F191" s="1">
        <f>D191-('Bump Map'!$C$6+'Bump Map'!$C$5)/2</f>
        <v>-1033.5</v>
      </c>
      <c r="G191" s="1" t="s">
        <v>52</v>
      </c>
      <c r="H191" s="1" t="str">
        <f t="shared" si="12"/>
        <v>VDD_DIG</v>
      </c>
      <c r="I191" s="86" t="str">
        <f t="shared" si="13"/>
        <v>VDD_DIG</v>
      </c>
      <c r="J191" s="49"/>
      <c r="K191" s="1" t="s">
        <v>1</v>
      </c>
    </row>
    <row r="192" spans="1:11" x14ac:dyDescent="0.25">
      <c r="A192">
        <v>287</v>
      </c>
      <c r="B192" s="1" t="s">
        <v>12</v>
      </c>
      <c r="C192" s="1">
        <v>5325</v>
      </c>
      <c r="D192" s="1">
        <v>-101</v>
      </c>
      <c r="E192" s="1">
        <f>C192-('Bump Map'!$B$6+'Bump Map'!$B$5)/2</f>
        <v>1890</v>
      </c>
      <c r="F192" s="1">
        <f>D192-('Bump Map'!$C$6+'Bump Map'!$C$5)/2</f>
        <v>-673.5</v>
      </c>
      <c r="G192" s="1" t="s">
        <v>52</v>
      </c>
      <c r="H192" s="1" t="str">
        <f t="shared" si="12"/>
        <v>VDD_DIG</v>
      </c>
      <c r="I192" s="86" t="str">
        <f t="shared" si="13"/>
        <v>VDD_DIG</v>
      </c>
      <c r="J192" s="49"/>
      <c r="K192" s="1" t="s">
        <v>1</v>
      </c>
    </row>
    <row r="193" spans="1:11" x14ac:dyDescent="0.25">
      <c r="A193">
        <v>313</v>
      </c>
      <c r="B193" s="1" t="s">
        <v>12</v>
      </c>
      <c r="C193" s="1">
        <v>5865</v>
      </c>
      <c r="D193" s="1">
        <v>-461</v>
      </c>
      <c r="E193" s="1">
        <f>C193-('Bump Map'!$B$6+'Bump Map'!$B$5)/2</f>
        <v>2430</v>
      </c>
      <c r="F193" s="1">
        <f>D193-('Bump Map'!$C$6+'Bump Map'!$C$5)/2</f>
        <v>-1033.5</v>
      </c>
      <c r="G193" s="1" t="s">
        <v>52</v>
      </c>
      <c r="H193" s="1" t="str">
        <f t="shared" si="12"/>
        <v>VDD_DIG</v>
      </c>
      <c r="I193" s="86" t="str">
        <f t="shared" si="13"/>
        <v>VDD_DIG</v>
      </c>
      <c r="J193" s="49"/>
      <c r="K193" s="1" t="s">
        <v>1</v>
      </c>
    </row>
    <row r="194" spans="1:11" x14ac:dyDescent="0.25">
      <c r="A194">
        <v>346</v>
      </c>
      <c r="B194" s="1" t="s">
        <v>12</v>
      </c>
      <c r="C194" s="1">
        <v>6585</v>
      </c>
      <c r="D194" s="1">
        <v>-461</v>
      </c>
      <c r="E194" s="1">
        <f>C194-('Bump Map'!$B$6+'Bump Map'!$B$5)/2</f>
        <v>3150</v>
      </c>
      <c r="F194" s="1">
        <f>D194-('Bump Map'!$C$6+'Bump Map'!$C$5)/2</f>
        <v>-1033.5</v>
      </c>
      <c r="G194" s="1" t="s">
        <v>52</v>
      </c>
      <c r="H194" s="1" t="str">
        <f t="shared" si="12"/>
        <v>VDD_DIG</v>
      </c>
      <c r="I194" s="86" t="str">
        <f t="shared" si="13"/>
        <v>VDD_DIG</v>
      </c>
      <c r="J194" s="49"/>
      <c r="K194" s="1" t="s">
        <v>1</v>
      </c>
    </row>
    <row r="195" spans="1:11" x14ac:dyDescent="0.25">
      <c r="A195">
        <v>98</v>
      </c>
      <c r="B195" s="1" t="s">
        <v>12</v>
      </c>
      <c r="C195" s="1">
        <v>1905</v>
      </c>
      <c r="D195" s="1">
        <v>-461</v>
      </c>
      <c r="E195" s="1">
        <f>C195-('Bump Map'!$B$6+'Bump Map'!$B$5)/2</f>
        <v>-1530</v>
      </c>
      <c r="F195" s="1">
        <f>D195-('Bump Map'!$C$6+'Bump Map'!$C$5)/2</f>
        <v>-1033.5</v>
      </c>
      <c r="G195" s="1" t="s">
        <v>427</v>
      </c>
      <c r="H195" s="1" t="str">
        <f t="shared" si="12"/>
        <v>VDD_IO</v>
      </c>
      <c r="I195" s="86" t="str">
        <f t="shared" si="13"/>
        <v>VDD_IO</v>
      </c>
      <c r="J195" s="49"/>
      <c r="K195" s="1" t="s">
        <v>1</v>
      </c>
    </row>
    <row r="196" spans="1:11" x14ac:dyDescent="0.25">
      <c r="A196">
        <v>99</v>
      </c>
      <c r="B196" s="1" t="s">
        <v>12</v>
      </c>
      <c r="C196" s="1">
        <v>1905</v>
      </c>
      <c r="D196" s="1">
        <v>-281</v>
      </c>
      <c r="E196" s="1">
        <f>C196-('Bump Map'!$B$6+'Bump Map'!$B$5)/2</f>
        <v>-1530</v>
      </c>
      <c r="F196" s="1">
        <f>D196-('Bump Map'!$C$6+'Bump Map'!$C$5)/2</f>
        <v>-853.5</v>
      </c>
      <c r="G196" s="1" t="s">
        <v>427</v>
      </c>
      <c r="H196" s="1" t="str">
        <f t="shared" si="12"/>
        <v>VDD_IO</v>
      </c>
      <c r="I196" s="86" t="str">
        <f t="shared" si="13"/>
        <v>VDD_IO</v>
      </c>
      <c r="J196" s="49"/>
      <c r="K196" s="1" t="s">
        <v>1</v>
      </c>
    </row>
    <row r="197" spans="1:11" x14ac:dyDescent="0.25">
      <c r="A197">
        <v>138</v>
      </c>
      <c r="B197" s="1" t="s">
        <v>12</v>
      </c>
      <c r="C197" s="1">
        <v>2625</v>
      </c>
      <c r="D197" s="1">
        <v>-461</v>
      </c>
      <c r="E197" s="1">
        <f>C197-('Bump Map'!$B$6+'Bump Map'!$B$5)/2</f>
        <v>-810</v>
      </c>
      <c r="F197" s="1">
        <f>D197-('Bump Map'!$C$6+'Bump Map'!$C$5)/2</f>
        <v>-1033.5</v>
      </c>
      <c r="G197" s="1" t="s">
        <v>427</v>
      </c>
      <c r="H197" s="1" t="str">
        <f t="shared" si="12"/>
        <v>VDD_IO</v>
      </c>
      <c r="I197" s="86" t="str">
        <f t="shared" si="13"/>
        <v>VDD_IO</v>
      </c>
      <c r="J197" s="49"/>
      <c r="K197" s="1" t="s">
        <v>1</v>
      </c>
    </row>
    <row r="198" spans="1:11" x14ac:dyDescent="0.25">
      <c r="A198">
        <v>169</v>
      </c>
      <c r="B198" s="1" t="s">
        <v>12</v>
      </c>
      <c r="C198" s="1">
        <v>3165</v>
      </c>
      <c r="D198" s="1">
        <v>-281</v>
      </c>
      <c r="E198" s="1">
        <f>C198-('Bump Map'!$B$6+'Bump Map'!$B$5)/2</f>
        <v>-270</v>
      </c>
      <c r="F198" s="1">
        <f>D198-('Bump Map'!$C$6+'Bump Map'!$C$5)/2</f>
        <v>-853.5</v>
      </c>
      <c r="G198" s="1" t="s">
        <v>427</v>
      </c>
      <c r="H198" s="1" t="str">
        <f t="shared" si="12"/>
        <v>VDD_IO</v>
      </c>
      <c r="I198" s="86" t="str">
        <f t="shared" si="13"/>
        <v>VDD_IO</v>
      </c>
      <c r="J198" s="49"/>
      <c r="K198" s="1" t="s">
        <v>1</v>
      </c>
    </row>
    <row r="199" spans="1:11" x14ac:dyDescent="0.25">
      <c r="A199">
        <v>178</v>
      </c>
      <c r="B199" s="1" t="s">
        <v>12</v>
      </c>
      <c r="C199" s="1">
        <v>3345</v>
      </c>
      <c r="D199" s="1">
        <v>-461</v>
      </c>
      <c r="E199" s="1">
        <f>C199-('Bump Map'!$B$6+'Bump Map'!$B$5)/2</f>
        <v>-90</v>
      </c>
      <c r="F199" s="1">
        <f>D199-('Bump Map'!$C$6+'Bump Map'!$C$5)/2</f>
        <v>-1033.5</v>
      </c>
      <c r="G199" s="1" t="s">
        <v>427</v>
      </c>
      <c r="H199" s="1" t="str">
        <f t="shared" si="12"/>
        <v>VDD_IO</v>
      </c>
      <c r="I199" s="86" t="str">
        <f t="shared" si="13"/>
        <v>VDD_IO</v>
      </c>
      <c r="J199" s="49"/>
      <c r="K199" s="1" t="s">
        <v>1</v>
      </c>
    </row>
    <row r="200" spans="1:11" x14ac:dyDescent="0.25">
      <c r="A200">
        <v>214</v>
      </c>
      <c r="B200" s="1" t="s">
        <v>12</v>
      </c>
      <c r="C200" s="1">
        <v>4065</v>
      </c>
      <c r="D200" s="1">
        <v>-461</v>
      </c>
      <c r="E200" s="1">
        <f>C200-('Bump Map'!$B$6+'Bump Map'!$B$5)/2</f>
        <v>630</v>
      </c>
      <c r="F200" s="1">
        <f>D200-('Bump Map'!$C$6+'Bump Map'!$C$5)/2</f>
        <v>-1033.5</v>
      </c>
      <c r="G200" s="1" t="s">
        <v>427</v>
      </c>
      <c r="H200" s="1" t="str">
        <f t="shared" si="12"/>
        <v>VDD_IO</v>
      </c>
      <c r="I200" s="86" t="str">
        <f t="shared" si="13"/>
        <v>VDD_IO</v>
      </c>
      <c r="J200" s="49"/>
      <c r="K200" s="1" t="s">
        <v>1</v>
      </c>
    </row>
    <row r="201" spans="1:11" x14ac:dyDescent="0.25">
      <c r="A201">
        <v>253</v>
      </c>
      <c r="B201" s="1" t="s">
        <v>12</v>
      </c>
      <c r="C201" s="1">
        <v>4785</v>
      </c>
      <c r="D201" s="1">
        <v>-461</v>
      </c>
      <c r="E201" s="1">
        <f>C201-('Bump Map'!$B$6+'Bump Map'!$B$5)/2</f>
        <v>1350</v>
      </c>
      <c r="F201" s="1">
        <f>D201-('Bump Map'!$C$6+'Bump Map'!$C$5)/2</f>
        <v>-1033.5</v>
      </c>
      <c r="G201" s="1" t="s">
        <v>427</v>
      </c>
      <c r="H201" s="1" t="str">
        <f t="shared" si="12"/>
        <v>VDD_IO</v>
      </c>
      <c r="I201" s="86" t="str">
        <f t="shared" si="13"/>
        <v>VDD_IO</v>
      </c>
      <c r="J201" s="49"/>
      <c r="K201" s="1" t="s">
        <v>1</v>
      </c>
    </row>
    <row r="202" spans="1:11" x14ac:dyDescent="0.25">
      <c r="A202">
        <v>294</v>
      </c>
      <c r="B202" s="1" t="s">
        <v>12</v>
      </c>
      <c r="C202" s="1">
        <v>5505</v>
      </c>
      <c r="D202" s="1">
        <v>-461</v>
      </c>
      <c r="E202" s="1">
        <f>C202-('Bump Map'!$B$6+'Bump Map'!$B$5)/2</f>
        <v>2070</v>
      </c>
      <c r="F202" s="1">
        <f>D202-('Bump Map'!$C$6+'Bump Map'!$C$5)/2</f>
        <v>-1033.5</v>
      </c>
      <c r="G202" s="1" t="s">
        <v>427</v>
      </c>
      <c r="H202" s="1" t="str">
        <f t="shared" si="12"/>
        <v>VDD_IO</v>
      </c>
      <c r="I202" s="86" t="str">
        <f t="shared" si="13"/>
        <v>VDD_IO</v>
      </c>
      <c r="J202" s="49"/>
      <c r="K202" s="1" t="s">
        <v>1</v>
      </c>
    </row>
    <row r="203" spans="1:11" x14ac:dyDescent="0.25">
      <c r="A203">
        <v>327</v>
      </c>
      <c r="B203" s="1" t="s">
        <v>12</v>
      </c>
      <c r="C203" s="1">
        <v>6225</v>
      </c>
      <c r="D203" s="1">
        <v>-461</v>
      </c>
      <c r="E203" s="1">
        <f>C203-('Bump Map'!$B$6+'Bump Map'!$B$5)/2</f>
        <v>2790</v>
      </c>
      <c r="F203" s="1">
        <f>D203-('Bump Map'!$C$6+'Bump Map'!$C$5)/2</f>
        <v>-1033.5</v>
      </c>
      <c r="G203" s="1" t="s">
        <v>427</v>
      </c>
      <c r="H203" s="1" t="str">
        <f t="shared" si="12"/>
        <v>VDD_IO</v>
      </c>
      <c r="I203" s="86" t="str">
        <f t="shared" si="13"/>
        <v>VDD_IO</v>
      </c>
      <c r="J203" s="49"/>
      <c r="K203" s="1" t="s">
        <v>1</v>
      </c>
    </row>
    <row r="204" spans="1:11" x14ac:dyDescent="0.25">
      <c r="A204">
        <v>335</v>
      </c>
      <c r="B204" s="1" t="s">
        <v>12</v>
      </c>
      <c r="C204" s="1">
        <v>6405</v>
      </c>
      <c r="D204" s="1">
        <v>-281</v>
      </c>
      <c r="E204" s="1">
        <f>C204-('Bump Map'!$B$6+'Bump Map'!$B$5)/2</f>
        <v>2970</v>
      </c>
      <c r="F204" s="1">
        <f>D204-('Bump Map'!$C$6+'Bump Map'!$C$5)/2</f>
        <v>-853.5</v>
      </c>
      <c r="G204" s="1" t="s">
        <v>427</v>
      </c>
      <c r="H204" s="1" t="str">
        <f t="shared" si="12"/>
        <v>VDD_IO</v>
      </c>
      <c r="I204" s="86" t="str">
        <f t="shared" si="13"/>
        <v>VDD_IO</v>
      </c>
      <c r="J204" s="49"/>
      <c r="K204" s="1" t="s">
        <v>1</v>
      </c>
    </row>
    <row r="205" spans="1:11" x14ac:dyDescent="0.25">
      <c r="A205">
        <v>348</v>
      </c>
      <c r="B205" s="1" t="s">
        <v>12</v>
      </c>
      <c r="C205" s="1">
        <v>6585</v>
      </c>
      <c r="D205" s="1">
        <v>-101</v>
      </c>
      <c r="E205" s="1">
        <f>C205-('Bump Map'!$B$6+'Bump Map'!$B$5)/2</f>
        <v>3150</v>
      </c>
      <c r="F205" s="1">
        <f>D205-('Bump Map'!$C$6+'Bump Map'!$C$5)/2</f>
        <v>-673.5</v>
      </c>
      <c r="G205" s="1" t="s">
        <v>427</v>
      </c>
      <c r="H205" s="1" t="str">
        <f t="shared" si="12"/>
        <v>VDD_IO</v>
      </c>
      <c r="I205" s="86" t="str">
        <f t="shared" si="13"/>
        <v>VDD_IO</v>
      </c>
      <c r="J205" s="49"/>
      <c r="K205" s="1" t="s">
        <v>1</v>
      </c>
    </row>
    <row r="206" spans="1:11" x14ac:dyDescent="0.25">
      <c r="A206">
        <v>1</v>
      </c>
      <c r="B206" s="1" t="s">
        <v>12</v>
      </c>
      <c r="C206" s="1">
        <v>105</v>
      </c>
      <c r="D206" s="1">
        <v>-341</v>
      </c>
      <c r="E206" s="1">
        <f>C206-('Bump Map'!$B$6+'Bump Map'!$B$5)/2</f>
        <v>-3330</v>
      </c>
      <c r="F206" s="1">
        <f>D206-('Bump Map'!$C$6+'Bump Map'!$C$5)/2</f>
        <v>-913.5</v>
      </c>
      <c r="G206" s="1" t="s">
        <v>156</v>
      </c>
      <c r="H206" s="1" t="str">
        <f t="shared" si="12"/>
        <v>VDD_REGIN_D2D</v>
      </c>
      <c r="I206" s="86" t="s">
        <v>141</v>
      </c>
      <c r="J206" s="49"/>
      <c r="K206" s="1" t="s">
        <v>1</v>
      </c>
    </row>
    <row r="207" spans="1:11" x14ac:dyDescent="0.25">
      <c r="A207">
        <v>10</v>
      </c>
      <c r="B207" s="1" t="s">
        <v>12</v>
      </c>
      <c r="C207" s="1">
        <v>285</v>
      </c>
      <c r="D207" s="1">
        <v>-521</v>
      </c>
      <c r="E207" s="1">
        <f>C207-('Bump Map'!$B$6+'Bump Map'!$B$5)/2</f>
        <v>-3150</v>
      </c>
      <c r="F207" s="1">
        <f>D207-('Bump Map'!$C$6+'Bump Map'!$C$5)/2</f>
        <v>-1093.5</v>
      </c>
      <c r="G207" s="1" t="s">
        <v>156</v>
      </c>
      <c r="H207" s="1" t="str">
        <f t="shared" si="12"/>
        <v>VDD_REGIN_D2D</v>
      </c>
      <c r="I207" s="86" t="s">
        <v>141</v>
      </c>
      <c r="J207" s="49"/>
      <c r="K207" s="1" t="s">
        <v>1</v>
      </c>
    </row>
    <row r="208" spans="1:11" x14ac:dyDescent="0.25">
      <c r="A208">
        <v>49</v>
      </c>
      <c r="B208" s="1" t="s">
        <v>12</v>
      </c>
      <c r="C208" s="1">
        <v>1005</v>
      </c>
      <c r="D208" s="1">
        <v>-521</v>
      </c>
      <c r="E208" s="1">
        <f>C208-('Bump Map'!$B$6+'Bump Map'!$B$5)/2</f>
        <v>-2430</v>
      </c>
      <c r="F208" s="1">
        <f>D208-('Bump Map'!$C$6+'Bump Map'!$C$5)/2</f>
        <v>-1093.5</v>
      </c>
      <c r="G208" s="1" t="s">
        <v>141</v>
      </c>
      <c r="H208" s="1" t="str">
        <f t="shared" si="12"/>
        <v>VDD_REGIN_DIG</v>
      </c>
      <c r="I208" s="86" t="str">
        <f>H208</f>
        <v>VDD_REGIN_DIG</v>
      </c>
      <c r="J208" s="49"/>
      <c r="K208" s="1" t="s">
        <v>1</v>
      </c>
    </row>
    <row r="209" spans="1:11" x14ac:dyDescent="0.25">
      <c r="A209">
        <v>60</v>
      </c>
      <c r="B209" s="1" t="s">
        <v>12</v>
      </c>
      <c r="C209" s="1">
        <v>1185</v>
      </c>
      <c r="D209" s="1">
        <v>-521</v>
      </c>
      <c r="E209" s="1">
        <f>C209-('Bump Map'!$B$6+'Bump Map'!$B$5)/2</f>
        <v>-2250</v>
      </c>
      <c r="F209" s="1">
        <f>D209-('Bump Map'!$C$6+'Bump Map'!$C$5)/2</f>
        <v>-1093.5</v>
      </c>
      <c r="G209" s="1" t="s">
        <v>141</v>
      </c>
      <c r="H209" s="1" t="str">
        <f t="shared" si="12"/>
        <v>VDD_REGIN_DIG</v>
      </c>
      <c r="I209" s="86" t="str">
        <f>H209</f>
        <v>VDD_REGIN_DIG</v>
      </c>
      <c r="J209" s="49"/>
      <c r="K209" s="1" t="s">
        <v>1</v>
      </c>
    </row>
    <row r="210" spans="1:11" ht="15" customHeight="1" x14ac:dyDescent="0.25">
      <c r="A210">
        <v>44</v>
      </c>
      <c r="B210" s="1" t="s">
        <v>124</v>
      </c>
      <c r="C210" s="1">
        <v>825</v>
      </c>
      <c r="D210" s="1">
        <v>1320</v>
      </c>
      <c r="E210" s="1">
        <f>C210-('Bump Map'!$B$6+'Bump Map'!$B$5)/2</f>
        <v>-2610</v>
      </c>
      <c r="F210" s="1">
        <f>D210-('Bump Map'!$C$6+'Bump Map'!$C$5)/2</f>
        <v>747.5</v>
      </c>
      <c r="G210" s="1" t="s">
        <v>32</v>
      </c>
      <c r="H210" s="1" t="str">
        <f>IF(AND(B210="Digits",D210&lt;0),G210,IF(AND(B210="Digits",D210&gt;0),_xlfn.TEXTJOIN("_",TRUE,G210,"Q"),IF(B210="BIST",G210,IF(B210="XTAL",G210,_xlfn.TEXTJOIN("_",TRUE,G210,B210)))))</f>
        <v>VDD_RF_TRX0</v>
      </c>
      <c r="I210" s="86" t="s">
        <v>364</v>
      </c>
      <c r="J210" s="49" t="s">
        <v>368</v>
      </c>
      <c r="K210" s="1" t="s">
        <v>28</v>
      </c>
    </row>
    <row r="211" spans="1:11" ht="15" customHeight="1" x14ac:dyDescent="0.25">
      <c r="A211">
        <v>113</v>
      </c>
      <c r="B211" s="1" t="s">
        <v>99</v>
      </c>
      <c r="C211" s="1">
        <v>2175</v>
      </c>
      <c r="D211" s="1">
        <v>1320</v>
      </c>
      <c r="E211" s="1">
        <f>C211-('Bump Map'!$B$6+'Bump Map'!$B$5)/2</f>
        <v>-1260</v>
      </c>
      <c r="F211" s="1">
        <f>D211-('Bump Map'!$C$6+'Bump Map'!$C$5)/2</f>
        <v>747.5</v>
      </c>
      <c r="G211" s="1" t="s">
        <v>32</v>
      </c>
      <c r="H211" s="1" t="str">
        <f>IF(AND(B211="Digits",D211&lt;0),G211,IF(AND(B211="Digits",D211&gt;0),_xlfn.TEXTJOIN("_",TRUE,G211,"Q"),IF(B211="BIST",G211,IF(B211="XTAL",G211,_xlfn.TEXTJOIN("_",TRUE,G211,B211)))))</f>
        <v>VDD_RF_TRX1</v>
      </c>
      <c r="I211" s="86" t="s">
        <v>364</v>
      </c>
      <c r="J211" s="49" t="s">
        <v>371</v>
      </c>
      <c r="K211" s="1" t="s">
        <v>28</v>
      </c>
    </row>
    <row r="212" spans="1:11" x14ac:dyDescent="0.25">
      <c r="A212">
        <v>250</v>
      </c>
      <c r="B212" s="1" t="s">
        <v>75</v>
      </c>
      <c r="C212" s="1">
        <v>4695</v>
      </c>
      <c r="D212" s="1">
        <v>1320</v>
      </c>
      <c r="E212" s="1">
        <f>C212-('Bump Map'!$B$6+'Bump Map'!$B$5)/2</f>
        <v>1260</v>
      </c>
      <c r="F212" s="1">
        <f>D212-('Bump Map'!$C$6+'Bump Map'!$C$5)/2</f>
        <v>747.5</v>
      </c>
      <c r="G212" s="1" t="s">
        <v>32</v>
      </c>
      <c r="H212" s="1" t="str">
        <f>IF(AND(B212="Digits",D212&lt;0),G212,IF(AND(B212="Digits",D212&gt;0),_xlfn.TEXTJOIN("_",TRUE,G212,"Q"),IF(B212="BIST",G212,IF(B212="XTAL",G212,_xlfn.TEXTJOIN("_",TRUE,G212,B212)))))</f>
        <v>VDD_RF_TRX2</v>
      </c>
      <c r="I212" s="86" t="s">
        <v>364</v>
      </c>
      <c r="J212" s="49" t="s">
        <v>375</v>
      </c>
      <c r="K212" s="1" t="s">
        <v>28</v>
      </c>
    </row>
    <row r="213" spans="1:11" x14ac:dyDescent="0.25">
      <c r="A213">
        <v>324</v>
      </c>
      <c r="B213" s="1" t="s">
        <v>27</v>
      </c>
      <c r="C213" s="1">
        <v>6045</v>
      </c>
      <c r="D213" s="1">
        <v>1320</v>
      </c>
      <c r="E213" s="1">
        <f>C213-('Bump Map'!$B$6+'Bump Map'!$B$5)/2</f>
        <v>2610</v>
      </c>
      <c r="F213" s="1">
        <f>D213-('Bump Map'!$C$6+'Bump Map'!$C$5)/2</f>
        <v>747.5</v>
      </c>
      <c r="G213" s="1" t="s">
        <v>32</v>
      </c>
      <c r="H213" s="1" t="str">
        <f>IF(AND(B213="Digits",D213&lt;0),G213,IF(AND(B213="Digits",D213&gt;0),_xlfn.TEXTJOIN("_",TRUE,G213,"Q"),IF(B213="BIST",G213,IF(B213="XTAL",G213,_xlfn.TEXTJOIN("_",TRUE,G213,B213)))))</f>
        <v>VDD_RF_TRX3</v>
      </c>
      <c r="I213" s="86" t="s">
        <v>364</v>
      </c>
      <c r="J213" s="49" t="s">
        <v>378</v>
      </c>
      <c r="K213" s="1" t="s">
        <v>28</v>
      </c>
    </row>
    <row r="214" spans="1:11" ht="30" x14ac:dyDescent="0.25">
      <c r="A214">
        <v>45</v>
      </c>
      <c r="B214" s="1" t="s">
        <v>124</v>
      </c>
      <c r="C214" s="1">
        <v>825</v>
      </c>
      <c r="D214" s="1">
        <v>1500</v>
      </c>
      <c r="E214" s="1">
        <f>C214-('Bump Map'!$B$6+'Bump Map'!$B$5)/2</f>
        <v>-2610</v>
      </c>
      <c r="F214" s="1">
        <f>D214-('Bump Map'!$C$6+'Bump Map'!$C$5)/2</f>
        <v>927.5</v>
      </c>
      <c r="G214" s="1" t="s">
        <v>30</v>
      </c>
      <c r="H214" s="1" t="str">
        <f>IF(AND(B214="Digits",D214&lt;0),G214,IF(AND(B214="Digits",D214&gt;0),_xlfn.TEXTJOIN("_",TRUE,G214,"Q"),IF(B214="BIST",G214,IF(B214="XTAL",G214,_xlfn.TEXTJOIN("_",TRUE,G214,B214)&amp;"[0]"))))</f>
        <v>VDD_TXRF_TRX0[0]</v>
      </c>
      <c r="I214" s="86" t="s">
        <v>438</v>
      </c>
      <c r="J214" s="49" t="s">
        <v>369</v>
      </c>
      <c r="K214" s="1" t="s">
        <v>28</v>
      </c>
    </row>
    <row r="215" spans="1:11" ht="30" x14ac:dyDescent="0.25">
      <c r="A215">
        <v>80</v>
      </c>
      <c r="B215" s="1" t="s">
        <v>124</v>
      </c>
      <c r="C215" s="1">
        <v>1565</v>
      </c>
      <c r="D215" s="1">
        <v>1140</v>
      </c>
      <c r="E215" s="1">
        <f>C215-('Bump Map'!$B$6+'Bump Map'!$B$5)/2</f>
        <v>-1870</v>
      </c>
      <c r="F215" s="1">
        <f>D215-('Bump Map'!$C$6+'Bump Map'!$C$5)/2</f>
        <v>567.5</v>
      </c>
      <c r="G215" s="1" t="s">
        <v>30</v>
      </c>
      <c r="H215" s="1" t="str">
        <f>IF(AND(B215="Digits",D215&lt;0),G215,IF(AND(B215="Digits",D215&gt;0),_xlfn.TEXTJOIN("_",TRUE,G215,"Q"),IF(B215="BIST",G215,IF(B215="XTAL",G215,_xlfn.TEXTJOIN("_",TRUE,G215,B215)&amp;"[1]"))))</f>
        <v>VDD_TXRF_TRX0[1]</v>
      </c>
      <c r="I215" s="86" t="s">
        <v>429</v>
      </c>
      <c r="J215" s="49" t="s">
        <v>369</v>
      </c>
      <c r="K215" s="1" t="s">
        <v>28</v>
      </c>
    </row>
    <row r="216" spans="1:11" ht="30" x14ac:dyDescent="0.25">
      <c r="A216">
        <v>114</v>
      </c>
      <c r="B216" s="1" t="s">
        <v>99</v>
      </c>
      <c r="C216" s="1">
        <v>2175</v>
      </c>
      <c r="D216" s="1">
        <v>1500</v>
      </c>
      <c r="E216" s="1">
        <f>C216-('Bump Map'!$B$6+'Bump Map'!$B$5)/2</f>
        <v>-1260</v>
      </c>
      <c r="F216" s="1">
        <f>D216-('Bump Map'!$C$6+'Bump Map'!$C$5)/2</f>
        <v>927.5</v>
      </c>
      <c r="G216" s="1" t="s">
        <v>30</v>
      </c>
      <c r="H216" s="1" t="str">
        <f>IF(AND(B216="Digits",D216&lt;0),G216,IF(AND(B216="Digits",D216&gt;0),_xlfn.TEXTJOIN("_",TRUE,G216,"Q"),IF(B216="BIST",G216,IF(B216="XTAL",G216,_xlfn.TEXTJOIN("_",TRUE,G216,B216)&amp;"[0]"))))</f>
        <v>VDD_TXRF_TRX1[0]</v>
      </c>
      <c r="I216" s="86" t="s">
        <v>433</v>
      </c>
      <c r="J216" s="49" t="s">
        <v>372</v>
      </c>
      <c r="K216" s="1" t="s">
        <v>28</v>
      </c>
    </row>
    <row r="217" spans="1:11" ht="30" x14ac:dyDescent="0.25">
      <c r="A217">
        <v>151</v>
      </c>
      <c r="B217" s="1" t="s">
        <v>99</v>
      </c>
      <c r="C217" s="1">
        <v>2915</v>
      </c>
      <c r="D217" s="1">
        <v>1140</v>
      </c>
      <c r="E217" s="1">
        <f>C217-('Bump Map'!$B$6+'Bump Map'!$B$5)/2</f>
        <v>-520</v>
      </c>
      <c r="F217" s="1">
        <f>D217-('Bump Map'!$C$6+'Bump Map'!$C$5)/2</f>
        <v>567.5</v>
      </c>
      <c r="G217" s="1" t="s">
        <v>30</v>
      </c>
      <c r="H217" s="1" t="str">
        <f>IF(AND(B217="Digits",D217&lt;0),G217,IF(AND(B217="Digits",D217&gt;0),_xlfn.TEXTJOIN("_",TRUE,G217,"Q"),IF(B217="BIST",G217,IF(B217="XTAL",G217,_xlfn.TEXTJOIN("_",TRUE,G217,B217)&amp;"[1]"))))</f>
        <v>VDD_TXRF_TRX1[1]</v>
      </c>
      <c r="I217" s="86" t="s">
        <v>432</v>
      </c>
      <c r="J217" s="49" t="s">
        <v>372</v>
      </c>
      <c r="K217" s="1" t="s">
        <v>28</v>
      </c>
    </row>
    <row r="218" spans="1:11" ht="30" x14ac:dyDescent="0.25">
      <c r="A218">
        <v>251</v>
      </c>
      <c r="B218" s="1" t="s">
        <v>75</v>
      </c>
      <c r="C218" s="1">
        <v>4695</v>
      </c>
      <c r="D218" s="1">
        <v>1500</v>
      </c>
      <c r="E218" s="1">
        <f>C218-('Bump Map'!$B$6+'Bump Map'!$B$5)/2</f>
        <v>1260</v>
      </c>
      <c r="F218" s="1">
        <f>D218-('Bump Map'!$C$6+'Bump Map'!$C$5)/2</f>
        <v>927.5</v>
      </c>
      <c r="G218" s="1" t="s">
        <v>30</v>
      </c>
      <c r="H218" s="1" t="str">
        <f>IF(AND(B218="Digits",D218&lt;0),G218,IF(AND(B218="Digits",D218&gt;0),_xlfn.TEXTJOIN("_",TRUE,G218,"Q"),IF(B218="BIST",G218,IF(B218="XTAL",G218,_xlfn.TEXTJOIN("_",TRUE,G218,B218)&amp;"[0]"))))</f>
        <v>VDD_TXRF_TRX2[0]</v>
      </c>
      <c r="I218" s="86" t="s">
        <v>434</v>
      </c>
      <c r="J218" s="49" t="s">
        <v>376</v>
      </c>
      <c r="K218" s="1" t="s">
        <v>28</v>
      </c>
    </row>
    <row r="219" spans="1:11" ht="30" x14ac:dyDescent="0.25">
      <c r="A219">
        <v>212</v>
      </c>
      <c r="B219" s="1" t="s">
        <v>75</v>
      </c>
      <c r="C219" s="1">
        <v>3955</v>
      </c>
      <c r="D219" s="1">
        <v>1140</v>
      </c>
      <c r="E219" s="1">
        <f>C219-('Bump Map'!$B$6+'Bump Map'!$B$5)/2</f>
        <v>520</v>
      </c>
      <c r="F219" s="1">
        <f>D219-('Bump Map'!$C$6+'Bump Map'!$C$5)/2</f>
        <v>567.5</v>
      </c>
      <c r="G219" s="1" t="s">
        <v>30</v>
      </c>
      <c r="H219" s="1" t="str">
        <f>IF(AND(B219="Digits",D219&lt;0),G219,IF(AND(B219="Digits",D219&gt;0),_xlfn.TEXTJOIN("_",TRUE,G219,"Q"),IF(B219="BIST",G219,IF(B219="XTAL",G219,_xlfn.TEXTJOIN("_",TRUE,G219,B219)&amp;"[1]"))))</f>
        <v>VDD_TXRF_TRX2[1]</v>
      </c>
      <c r="I219" s="86" t="s">
        <v>435</v>
      </c>
      <c r="J219" s="49" t="s">
        <v>376</v>
      </c>
      <c r="K219" s="1" t="s">
        <v>28</v>
      </c>
    </row>
    <row r="220" spans="1:11" ht="30" x14ac:dyDescent="0.25">
      <c r="A220">
        <v>325</v>
      </c>
      <c r="B220" s="1" t="s">
        <v>27</v>
      </c>
      <c r="C220" s="1">
        <v>6045</v>
      </c>
      <c r="D220" s="1">
        <v>1500</v>
      </c>
      <c r="E220" s="1">
        <f>C220-('Bump Map'!$B$6+'Bump Map'!$B$5)/2</f>
        <v>2610</v>
      </c>
      <c r="F220" s="1">
        <f>D220-('Bump Map'!$C$6+'Bump Map'!$C$5)/2</f>
        <v>927.5</v>
      </c>
      <c r="G220" s="1" t="s">
        <v>30</v>
      </c>
      <c r="H220" s="1" t="str">
        <f>IF(AND(B220="Digits",D220&lt;0),G220,IF(AND(B220="Digits",D220&gt;0),_xlfn.TEXTJOIN("_",TRUE,G220,"Q"),IF(B220="BIST",G220,IF(B220="XTAL",G220,_xlfn.TEXTJOIN("_",TRUE,G220,B220)&amp;"[0]"))))</f>
        <v>VDD_TXRF_TRX3[0]</v>
      </c>
      <c r="I220" s="86" t="s">
        <v>436</v>
      </c>
      <c r="J220" s="49" t="s">
        <v>379</v>
      </c>
      <c r="K220" s="1" t="s">
        <v>28</v>
      </c>
    </row>
    <row r="221" spans="1:11" ht="30" x14ac:dyDescent="0.25">
      <c r="A221">
        <v>283</v>
      </c>
      <c r="B221" s="1" t="s">
        <v>27</v>
      </c>
      <c r="C221" s="1">
        <v>5305</v>
      </c>
      <c r="D221" s="1">
        <v>1140</v>
      </c>
      <c r="E221" s="1">
        <f>C221-('Bump Map'!$B$6+'Bump Map'!$B$5)/2</f>
        <v>1870</v>
      </c>
      <c r="F221" s="1">
        <f>D221-('Bump Map'!$C$6+'Bump Map'!$C$5)/2</f>
        <v>567.5</v>
      </c>
      <c r="G221" s="1" t="s">
        <v>30</v>
      </c>
      <c r="H221" s="1" t="str">
        <f>IF(AND(B221="Digits",D221&lt;0),G221,IF(AND(B221="Digits",D221&gt;0),_xlfn.TEXTJOIN("_",TRUE,G221,"Q"),IF(B221="BIST",G221,IF(B221="XTAL",G221,_xlfn.TEXTJOIN("_",TRUE,G221,B221)&amp;"[1]"))))</f>
        <v>VDD_TXRF_TRX3[1]</v>
      </c>
      <c r="I221" s="86" t="s">
        <v>437</v>
      </c>
      <c r="J221" s="49" t="s">
        <v>379</v>
      </c>
      <c r="K221" s="1" t="s">
        <v>28</v>
      </c>
    </row>
    <row r="222" spans="1:11" ht="30" x14ac:dyDescent="0.25">
      <c r="A222" s="124">
        <v>21</v>
      </c>
      <c r="B222" s="134" t="s">
        <v>12</v>
      </c>
      <c r="C222" s="134">
        <v>465</v>
      </c>
      <c r="D222" s="134">
        <v>-341</v>
      </c>
      <c r="E222" s="134">
        <f>C222-('Bump Map'!$B$6+'Bump Map'!$B$5)/2</f>
        <v>-2970</v>
      </c>
      <c r="F222" s="134">
        <f>D222-('Bump Map'!$C$6+'Bump Map'!$C$5)/2</f>
        <v>-913.5</v>
      </c>
      <c r="G222" s="134" t="s">
        <v>150</v>
      </c>
      <c r="H222" s="134" t="str">
        <f>IF(B222="Digits",G222,IF(B222="BIST",G222,IF(B222="XTAL",G222,_xlfn.TEXTJOIN("_",TRUE,G222,B222))))</f>
        <v>VDDA_D2D</v>
      </c>
      <c r="I222" s="128" t="s">
        <v>413</v>
      </c>
      <c r="J222" s="134"/>
      <c r="K222" s="134" t="s">
        <v>1</v>
      </c>
    </row>
    <row r="223" spans="1:11" x14ac:dyDescent="0.25">
      <c r="A223">
        <v>55</v>
      </c>
      <c r="B223" s="1" t="s">
        <v>124</v>
      </c>
      <c r="C223" s="1">
        <v>1015</v>
      </c>
      <c r="D223" s="1">
        <v>420</v>
      </c>
      <c r="E223" s="1">
        <f>C223-('Bump Map'!$B$6+'Bump Map'!$B$5)/2</f>
        <v>-2420</v>
      </c>
      <c r="F223" s="1">
        <f>D223-('Bump Map'!$C$6+'Bump Map'!$C$5)/2</f>
        <v>-152.5</v>
      </c>
      <c r="G223" s="1" t="s">
        <v>44</v>
      </c>
      <c r="H223" s="1" t="str">
        <f t="shared" ref="H223:H258" si="14">IF(AND(B223="Digits",D223&lt;0),G223,IF(AND(B223="Digits",D223&gt;0),_xlfn.TEXTJOIN("_",TRUE,G223,"Q"),IF(B223="BIST",G223,IF(B223="XTAL",G223,_xlfn.TEXTJOIN("_",TRUE,G223,B223)))))</f>
        <v>VSS_BB_TRX0</v>
      </c>
      <c r="I223" s="86" t="s">
        <v>309</v>
      </c>
      <c r="J223" s="49"/>
      <c r="K223" s="1" t="s">
        <v>4</v>
      </c>
    </row>
    <row r="224" spans="1:11" x14ac:dyDescent="0.25">
      <c r="A224">
        <v>57</v>
      </c>
      <c r="B224" s="1" t="s">
        <v>124</v>
      </c>
      <c r="C224" s="1">
        <v>1105</v>
      </c>
      <c r="D224" s="1">
        <v>600</v>
      </c>
      <c r="E224" s="1">
        <f>C224-('Bump Map'!$B$6+'Bump Map'!$B$5)/2</f>
        <v>-2330</v>
      </c>
      <c r="F224" s="1">
        <f>D224-('Bump Map'!$C$6+'Bump Map'!$C$5)/2</f>
        <v>27.5</v>
      </c>
      <c r="G224" s="1" t="s">
        <v>44</v>
      </c>
      <c r="H224" s="1" t="str">
        <f t="shared" si="14"/>
        <v>VSS_BB_TRX0</v>
      </c>
      <c r="I224" s="86" t="s">
        <v>309</v>
      </c>
      <c r="J224" s="49"/>
      <c r="K224" s="1" t="s">
        <v>4</v>
      </c>
    </row>
    <row r="225" spans="1:11" x14ac:dyDescent="0.25">
      <c r="A225">
        <v>58</v>
      </c>
      <c r="B225" s="1" t="s">
        <v>124</v>
      </c>
      <c r="C225" s="1">
        <v>1105</v>
      </c>
      <c r="D225" s="1">
        <v>780</v>
      </c>
      <c r="E225" s="1">
        <f>C225-('Bump Map'!$B$6+'Bump Map'!$B$5)/2</f>
        <v>-2330</v>
      </c>
      <c r="F225" s="1">
        <f>D225-('Bump Map'!$C$6+'Bump Map'!$C$5)/2</f>
        <v>207.5</v>
      </c>
      <c r="G225" s="1" t="s">
        <v>44</v>
      </c>
      <c r="H225" s="1" t="str">
        <f t="shared" si="14"/>
        <v>VSS_BB_TRX0</v>
      </c>
      <c r="I225" s="86" t="s">
        <v>309</v>
      </c>
      <c r="J225" s="49"/>
      <c r="K225" s="1" t="s">
        <v>4</v>
      </c>
    </row>
    <row r="226" spans="1:11" x14ac:dyDescent="0.25">
      <c r="A226">
        <v>64</v>
      </c>
      <c r="B226" s="1" t="s">
        <v>124</v>
      </c>
      <c r="C226" s="1">
        <v>1195</v>
      </c>
      <c r="D226" s="1">
        <v>420</v>
      </c>
      <c r="E226" s="1">
        <f>C226-('Bump Map'!$B$6+'Bump Map'!$B$5)/2</f>
        <v>-2240</v>
      </c>
      <c r="F226" s="1">
        <f>D226-('Bump Map'!$C$6+'Bump Map'!$C$5)/2</f>
        <v>-152.5</v>
      </c>
      <c r="G226" s="1" t="s">
        <v>44</v>
      </c>
      <c r="H226" s="1" t="str">
        <f t="shared" si="14"/>
        <v>VSS_BB_TRX0</v>
      </c>
      <c r="I226" s="86" t="s">
        <v>309</v>
      </c>
      <c r="J226" s="49"/>
      <c r="K226" s="1" t="s">
        <v>4</v>
      </c>
    </row>
    <row r="227" spans="1:11" x14ac:dyDescent="0.25">
      <c r="A227">
        <v>72</v>
      </c>
      <c r="B227" s="1" t="s">
        <v>124</v>
      </c>
      <c r="C227" s="1">
        <v>1375</v>
      </c>
      <c r="D227" s="1">
        <v>420</v>
      </c>
      <c r="E227" s="1">
        <f>C227-('Bump Map'!$B$6+'Bump Map'!$B$5)/2</f>
        <v>-2060</v>
      </c>
      <c r="F227" s="1">
        <f>D227-('Bump Map'!$C$6+'Bump Map'!$C$5)/2</f>
        <v>-152.5</v>
      </c>
      <c r="G227" s="1" t="s">
        <v>44</v>
      </c>
      <c r="H227" s="1" t="str">
        <f t="shared" si="14"/>
        <v>VSS_BB_TRX0</v>
      </c>
      <c r="I227" s="86" t="s">
        <v>309</v>
      </c>
      <c r="J227" s="49"/>
      <c r="K227" s="1" t="s">
        <v>4</v>
      </c>
    </row>
    <row r="228" spans="1:11" x14ac:dyDescent="0.25">
      <c r="A228">
        <v>85</v>
      </c>
      <c r="B228" s="1" t="s">
        <v>124</v>
      </c>
      <c r="C228" s="1">
        <v>1600</v>
      </c>
      <c r="D228" s="1">
        <v>600</v>
      </c>
      <c r="E228" s="1">
        <f>C228-('Bump Map'!$B$6+'Bump Map'!$B$5)/2</f>
        <v>-1835</v>
      </c>
      <c r="F228" s="1">
        <f>D228-('Bump Map'!$C$6+'Bump Map'!$C$5)/2</f>
        <v>27.5</v>
      </c>
      <c r="G228" s="1" t="s">
        <v>44</v>
      </c>
      <c r="H228" s="1" t="str">
        <f t="shared" si="14"/>
        <v>VSS_BB_TRX0</v>
      </c>
      <c r="I228" s="86" t="s">
        <v>309</v>
      </c>
      <c r="J228" s="49"/>
      <c r="K228" s="1" t="s">
        <v>4</v>
      </c>
    </row>
    <row r="229" spans="1:11" x14ac:dyDescent="0.25">
      <c r="A229">
        <v>95</v>
      </c>
      <c r="B229" s="1" t="s">
        <v>124</v>
      </c>
      <c r="C229" s="1">
        <v>1780</v>
      </c>
      <c r="D229" s="1">
        <v>600</v>
      </c>
      <c r="E229" s="1">
        <f>C229-('Bump Map'!$B$6+'Bump Map'!$B$5)/2</f>
        <v>-1655</v>
      </c>
      <c r="F229" s="1">
        <f>D229-('Bump Map'!$C$6+'Bump Map'!$C$5)/2</f>
        <v>27.5</v>
      </c>
      <c r="G229" s="1" t="s">
        <v>44</v>
      </c>
      <c r="H229" s="1" t="str">
        <f t="shared" si="14"/>
        <v>VSS_BB_TRX0</v>
      </c>
      <c r="I229" s="86" t="s">
        <v>309</v>
      </c>
      <c r="J229" s="49"/>
      <c r="K229" s="1" t="s">
        <v>4</v>
      </c>
    </row>
    <row r="230" spans="1:11" x14ac:dyDescent="0.25">
      <c r="A230">
        <v>96</v>
      </c>
      <c r="B230" s="1" t="s">
        <v>124</v>
      </c>
      <c r="C230" s="1">
        <v>1780</v>
      </c>
      <c r="D230" s="1">
        <v>780</v>
      </c>
      <c r="E230" s="1">
        <f>C230-('Bump Map'!$B$6+'Bump Map'!$B$5)/2</f>
        <v>-1655</v>
      </c>
      <c r="F230" s="1">
        <f>D230-('Bump Map'!$C$6+'Bump Map'!$C$5)/2</f>
        <v>207.5</v>
      </c>
      <c r="G230" s="1" t="s">
        <v>44</v>
      </c>
      <c r="H230" s="1" t="str">
        <f t="shared" si="14"/>
        <v>VSS_BB_TRX0</v>
      </c>
      <c r="I230" s="86" t="s">
        <v>309</v>
      </c>
      <c r="J230" s="49"/>
      <c r="K230" s="1" t="s">
        <v>4</v>
      </c>
    </row>
    <row r="231" spans="1:11" x14ac:dyDescent="0.25">
      <c r="A231">
        <v>104</v>
      </c>
      <c r="B231" s="1" t="s">
        <v>124</v>
      </c>
      <c r="C231" s="1">
        <v>1960</v>
      </c>
      <c r="D231" s="1">
        <v>600</v>
      </c>
      <c r="E231" s="1">
        <f>C231-('Bump Map'!$B$6+'Bump Map'!$B$5)/2</f>
        <v>-1475</v>
      </c>
      <c r="F231" s="1">
        <f>D231-('Bump Map'!$C$6+'Bump Map'!$C$5)/2</f>
        <v>27.5</v>
      </c>
      <c r="G231" s="1" t="s">
        <v>44</v>
      </c>
      <c r="H231" s="1" t="str">
        <f t="shared" si="14"/>
        <v>VSS_BB_TRX0</v>
      </c>
      <c r="I231" s="86" t="s">
        <v>309</v>
      </c>
      <c r="J231" s="49"/>
      <c r="K231" s="1" t="s">
        <v>4</v>
      </c>
    </row>
    <row r="232" spans="1:11" x14ac:dyDescent="0.25">
      <c r="A232">
        <v>125</v>
      </c>
      <c r="B232" s="1" t="s">
        <v>99</v>
      </c>
      <c r="C232" s="1">
        <v>2365</v>
      </c>
      <c r="D232" s="1">
        <v>420</v>
      </c>
      <c r="E232" s="1">
        <f>C232-('Bump Map'!$B$6+'Bump Map'!$B$5)/2</f>
        <v>-1070</v>
      </c>
      <c r="F232" s="1">
        <f>D232-('Bump Map'!$C$6+'Bump Map'!$C$5)/2</f>
        <v>-152.5</v>
      </c>
      <c r="G232" s="1" t="s">
        <v>44</v>
      </c>
      <c r="H232" s="1" t="str">
        <f t="shared" si="14"/>
        <v>VSS_BB_TRX1</v>
      </c>
      <c r="I232" s="86" t="s">
        <v>309</v>
      </c>
      <c r="J232" s="49"/>
      <c r="K232" s="1" t="s">
        <v>4</v>
      </c>
    </row>
    <row r="233" spans="1:11" x14ac:dyDescent="0.25">
      <c r="A233">
        <v>130</v>
      </c>
      <c r="B233" s="1" t="s">
        <v>99</v>
      </c>
      <c r="C233" s="1">
        <v>2455</v>
      </c>
      <c r="D233" s="1">
        <v>600</v>
      </c>
      <c r="E233" s="1">
        <f>C233-('Bump Map'!$B$6+'Bump Map'!$B$5)/2</f>
        <v>-980</v>
      </c>
      <c r="F233" s="1">
        <f>D233-('Bump Map'!$C$6+'Bump Map'!$C$5)/2</f>
        <v>27.5</v>
      </c>
      <c r="G233" s="1" t="s">
        <v>44</v>
      </c>
      <c r="H233" s="1" t="str">
        <f t="shared" si="14"/>
        <v>VSS_BB_TRX1</v>
      </c>
      <c r="I233" s="86" t="s">
        <v>309</v>
      </c>
      <c r="J233" s="49"/>
      <c r="K233" s="1" t="s">
        <v>4</v>
      </c>
    </row>
    <row r="234" spans="1:11" x14ac:dyDescent="0.25">
      <c r="A234">
        <v>131</v>
      </c>
      <c r="B234" s="1" t="s">
        <v>99</v>
      </c>
      <c r="C234" s="1">
        <v>2455</v>
      </c>
      <c r="D234" s="1">
        <v>780</v>
      </c>
      <c r="E234" s="1">
        <f>C234-('Bump Map'!$B$6+'Bump Map'!$B$5)/2</f>
        <v>-980</v>
      </c>
      <c r="F234" s="1">
        <f>D234-('Bump Map'!$C$6+'Bump Map'!$C$5)/2</f>
        <v>207.5</v>
      </c>
      <c r="G234" s="1" t="s">
        <v>44</v>
      </c>
      <c r="H234" s="1" t="str">
        <f t="shared" si="14"/>
        <v>VSS_BB_TRX1</v>
      </c>
      <c r="I234" s="86" t="s">
        <v>309</v>
      </c>
      <c r="J234" s="49"/>
      <c r="K234" s="1" t="s">
        <v>4</v>
      </c>
    </row>
    <row r="235" spans="1:11" x14ac:dyDescent="0.25">
      <c r="A235">
        <v>135</v>
      </c>
      <c r="B235" s="1" t="s">
        <v>99</v>
      </c>
      <c r="C235" s="1">
        <v>2545</v>
      </c>
      <c r="D235" s="1">
        <v>420</v>
      </c>
      <c r="E235" s="1">
        <f>C235-('Bump Map'!$B$6+'Bump Map'!$B$5)/2</f>
        <v>-890</v>
      </c>
      <c r="F235" s="1">
        <f>D235-('Bump Map'!$C$6+'Bump Map'!$C$5)/2</f>
        <v>-152.5</v>
      </c>
      <c r="G235" s="1" t="s">
        <v>44</v>
      </c>
      <c r="H235" s="1" t="str">
        <f t="shared" si="14"/>
        <v>VSS_BB_TRX1</v>
      </c>
      <c r="I235" s="86" t="s">
        <v>309</v>
      </c>
      <c r="J235" s="49"/>
      <c r="K235" s="1" t="s">
        <v>4</v>
      </c>
    </row>
    <row r="236" spans="1:11" x14ac:dyDescent="0.25">
      <c r="A236">
        <v>143</v>
      </c>
      <c r="B236" s="1" t="s">
        <v>99</v>
      </c>
      <c r="C236" s="1">
        <v>2725</v>
      </c>
      <c r="D236" s="1">
        <v>420</v>
      </c>
      <c r="E236" s="1">
        <f>C236-('Bump Map'!$B$6+'Bump Map'!$B$5)/2</f>
        <v>-710</v>
      </c>
      <c r="F236" s="1">
        <f>D236-('Bump Map'!$C$6+'Bump Map'!$C$5)/2</f>
        <v>-152.5</v>
      </c>
      <c r="G236" s="1" t="s">
        <v>44</v>
      </c>
      <c r="H236" s="1" t="str">
        <f t="shared" si="14"/>
        <v>VSS_BB_TRX1</v>
      </c>
      <c r="I236" s="86" t="s">
        <v>309</v>
      </c>
      <c r="J236" s="49"/>
      <c r="K236" s="1" t="s">
        <v>4</v>
      </c>
    </row>
    <row r="237" spans="1:11" x14ac:dyDescent="0.25">
      <c r="A237">
        <v>156</v>
      </c>
      <c r="B237" s="1" t="s">
        <v>99</v>
      </c>
      <c r="C237" s="1">
        <v>2950</v>
      </c>
      <c r="D237" s="1">
        <v>600</v>
      </c>
      <c r="E237" s="1">
        <f>C237-('Bump Map'!$B$6+'Bump Map'!$B$5)/2</f>
        <v>-485</v>
      </c>
      <c r="F237" s="1">
        <f>D237-('Bump Map'!$C$6+'Bump Map'!$C$5)/2</f>
        <v>27.5</v>
      </c>
      <c r="G237" s="1" t="s">
        <v>44</v>
      </c>
      <c r="H237" s="1" t="str">
        <f t="shared" si="14"/>
        <v>VSS_BB_TRX1</v>
      </c>
      <c r="I237" s="86" t="s">
        <v>309</v>
      </c>
      <c r="J237" s="49"/>
      <c r="K237" s="1" t="s">
        <v>4</v>
      </c>
    </row>
    <row r="238" spans="1:11" x14ac:dyDescent="0.25">
      <c r="A238">
        <v>166</v>
      </c>
      <c r="B238" s="1" t="s">
        <v>99</v>
      </c>
      <c r="C238" s="1">
        <v>3130</v>
      </c>
      <c r="D238" s="1">
        <v>600</v>
      </c>
      <c r="E238" s="1">
        <f>C238-('Bump Map'!$B$6+'Bump Map'!$B$5)/2</f>
        <v>-305</v>
      </c>
      <c r="F238" s="1">
        <f>D238-('Bump Map'!$C$6+'Bump Map'!$C$5)/2</f>
        <v>27.5</v>
      </c>
      <c r="G238" s="1" t="s">
        <v>44</v>
      </c>
      <c r="H238" s="1" t="str">
        <f t="shared" si="14"/>
        <v>VSS_BB_TRX1</v>
      </c>
      <c r="I238" s="86" t="s">
        <v>309</v>
      </c>
      <c r="J238" s="49"/>
      <c r="K238" s="1" t="s">
        <v>4</v>
      </c>
    </row>
    <row r="239" spans="1:11" x14ac:dyDescent="0.25">
      <c r="A239">
        <v>167</v>
      </c>
      <c r="B239" s="1" t="s">
        <v>99</v>
      </c>
      <c r="C239" s="1">
        <v>3130</v>
      </c>
      <c r="D239" s="1">
        <v>780</v>
      </c>
      <c r="E239" s="1">
        <f>C239-('Bump Map'!$B$6+'Bump Map'!$B$5)/2</f>
        <v>-305</v>
      </c>
      <c r="F239" s="1">
        <f>D239-('Bump Map'!$C$6+'Bump Map'!$C$5)/2</f>
        <v>207.5</v>
      </c>
      <c r="G239" s="1" t="s">
        <v>44</v>
      </c>
      <c r="H239" s="1" t="str">
        <f t="shared" si="14"/>
        <v>VSS_BB_TRX1</v>
      </c>
      <c r="I239" s="86" t="s">
        <v>309</v>
      </c>
      <c r="J239" s="49"/>
      <c r="K239" s="1" t="s">
        <v>4</v>
      </c>
    </row>
    <row r="240" spans="1:11" x14ac:dyDescent="0.25">
      <c r="A240">
        <v>175</v>
      </c>
      <c r="B240" s="1" t="s">
        <v>99</v>
      </c>
      <c r="C240" s="1">
        <v>3310</v>
      </c>
      <c r="D240" s="1">
        <v>600</v>
      </c>
      <c r="E240" s="1">
        <f>C240-('Bump Map'!$B$6+'Bump Map'!$B$5)/2</f>
        <v>-125</v>
      </c>
      <c r="F240" s="1">
        <f>D240-('Bump Map'!$C$6+'Bump Map'!$C$5)/2</f>
        <v>27.5</v>
      </c>
      <c r="G240" s="1" t="s">
        <v>44</v>
      </c>
      <c r="H240" s="1" t="str">
        <f t="shared" si="14"/>
        <v>VSS_BB_TRX1</v>
      </c>
      <c r="I240" s="86" t="s">
        <v>309</v>
      </c>
      <c r="J240" s="49"/>
      <c r="K240" s="1" t="s">
        <v>4</v>
      </c>
    </row>
    <row r="241" spans="1:11" x14ac:dyDescent="0.25">
      <c r="A241">
        <v>191</v>
      </c>
      <c r="B241" s="1" t="s">
        <v>75</v>
      </c>
      <c r="C241" s="1">
        <v>3560</v>
      </c>
      <c r="D241" s="1">
        <v>600</v>
      </c>
      <c r="E241" s="1">
        <f>C241-('Bump Map'!$B$6+'Bump Map'!$B$5)/2</f>
        <v>125</v>
      </c>
      <c r="F241" s="1">
        <f>D241-('Bump Map'!$C$6+'Bump Map'!$C$5)/2</f>
        <v>27.5</v>
      </c>
      <c r="G241" s="1" t="s">
        <v>44</v>
      </c>
      <c r="H241" s="1" t="str">
        <f t="shared" si="14"/>
        <v>VSS_BB_TRX2</v>
      </c>
      <c r="I241" s="86" t="s">
        <v>309</v>
      </c>
      <c r="J241" s="49"/>
      <c r="K241" s="1" t="s">
        <v>4</v>
      </c>
    </row>
    <row r="242" spans="1:11" x14ac:dyDescent="0.25">
      <c r="A242">
        <v>199</v>
      </c>
      <c r="B242" s="1" t="s">
        <v>75</v>
      </c>
      <c r="C242" s="1">
        <v>3740</v>
      </c>
      <c r="D242" s="1">
        <v>600</v>
      </c>
      <c r="E242" s="1">
        <f>C242-('Bump Map'!$B$6+'Bump Map'!$B$5)/2</f>
        <v>305</v>
      </c>
      <c r="F242" s="1">
        <f>D242-('Bump Map'!$C$6+'Bump Map'!$C$5)/2</f>
        <v>27.5</v>
      </c>
      <c r="G242" s="1" t="s">
        <v>44</v>
      </c>
      <c r="H242" s="1" t="str">
        <f t="shared" si="14"/>
        <v>VSS_BB_TRX2</v>
      </c>
      <c r="I242" s="86" t="s">
        <v>309</v>
      </c>
      <c r="J242" s="49"/>
      <c r="K242" s="1" t="s">
        <v>4</v>
      </c>
    </row>
    <row r="243" spans="1:11" x14ac:dyDescent="0.25">
      <c r="A243">
        <v>200</v>
      </c>
      <c r="B243" s="1" t="s">
        <v>75</v>
      </c>
      <c r="C243" s="1">
        <v>3740</v>
      </c>
      <c r="D243" s="1">
        <v>780</v>
      </c>
      <c r="E243" s="1">
        <f>C243-('Bump Map'!$B$6+'Bump Map'!$B$5)/2</f>
        <v>305</v>
      </c>
      <c r="F243" s="1">
        <f>D243-('Bump Map'!$C$6+'Bump Map'!$C$5)/2</f>
        <v>207.5</v>
      </c>
      <c r="G243" s="1" t="s">
        <v>44</v>
      </c>
      <c r="H243" s="1" t="str">
        <f t="shared" si="14"/>
        <v>VSS_BB_TRX2</v>
      </c>
      <c r="I243" s="86" t="s">
        <v>309</v>
      </c>
      <c r="J243" s="49"/>
      <c r="K243" s="1" t="s">
        <v>4</v>
      </c>
    </row>
    <row r="244" spans="1:11" x14ac:dyDescent="0.25">
      <c r="A244">
        <v>210</v>
      </c>
      <c r="B244" s="1" t="s">
        <v>75</v>
      </c>
      <c r="C244" s="1">
        <v>3920</v>
      </c>
      <c r="D244" s="1">
        <v>600</v>
      </c>
      <c r="E244" s="1">
        <f>C244-('Bump Map'!$B$6+'Bump Map'!$B$5)/2</f>
        <v>485</v>
      </c>
      <c r="F244" s="1">
        <f>D244-('Bump Map'!$C$6+'Bump Map'!$C$5)/2</f>
        <v>27.5</v>
      </c>
      <c r="G244" s="1" t="s">
        <v>44</v>
      </c>
      <c r="H244" s="1" t="str">
        <f t="shared" si="14"/>
        <v>VSS_BB_TRX2</v>
      </c>
      <c r="I244" s="86" t="s">
        <v>309</v>
      </c>
      <c r="J244" s="49"/>
      <c r="K244" s="1" t="s">
        <v>4</v>
      </c>
    </row>
    <row r="245" spans="1:11" x14ac:dyDescent="0.25">
      <c r="A245">
        <v>222</v>
      </c>
      <c r="B245" s="1" t="s">
        <v>75</v>
      </c>
      <c r="C245" s="1">
        <v>4145</v>
      </c>
      <c r="D245" s="1">
        <v>420</v>
      </c>
      <c r="E245" s="1">
        <f>C245-('Bump Map'!$B$6+'Bump Map'!$B$5)/2</f>
        <v>710</v>
      </c>
      <c r="F245" s="1">
        <f>D245-('Bump Map'!$C$6+'Bump Map'!$C$5)/2</f>
        <v>-152.5</v>
      </c>
      <c r="G245" s="1" t="s">
        <v>44</v>
      </c>
      <c r="H245" s="1" t="str">
        <f t="shared" si="14"/>
        <v>VSS_BB_TRX2</v>
      </c>
      <c r="I245" s="86" t="s">
        <v>309</v>
      </c>
      <c r="J245" s="49"/>
      <c r="K245" s="1" t="s">
        <v>4</v>
      </c>
    </row>
    <row r="246" spans="1:11" x14ac:dyDescent="0.25">
      <c r="A246">
        <v>230</v>
      </c>
      <c r="B246" s="1" t="s">
        <v>75</v>
      </c>
      <c r="C246" s="1">
        <v>4325</v>
      </c>
      <c r="D246" s="1">
        <v>420</v>
      </c>
      <c r="E246" s="1">
        <f>C246-('Bump Map'!$B$6+'Bump Map'!$B$5)/2</f>
        <v>890</v>
      </c>
      <c r="F246" s="1">
        <f>D246-('Bump Map'!$C$6+'Bump Map'!$C$5)/2</f>
        <v>-152.5</v>
      </c>
      <c r="G246" s="1" t="s">
        <v>44</v>
      </c>
      <c r="H246" s="1" t="str">
        <f t="shared" si="14"/>
        <v>VSS_BB_TRX2</v>
      </c>
      <c r="I246" s="86" t="s">
        <v>309</v>
      </c>
      <c r="J246" s="49"/>
      <c r="K246" s="1" t="s">
        <v>4</v>
      </c>
    </row>
    <row r="247" spans="1:11" x14ac:dyDescent="0.25">
      <c r="A247">
        <v>232</v>
      </c>
      <c r="B247" s="1" t="s">
        <v>75</v>
      </c>
      <c r="C247" s="1">
        <v>4415</v>
      </c>
      <c r="D247" s="1">
        <v>600</v>
      </c>
      <c r="E247" s="1">
        <f>C247-('Bump Map'!$B$6+'Bump Map'!$B$5)/2</f>
        <v>980</v>
      </c>
      <c r="F247" s="1">
        <f>D247-('Bump Map'!$C$6+'Bump Map'!$C$5)/2</f>
        <v>27.5</v>
      </c>
      <c r="G247" s="1" t="s">
        <v>44</v>
      </c>
      <c r="H247" s="1" t="str">
        <f t="shared" si="14"/>
        <v>VSS_BB_TRX2</v>
      </c>
      <c r="I247" s="86" t="s">
        <v>309</v>
      </c>
      <c r="J247" s="49"/>
      <c r="K247" s="1" t="s">
        <v>4</v>
      </c>
    </row>
    <row r="248" spans="1:11" x14ac:dyDescent="0.25">
      <c r="A248">
        <v>233</v>
      </c>
      <c r="B248" s="1" t="s">
        <v>75</v>
      </c>
      <c r="C248" s="1">
        <v>4415</v>
      </c>
      <c r="D248" s="1">
        <v>780</v>
      </c>
      <c r="E248" s="1">
        <f>C248-('Bump Map'!$B$6+'Bump Map'!$B$5)/2</f>
        <v>980</v>
      </c>
      <c r="F248" s="1">
        <f>D248-('Bump Map'!$C$6+'Bump Map'!$C$5)/2</f>
        <v>207.5</v>
      </c>
      <c r="G248" s="1" t="s">
        <v>44</v>
      </c>
      <c r="H248" s="1" t="str">
        <f t="shared" si="14"/>
        <v>VSS_BB_TRX2</v>
      </c>
      <c r="I248" s="86" t="s">
        <v>309</v>
      </c>
      <c r="J248" s="49"/>
      <c r="K248" s="1" t="s">
        <v>4</v>
      </c>
    </row>
    <row r="249" spans="1:11" x14ac:dyDescent="0.25">
      <c r="A249">
        <v>240</v>
      </c>
      <c r="B249" s="1" t="s">
        <v>75</v>
      </c>
      <c r="C249" s="1">
        <v>4505</v>
      </c>
      <c r="D249" s="1">
        <v>420</v>
      </c>
      <c r="E249" s="1">
        <f>C249-('Bump Map'!$B$6+'Bump Map'!$B$5)/2</f>
        <v>1070</v>
      </c>
      <c r="F249" s="1">
        <f>D249-('Bump Map'!$C$6+'Bump Map'!$C$5)/2</f>
        <v>-152.5</v>
      </c>
      <c r="G249" s="1" t="s">
        <v>44</v>
      </c>
      <c r="H249" s="1" t="str">
        <f t="shared" si="14"/>
        <v>VSS_BB_TRX2</v>
      </c>
      <c r="I249" s="86" t="s">
        <v>309</v>
      </c>
      <c r="J249" s="49"/>
      <c r="K249" s="1" t="s">
        <v>4</v>
      </c>
    </row>
    <row r="250" spans="1:11" x14ac:dyDescent="0.25">
      <c r="A250">
        <v>262</v>
      </c>
      <c r="B250" s="1" t="s">
        <v>27</v>
      </c>
      <c r="C250" s="1">
        <v>4910</v>
      </c>
      <c r="D250" s="1">
        <v>600</v>
      </c>
      <c r="E250" s="1">
        <f>C250-('Bump Map'!$B$6+'Bump Map'!$B$5)/2</f>
        <v>1475</v>
      </c>
      <c r="F250" s="1">
        <f>D250-('Bump Map'!$C$6+'Bump Map'!$C$5)/2</f>
        <v>27.5</v>
      </c>
      <c r="G250" s="1" t="s">
        <v>44</v>
      </c>
      <c r="H250" s="1" t="str">
        <f t="shared" si="14"/>
        <v>VSS_BB_TRX3</v>
      </c>
      <c r="I250" s="86" t="s">
        <v>309</v>
      </c>
      <c r="J250" s="49"/>
      <c r="K250" s="1" t="s">
        <v>4</v>
      </c>
    </row>
    <row r="251" spans="1:11" x14ac:dyDescent="0.25">
      <c r="A251">
        <v>270</v>
      </c>
      <c r="B251" s="1" t="s">
        <v>27</v>
      </c>
      <c r="C251" s="1">
        <v>5090</v>
      </c>
      <c r="D251" s="1">
        <v>600</v>
      </c>
      <c r="E251" s="1">
        <f>C251-('Bump Map'!$B$6+'Bump Map'!$B$5)/2</f>
        <v>1655</v>
      </c>
      <c r="F251" s="1">
        <f>D251-('Bump Map'!$C$6+'Bump Map'!$C$5)/2</f>
        <v>27.5</v>
      </c>
      <c r="G251" s="1" t="s">
        <v>44</v>
      </c>
      <c r="H251" s="1" t="str">
        <f t="shared" si="14"/>
        <v>VSS_BB_TRX3</v>
      </c>
      <c r="I251" s="86" t="s">
        <v>309</v>
      </c>
      <c r="J251" s="49"/>
      <c r="K251" s="1" t="s">
        <v>4</v>
      </c>
    </row>
    <row r="252" spans="1:11" x14ac:dyDescent="0.25">
      <c r="A252">
        <v>271</v>
      </c>
      <c r="B252" s="1" t="s">
        <v>27</v>
      </c>
      <c r="C252" s="1">
        <v>5090</v>
      </c>
      <c r="D252" s="1">
        <v>780</v>
      </c>
      <c r="E252" s="1">
        <f>C252-('Bump Map'!$B$6+'Bump Map'!$B$5)/2</f>
        <v>1655</v>
      </c>
      <c r="F252" s="1">
        <f>D252-('Bump Map'!$C$6+'Bump Map'!$C$5)/2</f>
        <v>207.5</v>
      </c>
      <c r="G252" s="1" t="s">
        <v>44</v>
      </c>
      <c r="H252" s="1" t="str">
        <f t="shared" si="14"/>
        <v>VSS_BB_TRX3</v>
      </c>
      <c r="I252" s="86" t="s">
        <v>309</v>
      </c>
      <c r="J252" s="49"/>
      <c r="K252" s="1" t="s">
        <v>4</v>
      </c>
    </row>
    <row r="253" spans="1:11" x14ac:dyDescent="0.25">
      <c r="A253">
        <v>281</v>
      </c>
      <c r="B253" s="1" t="s">
        <v>27</v>
      </c>
      <c r="C253" s="1">
        <v>5270</v>
      </c>
      <c r="D253" s="1">
        <v>600</v>
      </c>
      <c r="E253" s="1">
        <f>C253-('Bump Map'!$B$6+'Bump Map'!$B$5)/2</f>
        <v>1835</v>
      </c>
      <c r="F253" s="1">
        <f>D253-('Bump Map'!$C$6+'Bump Map'!$C$5)/2</f>
        <v>27.5</v>
      </c>
      <c r="G253" s="1" t="s">
        <v>44</v>
      </c>
      <c r="H253" s="1" t="str">
        <f t="shared" si="14"/>
        <v>VSS_BB_TRX3</v>
      </c>
      <c r="I253" s="86" t="s">
        <v>309</v>
      </c>
      <c r="J253" s="49"/>
      <c r="K253" s="1" t="s">
        <v>4</v>
      </c>
    </row>
    <row r="254" spans="1:11" x14ac:dyDescent="0.25">
      <c r="A254">
        <v>293</v>
      </c>
      <c r="B254" s="1" t="s">
        <v>27</v>
      </c>
      <c r="C254" s="1">
        <v>5495</v>
      </c>
      <c r="D254" s="1">
        <v>420</v>
      </c>
      <c r="E254" s="1">
        <f>C254-('Bump Map'!$B$6+'Bump Map'!$B$5)/2</f>
        <v>2060</v>
      </c>
      <c r="F254" s="1">
        <f>D254-('Bump Map'!$C$6+'Bump Map'!$C$5)/2</f>
        <v>-152.5</v>
      </c>
      <c r="G254" s="1" t="s">
        <v>44</v>
      </c>
      <c r="H254" s="1" t="str">
        <f t="shared" si="14"/>
        <v>VSS_BB_TRX3</v>
      </c>
      <c r="I254" s="86" t="s">
        <v>309</v>
      </c>
      <c r="J254" s="49"/>
      <c r="K254" s="1" t="s">
        <v>4</v>
      </c>
    </row>
    <row r="255" spans="1:11" x14ac:dyDescent="0.25">
      <c r="A255">
        <v>301</v>
      </c>
      <c r="B255" s="1" t="s">
        <v>27</v>
      </c>
      <c r="C255" s="1">
        <v>5675</v>
      </c>
      <c r="D255" s="1">
        <v>420</v>
      </c>
      <c r="E255" s="1">
        <f>C255-('Bump Map'!$B$6+'Bump Map'!$B$5)/2</f>
        <v>2240</v>
      </c>
      <c r="F255" s="1">
        <f>D255-('Bump Map'!$C$6+'Bump Map'!$C$5)/2</f>
        <v>-152.5</v>
      </c>
      <c r="G255" s="1" t="s">
        <v>44</v>
      </c>
      <c r="H255" s="1" t="str">
        <f t="shared" si="14"/>
        <v>VSS_BB_TRX3</v>
      </c>
      <c r="I255" s="86" t="s">
        <v>309</v>
      </c>
      <c r="J255" s="49"/>
      <c r="K255" s="1" t="s">
        <v>4</v>
      </c>
    </row>
    <row r="256" spans="1:11" x14ac:dyDescent="0.25">
      <c r="A256">
        <v>306</v>
      </c>
      <c r="B256" s="1" t="s">
        <v>27</v>
      </c>
      <c r="C256" s="1">
        <v>5765</v>
      </c>
      <c r="D256" s="1">
        <v>600</v>
      </c>
      <c r="E256" s="1">
        <f>C256-('Bump Map'!$B$6+'Bump Map'!$B$5)/2</f>
        <v>2330</v>
      </c>
      <c r="F256" s="1">
        <f>D256-('Bump Map'!$C$6+'Bump Map'!$C$5)/2</f>
        <v>27.5</v>
      </c>
      <c r="G256" s="1" t="s">
        <v>44</v>
      </c>
      <c r="H256" s="1" t="str">
        <f t="shared" si="14"/>
        <v>VSS_BB_TRX3</v>
      </c>
      <c r="I256" s="86" t="s">
        <v>309</v>
      </c>
      <c r="J256" s="49"/>
      <c r="K256" s="1" t="s">
        <v>4</v>
      </c>
    </row>
    <row r="257" spans="1:11" x14ac:dyDescent="0.25">
      <c r="A257">
        <v>307</v>
      </c>
      <c r="B257" s="1" t="s">
        <v>27</v>
      </c>
      <c r="C257" s="1">
        <v>5765</v>
      </c>
      <c r="D257" s="1">
        <v>780</v>
      </c>
      <c r="E257" s="1">
        <f>C257-('Bump Map'!$B$6+'Bump Map'!$B$5)/2</f>
        <v>2330</v>
      </c>
      <c r="F257" s="1">
        <f>D257-('Bump Map'!$C$6+'Bump Map'!$C$5)/2</f>
        <v>207.5</v>
      </c>
      <c r="G257" s="1" t="s">
        <v>44</v>
      </c>
      <c r="H257" s="1" t="str">
        <f t="shared" si="14"/>
        <v>VSS_BB_TRX3</v>
      </c>
      <c r="I257" s="86" t="s">
        <v>309</v>
      </c>
      <c r="J257" s="49"/>
      <c r="K257" s="1" t="s">
        <v>4</v>
      </c>
    </row>
    <row r="258" spans="1:11" x14ac:dyDescent="0.25">
      <c r="A258">
        <v>311</v>
      </c>
      <c r="B258" s="1" t="s">
        <v>27</v>
      </c>
      <c r="C258" s="1">
        <v>5855</v>
      </c>
      <c r="D258" s="1">
        <v>420</v>
      </c>
      <c r="E258" s="1">
        <f>C258-('Bump Map'!$B$6+'Bump Map'!$B$5)/2</f>
        <v>2420</v>
      </c>
      <c r="F258" s="1">
        <f>D258-('Bump Map'!$C$6+'Bump Map'!$C$5)/2</f>
        <v>-152.5</v>
      </c>
      <c r="G258" s="1" t="s">
        <v>44</v>
      </c>
      <c r="H258" s="1" t="str">
        <f t="shared" si="14"/>
        <v>VSS_BB_TRX3</v>
      </c>
      <c r="I258" s="86" t="s">
        <v>309</v>
      </c>
      <c r="J258" s="49"/>
      <c r="K258" s="1" t="s">
        <v>4</v>
      </c>
    </row>
    <row r="259" spans="1:11" x14ac:dyDescent="0.25">
      <c r="A259">
        <v>20</v>
      </c>
      <c r="B259" s="1" t="s">
        <v>12</v>
      </c>
      <c r="C259" s="1">
        <v>465</v>
      </c>
      <c r="D259" s="1">
        <v>-521</v>
      </c>
      <c r="E259" s="1">
        <f>C259-('Bump Map'!$B$6+'Bump Map'!$B$5)/2</f>
        <v>-2970</v>
      </c>
      <c r="F259" s="1">
        <f>D259-('Bump Map'!$C$6+'Bump Map'!$C$5)/2</f>
        <v>-1093.5</v>
      </c>
      <c r="G259" s="1" t="s">
        <v>151</v>
      </c>
      <c r="H259" s="1" t="str">
        <f t="shared" ref="H259:H269" si="15">IF(B259="Digits",G259,IF(B259="BIST",G259,IF(B259="XTAL",G259,_xlfn.TEXTJOIN("_",TRUE,G259,B259))))</f>
        <v>VSS_D2D</v>
      </c>
      <c r="I259" s="86" t="s">
        <v>311</v>
      </c>
      <c r="J259" s="49"/>
      <c r="K259" s="1" t="s">
        <v>4</v>
      </c>
    </row>
    <row r="260" spans="1:11" x14ac:dyDescent="0.25">
      <c r="A260">
        <v>67</v>
      </c>
      <c r="B260" s="1" t="s">
        <v>12</v>
      </c>
      <c r="C260" s="1">
        <v>1365</v>
      </c>
      <c r="D260" s="1">
        <v>-461</v>
      </c>
      <c r="E260" s="1">
        <f>C260-('Bump Map'!$B$6+'Bump Map'!$B$5)/2</f>
        <v>-2070</v>
      </c>
      <c r="F260" s="1">
        <f>D260-('Bump Map'!$C$6+'Bump Map'!$C$5)/2</f>
        <v>-1033.5</v>
      </c>
      <c r="G260" s="1" t="s">
        <v>61</v>
      </c>
      <c r="H260" s="1" t="str">
        <f t="shared" si="15"/>
        <v>VSS_DIG</v>
      </c>
      <c r="I260" s="86" t="s">
        <v>311</v>
      </c>
      <c r="J260" s="49"/>
      <c r="K260" s="1" t="s">
        <v>4</v>
      </c>
    </row>
    <row r="261" spans="1:11" x14ac:dyDescent="0.25">
      <c r="A261">
        <v>108</v>
      </c>
      <c r="B261" s="1" t="s">
        <v>12</v>
      </c>
      <c r="C261" s="1">
        <v>2085</v>
      </c>
      <c r="D261" s="1">
        <v>-461</v>
      </c>
      <c r="E261" s="1">
        <f>C261-('Bump Map'!$B$6+'Bump Map'!$B$5)/2</f>
        <v>-1350</v>
      </c>
      <c r="F261" s="1">
        <f>D261-('Bump Map'!$C$6+'Bump Map'!$C$5)/2</f>
        <v>-1033.5</v>
      </c>
      <c r="G261" s="1" t="s">
        <v>61</v>
      </c>
      <c r="H261" s="1" t="str">
        <f t="shared" si="15"/>
        <v>VSS_DIG</v>
      </c>
      <c r="I261" s="86" t="s">
        <v>311</v>
      </c>
      <c r="J261" s="49"/>
      <c r="K261" s="1" t="s">
        <v>4</v>
      </c>
    </row>
    <row r="262" spans="1:11" x14ac:dyDescent="0.25">
      <c r="A262">
        <v>147</v>
      </c>
      <c r="B262" s="1" t="s">
        <v>12</v>
      </c>
      <c r="C262" s="1">
        <v>2805</v>
      </c>
      <c r="D262" s="1">
        <v>-461</v>
      </c>
      <c r="E262" s="1">
        <f>C262-('Bump Map'!$B$6+'Bump Map'!$B$5)/2</f>
        <v>-630</v>
      </c>
      <c r="F262" s="1">
        <f>D262-('Bump Map'!$C$6+'Bump Map'!$C$5)/2</f>
        <v>-1033.5</v>
      </c>
      <c r="G262" s="1" t="s">
        <v>61</v>
      </c>
      <c r="H262" s="1" t="str">
        <f t="shared" si="15"/>
        <v>VSS_DIG</v>
      </c>
      <c r="I262" s="86" t="s">
        <v>311</v>
      </c>
      <c r="J262" s="49"/>
      <c r="K262" s="1" t="s">
        <v>4</v>
      </c>
    </row>
    <row r="263" spans="1:11" x14ac:dyDescent="0.25">
      <c r="A263">
        <v>182</v>
      </c>
      <c r="B263" s="1" t="s">
        <v>12</v>
      </c>
      <c r="C263" s="1">
        <v>3525</v>
      </c>
      <c r="D263" s="1">
        <v>-461</v>
      </c>
      <c r="E263" s="1">
        <f>C263-('Bump Map'!$B$6+'Bump Map'!$B$5)/2</f>
        <v>90</v>
      </c>
      <c r="F263" s="1">
        <f>D263-('Bump Map'!$C$6+'Bump Map'!$C$5)/2</f>
        <v>-1033.5</v>
      </c>
      <c r="G263" s="1" t="s">
        <v>61</v>
      </c>
      <c r="H263" s="1" t="str">
        <f t="shared" si="15"/>
        <v>VSS_DIG</v>
      </c>
      <c r="I263" s="86" t="s">
        <v>311</v>
      </c>
      <c r="J263" s="49"/>
      <c r="K263" s="1" t="s">
        <v>4</v>
      </c>
    </row>
    <row r="264" spans="1:11" x14ac:dyDescent="0.25">
      <c r="A264">
        <v>188</v>
      </c>
      <c r="B264" s="1" t="s">
        <v>12</v>
      </c>
      <c r="C264" s="1">
        <v>3560</v>
      </c>
      <c r="D264" s="1">
        <v>60</v>
      </c>
      <c r="E264" s="1">
        <f>C264-('Bump Map'!$B$6+'Bump Map'!$B$5)/2</f>
        <v>125</v>
      </c>
      <c r="F264" s="1">
        <f>D264-('Bump Map'!$C$6+'Bump Map'!$C$5)/2</f>
        <v>-512.5</v>
      </c>
      <c r="G264" s="1" t="s">
        <v>61</v>
      </c>
      <c r="H264" s="1" t="str">
        <f t="shared" si="15"/>
        <v>VSS_DIG</v>
      </c>
      <c r="I264" s="86" t="s">
        <v>311</v>
      </c>
      <c r="J264" s="49"/>
      <c r="K264" s="1" t="s">
        <v>4</v>
      </c>
    </row>
    <row r="265" spans="1:11" x14ac:dyDescent="0.25">
      <c r="A265">
        <v>223</v>
      </c>
      <c r="B265" s="1" t="s">
        <v>12</v>
      </c>
      <c r="C265" s="1">
        <v>4245</v>
      </c>
      <c r="D265" s="1">
        <v>-461</v>
      </c>
      <c r="E265" s="1">
        <f>C265-('Bump Map'!$B$6+'Bump Map'!$B$5)/2</f>
        <v>810</v>
      </c>
      <c r="F265" s="1">
        <f>D265-('Bump Map'!$C$6+'Bump Map'!$C$5)/2</f>
        <v>-1033.5</v>
      </c>
      <c r="G265" s="1" t="s">
        <v>61</v>
      </c>
      <c r="H265" s="1" t="str">
        <f t="shared" si="15"/>
        <v>VSS_DIG</v>
      </c>
      <c r="I265" s="86" t="s">
        <v>311</v>
      </c>
      <c r="J265" s="49"/>
      <c r="K265" s="1" t="s">
        <v>4</v>
      </c>
    </row>
    <row r="266" spans="1:11" x14ac:dyDescent="0.25">
      <c r="A266">
        <v>263</v>
      </c>
      <c r="B266" s="1" t="s">
        <v>12</v>
      </c>
      <c r="C266" s="1">
        <v>4965</v>
      </c>
      <c r="D266" s="1">
        <v>-461</v>
      </c>
      <c r="E266" s="1">
        <f>C266-('Bump Map'!$B$6+'Bump Map'!$B$5)/2</f>
        <v>1530</v>
      </c>
      <c r="F266" s="1">
        <f>D266-('Bump Map'!$C$6+'Bump Map'!$C$5)/2</f>
        <v>-1033.5</v>
      </c>
      <c r="G266" s="1" t="s">
        <v>61</v>
      </c>
      <c r="H266" s="1" t="str">
        <f t="shared" si="15"/>
        <v>VSS_DIG</v>
      </c>
      <c r="I266" s="86" t="s">
        <v>311</v>
      </c>
      <c r="J266" s="49"/>
      <c r="K266" s="1" t="s">
        <v>4</v>
      </c>
    </row>
    <row r="267" spans="1:11" x14ac:dyDescent="0.25">
      <c r="A267">
        <v>278</v>
      </c>
      <c r="B267" s="1" t="s">
        <v>12</v>
      </c>
      <c r="C267" s="1">
        <v>5270</v>
      </c>
      <c r="D267" s="1">
        <v>60</v>
      </c>
      <c r="E267" s="1">
        <f>C267-('Bump Map'!$B$6+'Bump Map'!$B$5)/2</f>
        <v>1835</v>
      </c>
      <c r="F267" s="1">
        <f>D267-('Bump Map'!$C$6+'Bump Map'!$C$5)/2</f>
        <v>-512.5</v>
      </c>
      <c r="G267" s="1" t="s">
        <v>61</v>
      </c>
      <c r="H267" s="1" t="str">
        <f t="shared" si="15"/>
        <v>VSS_DIG</v>
      </c>
      <c r="I267" s="86" t="s">
        <v>311</v>
      </c>
      <c r="J267" s="49"/>
      <c r="K267" s="1" t="s">
        <v>4</v>
      </c>
    </row>
    <row r="268" spans="1:11" x14ac:dyDescent="0.25">
      <c r="A268">
        <v>302</v>
      </c>
      <c r="B268" s="1" t="s">
        <v>12</v>
      </c>
      <c r="C268" s="1">
        <v>5685</v>
      </c>
      <c r="D268" s="1">
        <v>-461</v>
      </c>
      <c r="E268" s="1">
        <f>C268-('Bump Map'!$B$6+'Bump Map'!$B$5)/2</f>
        <v>2250</v>
      </c>
      <c r="F268" s="1">
        <f>D268-('Bump Map'!$C$6+'Bump Map'!$C$5)/2</f>
        <v>-1033.5</v>
      </c>
      <c r="G268" s="1" t="s">
        <v>61</v>
      </c>
      <c r="H268" s="1" t="str">
        <f t="shared" si="15"/>
        <v>VSS_DIG</v>
      </c>
      <c r="I268" s="86" t="s">
        <v>311</v>
      </c>
      <c r="J268" s="49"/>
      <c r="K268" s="1" t="s">
        <v>4</v>
      </c>
    </row>
    <row r="269" spans="1:11" x14ac:dyDescent="0.25">
      <c r="A269">
        <v>334</v>
      </c>
      <c r="B269" s="1" t="s">
        <v>12</v>
      </c>
      <c r="C269" s="1">
        <v>6405</v>
      </c>
      <c r="D269" s="1">
        <v>-461</v>
      </c>
      <c r="E269" s="1">
        <f>C269-('Bump Map'!$B$6+'Bump Map'!$B$5)/2</f>
        <v>2970</v>
      </c>
      <c r="F269" s="1">
        <f>D269-('Bump Map'!$C$6+'Bump Map'!$C$5)/2</f>
        <v>-1033.5</v>
      </c>
      <c r="G269" s="1" t="s">
        <v>61</v>
      </c>
      <c r="H269" s="1" t="str">
        <f t="shared" si="15"/>
        <v>VSS_DIG</v>
      </c>
      <c r="I269" s="86" t="s">
        <v>311</v>
      </c>
      <c r="J269" s="49"/>
      <c r="K269" s="1" t="s">
        <v>4</v>
      </c>
    </row>
    <row r="270" spans="1:11" x14ac:dyDescent="0.25">
      <c r="A270">
        <v>48</v>
      </c>
      <c r="B270" s="1" t="s">
        <v>124</v>
      </c>
      <c r="C270" s="1">
        <v>835</v>
      </c>
      <c r="D270" s="1">
        <v>420</v>
      </c>
      <c r="E270" s="1">
        <f>C270-('Bump Map'!$B$6+'Bump Map'!$B$5)/2</f>
        <v>-2600</v>
      </c>
      <c r="F270" s="1">
        <f>D270-('Bump Map'!$C$6+'Bump Map'!$C$5)/2</f>
        <v>-152.5</v>
      </c>
      <c r="G270" s="1" t="s">
        <v>37</v>
      </c>
      <c r="H270" s="1" t="str">
        <f t="shared" ref="H270:H283" si="16">IF(AND(B270="Digits",D270&lt;0),G270,IF(AND(B270="Digits",D270&gt;0),_xlfn.TEXTJOIN("_",TRUE,G270,"Q"),IF(B270="BIST",G270,IF(B270="XTAL",G270,_xlfn.TEXTJOIN("_",TRUE,G270,B270)))))</f>
        <v>VSS_ESD_BB_TRX0</v>
      </c>
      <c r="I270" s="86" t="s">
        <v>309</v>
      </c>
      <c r="J270" s="49"/>
      <c r="K270" s="1" t="s">
        <v>4</v>
      </c>
    </row>
    <row r="271" spans="1:11" x14ac:dyDescent="0.25">
      <c r="A271">
        <v>118</v>
      </c>
      <c r="B271" s="1" t="s">
        <v>99</v>
      </c>
      <c r="C271" s="1">
        <v>2185</v>
      </c>
      <c r="D271" s="1">
        <v>420</v>
      </c>
      <c r="E271" s="1">
        <f>C271-('Bump Map'!$B$6+'Bump Map'!$B$5)/2</f>
        <v>-1250</v>
      </c>
      <c r="F271" s="1">
        <f>D271-('Bump Map'!$C$6+'Bump Map'!$C$5)/2</f>
        <v>-152.5</v>
      </c>
      <c r="G271" s="1" t="s">
        <v>37</v>
      </c>
      <c r="H271" s="1" t="str">
        <f t="shared" si="16"/>
        <v>VSS_ESD_BB_TRX1</v>
      </c>
      <c r="I271" s="86" t="s">
        <v>309</v>
      </c>
      <c r="J271" s="49"/>
      <c r="K271" s="1" t="s">
        <v>4</v>
      </c>
    </row>
    <row r="272" spans="1:11" x14ac:dyDescent="0.25">
      <c r="A272">
        <v>247</v>
      </c>
      <c r="B272" s="1" t="s">
        <v>75</v>
      </c>
      <c r="C272" s="1">
        <v>4685</v>
      </c>
      <c r="D272" s="1">
        <v>420</v>
      </c>
      <c r="E272" s="1">
        <f>C272-('Bump Map'!$B$6+'Bump Map'!$B$5)/2</f>
        <v>1250</v>
      </c>
      <c r="F272" s="1">
        <f>D272-('Bump Map'!$C$6+'Bump Map'!$C$5)/2</f>
        <v>-152.5</v>
      </c>
      <c r="G272" s="1" t="s">
        <v>37</v>
      </c>
      <c r="H272" s="1" t="str">
        <f t="shared" si="16"/>
        <v>VSS_ESD_BB_TRX2</v>
      </c>
      <c r="I272" s="86" t="s">
        <v>309</v>
      </c>
      <c r="J272" s="49"/>
      <c r="K272" s="1" t="s">
        <v>4</v>
      </c>
    </row>
    <row r="273" spans="1:11" x14ac:dyDescent="0.25">
      <c r="A273">
        <v>318</v>
      </c>
      <c r="B273" s="1" t="s">
        <v>27</v>
      </c>
      <c r="C273" s="1">
        <v>6035</v>
      </c>
      <c r="D273" s="1">
        <v>420</v>
      </c>
      <c r="E273" s="1">
        <f>C273-('Bump Map'!$B$6+'Bump Map'!$B$5)/2</f>
        <v>2600</v>
      </c>
      <c r="F273" s="1">
        <f>D273-('Bump Map'!$C$6+'Bump Map'!$C$5)/2</f>
        <v>-152.5</v>
      </c>
      <c r="G273" s="1" t="s">
        <v>37</v>
      </c>
      <c r="H273" s="1" t="str">
        <f t="shared" si="16"/>
        <v>VSS_ESD_BB_TRX3</v>
      </c>
      <c r="I273" s="86" t="s">
        <v>309</v>
      </c>
      <c r="J273" s="49"/>
      <c r="K273" s="1" t="s">
        <v>4</v>
      </c>
    </row>
    <row r="274" spans="1:11" x14ac:dyDescent="0.25">
      <c r="A274">
        <v>3</v>
      </c>
      <c r="B274" s="1" t="s">
        <v>146</v>
      </c>
      <c r="C274" s="1">
        <v>105</v>
      </c>
      <c r="D274" s="1">
        <v>240</v>
      </c>
      <c r="E274" s="1">
        <f>C274-('Bump Map'!$B$6+'Bump Map'!$B$5)/2</f>
        <v>-3330</v>
      </c>
      <c r="F274" s="1">
        <f>D274-('Bump Map'!$C$6+'Bump Map'!$C$5)/2</f>
        <v>-332.5</v>
      </c>
      <c r="G274" s="1" t="s">
        <v>7</v>
      </c>
      <c r="H274" s="1" t="str">
        <f t="shared" si="16"/>
        <v>VSS_ESD_PLL0</v>
      </c>
      <c r="I274" s="86" t="s">
        <v>309</v>
      </c>
      <c r="J274" s="49"/>
      <c r="K274" s="1" t="s">
        <v>4</v>
      </c>
    </row>
    <row r="275" spans="1:11" x14ac:dyDescent="0.25">
      <c r="A275">
        <v>7</v>
      </c>
      <c r="B275" s="1" t="s">
        <v>146</v>
      </c>
      <c r="C275" s="1">
        <v>105</v>
      </c>
      <c r="D275" s="1">
        <v>960</v>
      </c>
      <c r="E275" s="1">
        <f>C275-('Bump Map'!$B$6+'Bump Map'!$B$5)/2</f>
        <v>-3330</v>
      </c>
      <c r="F275" s="1">
        <f>D275-('Bump Map'!$C$6+'Bump Map'!$C$5)/2</f>
        <v>387.5</v>
      </c>
      <c r="G275" s="1" t="s">
        <v>7</v>
      </c>
      <c r="H275" s="1" t="str">
        <f t="shared" si="16"/>
        <v>VSS_ESD_PLL0</v>
      </c>
      <c r="I275" s="86" t="s">
        <v>309</v>
      </c>
      <c r="J275" s="49"/>
      <c r="K275" s="1" t="s">
        <v>4</v>
      </c>
    </row>
    <row r="276" spans="1:11" x14ac:dyDescent="0.25">
      <c r="A276">
        <v>13</v>
      </c>
      <c r="B276" s="1" t="s">
        <v>146</v>
      </c>
      <c r="C276" s="1">
        <v>285</v>
      </c>
      <c r="D276" s="1">
        <v>240</v>
      </c>
      <c r="E276" s="1">
        <f>C276-('Bump Map'!$B$6+'Bump Map'!$B$5)/2</f>
        <v>-3150</v>
      </c>
      <c r="F276" s="1">
        <f>D276-('Bump Map'!$C$6+'Bump Map'!$C$5)/2</f>
        <v>-332.5</v>
      </c>
      <c r="G276" s="1" t="s">
        <v>7</v>
      </c>
      <c r="H276" s="1" t="str">
        <f t="shared" si="16"/>
        <v>VSS_ESD_PLL0</v>
      </c>
      <c r="I276" s="86" t="s">
        <v>309</v>
      </c>
      <c r="J276" s="49"/>
      <c r="K276" s="1" t="s">
        <v>4</v>
      </c>
    </row>
    <row r="277" spans="1:11" x14ac:dyDescent="0.25">
      <c r="A277">
        <v>351</v>
      </c>
      <c r="B277" s="1" t="s">
        <v>3</v>
      </c>
      <c r="C277" s="1">
        <v>6585</v>
      </c>
      <c r="D277" s="1">
        <v>420</v>
      </c>
      <c r="E277" s="1">
        <f>C277-('Bump Map'!$B$6+'Bump Map'!$B$5)/2</f>
        <v>3150</v>
      </c>
      <c r="F277" s="1">
        <f>D277-('Bump Map'!$C$6+'Bump Map'!$C$5)/2</f>
        <v>-152.5</v>
      </c>
      <c r="G277" s="1" t="s">
        <v>7</v>
      </c>
      <c r="H277" s="1" t="str">
        <f t="shared" si="16"/>
        <v>VSS_ESD_PLL1</v>
      </c>
      <c r="I277" s="86" t="s">
        <v>309</v>
      </c>
      <c r="J277" s="49"/>
      <c r="K277" s="1" t="s">
        <v>4</v>
      </c>
    </row>
    <row r="278" spans="1:11" x14ac:dyDescent="0.25">
      <c r="A278">
        <v>360</v>
      </c>
      <c r="B278" s="1" t="s">
        <v>3</v>
      </c>
      <c r="C278" s="1">
        <v>6765</v>
      </c>
      <c r="D278" s="1">
        <v>420</v>
      </c>
      <c r="E278" s="1">
        <f>C278-('Bump Map'!$B$6+'Bump Map'!$B$5)/2</f>
        <v>3330</v>
      </c>
      <c r="F278" s="1">
        <f>D278-('Bump Map'!$C$6+'Bump Map'!$C$5)/2</f>
        <v>-152.5</v>
      </c>
      <c r="G278" s="1" t="s">
        <v>7</v>
      </c>
      <c r="H278" s="1" t="str">
        <f t="shared" si="16"/>
        <v>VSS_ESD_PLL1</v>
      </c>
      <c r="I278" s="86" t="s">
        <v>309</v>
      </c>
      <c r="J278" s="49"/>
      <c r="K278" s="1" t="s">
        <v>4</v>
      </c>
    </row>
    <row r="279" spans="1:11" x14ac:dyDescent="0.25">
      <c r="A279">
        <v>363</v>
      </c>
      <c r="B279" s="1" t="s">
        <v>3</v>
      </c>
      <c r="C279" s="1">
        <v>6765</v>
      </c>
      <c r="D279" s="1">
        <v>960</v>
      </c>
      <c r="E279" s="1">
        <f>C279-('Bump Map'!$B$6+'Bump Map'!$B$5)/2</f>
        <v>3330</v>
      </c>
      <c r="F279" s="1">
        <f>D279-('Bump Map'!$C$6+'Bump Map'!$C$5)/2</f>
        <v>387.5</v>
      </c>
      <c r="G279" s="1" t="s">
        <v>7</v>
      </c>
      <c r="H279" s="1" t="str">
        <f t="shared" si="16"/>
        <v>VSS_ESD_PLL1</v>
      </c>
      <c r="I279" s="86" t="s">
        <v>309</v>
      </c>
      <c r="J279" s="49"/>
      <c r="K279" s="1" t="s">
        <v>4</v>
      </c>
    </row>
    <row r="280" spans="1:11" x14ac:dyDescent="0.25">
      <c r="A280">
        <v>105</v>
      </c>
      <c r="B280" s="1" t="s">
        <v>124</v>
      </c>
      <c r="C280" s="1">
        <v>1965</v>
      </c>
      <c r="D280" s="1">
        <v>960</v>
      </c>
      <c r="E280" s="1">
        <f>C280-('Bump Map'!$B$6+'Bump Map'!$B$5)/2</f>
        <v>-1470</v>
      </c>
      <c r="F280" s="1">
        <f>D280-('Bump Map'!$C$6+'Bump Map'!$C$5)/2</f>
        <v>387.5</v>
      </c>
      <c r="G280" s="1" t="s">
        <v>414</v>
      </c>
      <c r="H280" s="1" t="str">
        <f t="shared" si="16"/>
        <v>VSS_ESD_RF_TRX0</v>
      </c>
      <c r="I280" s="86" t="s">
        <v>309</v>
      </c>
      <c r="J280" s="49"/>
      <c r="K280" s="1" t="s">
        <v>4</v>
      </c>
    </row>
    <row r="281" spans="1:11" x14ac:dyDescent="0.25">
      <c r="A281">
        <v>176</v>
      </c>
      <c r="B281" s="1" t="s">
        <v>99</v>
      </c>
      <c r="C281" s="1">
        <v>3315</v>
      </c>
      <c r="D281" s="1">
        <v>960</v>
      </c>
      <c r="E281" s="1">
        <f>C281-('Bump Map'!$B$6+'Bump Map'!$B$5)/2</f>
        <v>-120</v>
      </c>
      <c r="F281" s="1">
        <f>D281-('Bump Map'!$C$6+'Bump Map'!$C$5)/2</f>
        <v>387.5</v>
      </c>
      <c r="G281" s="1" t="s">
        <v>414</v>
      </c>
      <c r="H281" s="1" t="str">
        <f t="shared" si="16"/>
        <v>VSS_ESD_RF_TRX1</v>
      </c>
      <c r="I281" s="86" t="s">
        <v>309</v>
      </c>
      <c r="J281" s="49"/>
      <c r="K281" s="1" t="s">
        <v>4</v>
      </c>
    </row>
    <row r="282" spans="1:11" x14ac:dyDescent="0.25">
      <c r="A282">
        <v>186</v>
      </c>
      <c r="B282" s="1" t="s">
        <v>75</v>
      </c>
      <c r="C282" s="1">
        <v>3555</v>
      </c>
      <c r="D282" s="1">
        <v>960</v>
      </c>
      <c r="E282" s="1">
        <f>C282-('Bump Map'!$B$6+'Bump Map'!$B$5)/2</f>
        <v>120</v>
      </c>
      <c r="F282" s="1">
        <f>D282-('Bump Map'!$C$6+'Bump Map'!$C$5)/2</f>
        <v>387.5</v>
      </c>
      <c r="G282" s="1" t="s">
        <v>414</v>
      </c>
      <c r="H282" s="1" t="str">
        <f t="shared" si="16"/>
        <v>VSS_ESD_RF_TRX2</v>
      </c>
      <c r="I282" s="86" t="s">
        <v>309</v>
      </c>
      <c r="J282" s="49"/>
      <c r="K282" s="1" t="s">
        <v>4</v>
      </c>
    </row>
    <row r="283" spans="1:11" x14ac:dyDescent="0.25">
      <c r="A283">
        <v>257</v>
      </c>
      <c r="B283" s="1" t="s">
        <v>27</v>
      </c>
      <c r="C283" s="1">
        <v>4905</v>
      </c>
      <c r="D283" s="1">
        <v>960</v>
      </c>
      <c r="E283" s="1">
        <f>C283-('Bump Map'!$B$6+'Bump Map'!$B$5)/2</f>
        <v>1470</v>
      </c>
      <c r="F283" s="1">
        <f>D283-('Bump Map'!$C$6+'Bump Map'!$C$5)/2</f>
        <v>387.5</v>
      </c>
      <c r="G283" s="1" t="s">
        <v>414</v>
      </c>
      <c r="H283" s="1" t="str">
        <f t="shared" si="16"/>
        <v>VSS_ESD_RF_TRX3</v>
      </c>
      <c r="I283" s="86" t="s">
        <v>309</v>
      </c>
      <c r="J283" s="49"/>
      <c r="K283" s="1" t="s">
        <v>4</v>
      </c>
    </row>
    <row r="284" spans="1:11" x14ac:dyDescent="0.25">
      <c r="A284">
        <v>86</v>
      </c>
      <c r="B284" s="1" t="s">
        <v>12</v>
      </c>
      <c r="C284" s="1">
        <v>1725</v>
      </c>
      <c r="D284" s="1">
        <v>-461</v>
      </c>
      <c r="E284" s="1">
        <f>C284-('Bump Map'!$B$6+'Bump Map'!$B$5)/2</f>
        <v>-1710</v>
      </c>
      <c r="F284" s="1">
        <f>D284-('Bump Map'!$C$6+'Bump Map'!$C$5)/2</f>
        <v>-1033.5</v>
      </c>
      <c r="G284" s="1" t="s">
        <v>11</v>
      </c>
      <c r="H284" s="1" t="str">
        <f t="shared" ref="H284:H295" si="17">IF(B284="Digits",G284,IF(B284="BIST",G284,IF(B284="XTAL",G284,_xlfn.TEXTJOIN("_",TRUE,G284,B284))))</f>
        <v>VSS_IO</v>
      </c>
      <c r="I284" s="86" t="s">
        <v>311</v>
      </c>
      <c r="J284" s="49"/>
      <c r="K284" s="1" t="s">
        <v>4</v>
      </c>
    </row>
    <row r="285" spans="1:11" x14ac:dyDescent="0.25">
      <c r="A285">
        <v>101</v>
      </c>
      <c r="B285" s="1" t="s">
        <v>12</v>
      </c>
      <c r="C285" s="1">
        <v>1960</v>
      </c>
      <c r="D285" s="1">
        <v>60</v>
      </c>
      <c r="E285" s="1">
        <f>C285-('Bump Map'!$B$6+'Bump Map'!$B$5)/2</f>
        <v>-1475</v>
      </c>
      <c r="F285" s="1">
        <f>D285-('Bump Map'!$C$6+'Bump Map'!$C$5)/2</f>
        <v>-512.5</v>
      </c>
      <c r="G285" s="1" t="s">
        <v>11</v>
      </c>
      <c r="H285" s="1" t="str">
        <f t="shared" si="17"/>
        <v>VSS_IO</v>
      </c>
      <c r="I285" s="86" t="s">
        <v>311</v>
      </c>
      <c r="J285" s="49"/>
      <c r="K285" s="1" t="s">
        <v>4</v>
      </c>
    </row>
    <row r="286" spans="1:11" x14ac:dyDescent="0.25">
      <c r="A286">
        <v>127</v>
      </c>
      <c r="B286" s="1" t="s">
        <v>12</v>
      </c>
      <c r="C286" s="1">
        <v>2445</v>
      </c>
      <c r="D286" s="1">
        <v>-461</v>
      </c>
      <c r="E286" s="1">
        <f>C286-('Bump Map'!$B$6+'Bump Map'!$B$5)/2</f>
        <v>-990</v>
      </c>
      <c r="F286" s="1">
        <f>D286-('Bump Map'!$C$6+'Bump Map'!$C$5)/2</f>
        <v>-1033.5</v>
      </c>
      <c r="G286" s="1" t="s">
        <v>11</v>
      </c>
      <c r="H286" s="1" t="str">
        <f t="shared" si="17"/>
        <v>VSS_IO</v>
      </c>
      <c r="I286" s="86" t="s">
        <v>311</v>
      </c>
      <c r="J286" s="49"/>
      <c r="K286" s="1" t="s">
        <v>4</v>
      </c>
    </row>
    <row r="287" spans="1:11" x14ac:dyDescent="0.25">
      <c r="A287">
        <v>168</v>
      </c>
      <c r="B287" s="1" t="s">
        <v>12</v>
      </c>
      <c r="C287" s="1">
        <v>3165</v>
      </c>
      <c r="D287" s="1">
        <v>-461</v>
      </c>
      <c r="E287" s="1">
        <f>C287-('Bump Map'!$B$6+'Bump Map'!$B$5)/2</f>
        <v>-270</v>
      </c>
      <c r="F287" s="1">
        <f>D287-('Bump Map'!$C$6+'Bump Map'!$C$5)/2</f>
        <v>-1033.5</v>
      </c>
      <c r="G287" s="1" t="s">
        <v>11</v>
      </c>
      <c r="H287" s="1" t="str">
        <f t="shared" si="17"/>
        <v>VSS_IO</v>
      </c>
      <c r="I287" s="86" t="s">
        <v>311</v>
      </c>
      <c r="J287" s="49"/>
      <c r="K287" s="1" t="s">
        <v>4</v>
      </c>
    </row>
    <row r="288" spans="1:11" x14ac:dyDescent="0.25">
      <c r="A288">
        <v>172</v>
      </c>
      <c r="B288" s="1" t="s">
        <v>12</v>
      </c>
      <c r="C288" s="1">
        <v>3310</v>
      </c>
      <c r="D288" s="1">
        <v>60</v>
      </c>
      <c r="E288" s="1">
        <f>C288-('Bump Map'!$B$6+'Bump Map'!$B$5)/2</f>
        <v>-125</v>
      </c>
      <c r="F288" s="1">
        <f>D288-('Bump Map'!$C$6+'Bump Map'!$C$5)/2</f>
        <v>-512.5</v>
      </c>
      <c r="G288" s="1" t="s">
        <v>11</v>
      </c>
      <c r="H288" s="1" t="str">
        <f t="shared" si="17"/>
        <v>VSS_IO</v>
      </c>
      <c r="I288" s="86" t="s">
        <v>311</v>
      </c>
      <c r="J288" s="49"/>
      <c r="K288" s="1" t="s">
        <v>4</v>
      </c>
    </row>
    <row r="289" spans="1:11" x14ac:dyDescent="0.25">
      <c r="A289">
        <v>204</v>
      </c>
      <c r="B289" s="1" t="s">
        <v>12</v>
      </c>
      <c r="C289" s="1">
        <v>3885</v>
      </c>
      <c r="D289" s="1">
        <v>-461</v>
      </c>
      <c r="E289" s="1">
        <f>C289-('Bump Map'!$B$6+'Bump Map'!$B$5)/2</f>
        <v>450</v>
      </c>
      <c r="F289" s="1">
        <f>D289-('Bump Map'!$C$6+'Bump Map'!$C$5)/2</f>
        <v>-1033.5</v>
      </c>
      <c r="G289" s="1" t="s">
        <v>11</v>
      </c>
      <c r="H289" s="1" t="str">
        <f t="shared" si="17"/>
        <v>VSS_IO</v>
      </c>
      <c r="I289" s="86" t="s">
        <v>311</v>
      </c>
      <c r="J289" s="49"/>
      <c r="K289" s="1" t="s">
        <v>4</v>
      </c>
    </row>
    <row r="290" spans="1:11" x14ac:dyDescent="0.25">
      <c r="A290">
        <v>242</v>
      </c>
      <c r="B290" s="1" t="s">
        <v>12</v>
      </c>
      <c r="C290" s="1">
        <v>4605</v>
      </c>
      <c r="D290" s="1">
        <v>-461</v>
      </c>
      <c r="E290" s="1">
        <f>C290-('Bump Map'!$B$6+'Bump Map'!$B$5)/2</f>
        <v>1170</v>
      </c>
      <c r="F290" s="1">
        <f>D290-('Bump Map'!$C$6+'Bump Map'!$C$5)/2</f>
        <v>-1033.5</v>
      </c>
      <c r="G290" s="1" t="s">
        <v>11</v>
      </c>
      <c r="H290" s="1" t="str">
        <f t="shared" si="17"/>
        <v>VSS_IO</v>
      </c>
      <c r="I290" s="86" t="s">
        <v>311</v>
      </c>
      <c r="J290" s="49"/>
      <c r="K290" s="1" t="s">
        <v>4</v>
      </c>
    </row>
    <row r="291" spans="1:11" x14ac:dyDescent="0.25">
      <c r="A291">
        <v>259</v>
      </c>
      <c r="B291" s="1" t="s">
        <v>12</v>
      </c>
      <c r="C291" s="1">
        <v>4910</v>
      </c>
      <c r="D291" s="1">
        <v>60</v>
      </c>
      <c r="E291" s="1">
        <f>C291-('Bump Map'!$B$6+'Bump Map'!$B$5)/2</f>
        <v>1475</v>
      </c>
      <c r="F291" s="1">
        <f>D291-('Bump Map'!$C$6+'Bump Map'!$C$5)/2</f>
        <v>-512.5</v>
      </c>
      <c r="G291" s="1" t="s">
        <v>11</v>
      </c>
      <c r="H291" s="1" t="str">
        <f t="shared" si="17"/>
        <v>VSS_IO</v>
      </c>
      <c r="I291" s="86" t="s">
        <v>311</v>
      </c>
      <c r="J291" s="49"/>
      <c r="K291" s="1" t="s">
        <v>4</v>
      </c>
    </row>
    <row r="292" spans="1:11" x14ac:dyDescent="0.25">
      <c r="A292">
        <v>285</v>
      </c>
      <c r="B292" s="1" t="s">
        <v>12</v>
      </c>
      <c r="C292" s="1">
        <v>5325</v>
      </c>
      <c r="D292" s="1">
        <v>-461</v>
      </c>
      <c r="E292" s="1">
        <f>C292-('Bump Map'!$B$6+'Bump Map'!$B$5)/2</f>
        <v>1890</v>
      </c>
      <c r="F292" s="1">
        <f>D292-('Bump Map'!$C$6+'Bump Map'!$C$5)/2</f>
        <v>-1033.5</v>
      </c>
      <c r="G292" s="1" t="s">
        <v>11</v>
      </c>
      <c r="H292" s="1" t="str">
        <f t="shared" si="17"/>
        <v>VSS_IO</v>
      </c>
      <c r="I292" s="86" t="s">
        <v>311</v>
      </c>
      <c r="J292" s="49"/>
      <c r="K292" s="1" t="s">
        <v>4</v>
      </c>
    </row>
    <row r="293" spans="1:11" x14ac:dyDescent="0.25">
      <c r="A293">
        <v>319</v>
      </c>
      <c r="B293" s="1" t="s">
        <v>12</v>
      </c>
      <c r="C293" s="1">
        <v>6045</v>
      </c>
      <c r="D293" s="1">
        <v>-461</v>
      </c>
      <c r="E293" s="1">
        <f>C293-('Bump Map'!$B$6+'Bump Map'!$B$5)/2</f>
        <v>2610</v>
      </c>
      <c r="F293" s="1">
        <f>D293-('Bump Map'!$C$6+'Bump Map'!$C$5)/2</f>
        <v>-1033.5</v>
      </c>
      <c r="G293" s="1" t="s">
        <v>11</v>
      </c>
      <c r="H293" s="1" t="str">
        <f t="shared" si="17"/>
        <v>VSS_IO</v>
      </c>
      <c r="I293" s="86" t="s">
        <v>311</v>
      </c>
      <c r="J293" s="49"/>
      <c r="K293" s="1" t="s">
        <v>4</v>
      </c>
    </row>
    <row r="294" spans="1:11" x14ac:dyDescent="0.25">
      <c r="A294">
        <v>347</v>
      </c>
      <c r="B294" s="1" t="s">
        <v>12</v>
      </c>
      <c r="C294" s="1">
        <v>6585</v>
      </c>
      <c r="D294" s="1">
        <v>-281</v>
      </c>
      <c r="E294" s="1">
        <f>C294-('Bump Map'!$B$6+'Bump Map'!$B$5)/2</f>
        <v>3150</v>
      </c>
      <c r="F294" s="1">
        <f>D294-('Bump Map'!$C$6+'Bump Map'!$C$5)/2</f>
        <v>-853.5</v>
      </c>
      <c r="G294" s="1" t="s">
        <v>11</v>
      </c>
      <c r="H294" s="1" t="str">
        <f t="shared" si="17"/>
        <v>VSS_IO</v>
      </c>
      <c r="I294" s="86" t="s">
        <v>311</v>
      </c>
      <c r="J294" s="49"/>
      <c r="K294" s="1" t="s">
        <v>4</v>
      </c>
    </row>
    <row r="295" spans="1:11" x14ac:dyDescent="0.25">
      <c r="A295">
        <v>357</v>
      </c>
      <c r="B295" s="1" t="s">
        <v>12</v>
      </c>
      <c r="C295" s="1">
        <v>6765</v>
      </c>
      <c r="D295" s="1">
        <v>-101</v>
      </c>
      <c r="E295" s="1">
        <f>C295-('Bump Map'!$B$6+'Bump Map'!$B$5)/2</f>
        <v>3330</v>
      </c>
      <c r="F295" s="1">
        <f>D295-('Bump Map'!$C$6+'Bump Map'!$C$5)/2</f>
        <v>-673.5</v>
      </c>
      <c r="G295" s="1" t="s">
        <v>11</v>
      </c>
      <c r="H295" s="1" t="str">
        <f t="shared" si="17"/>
        <v>VSS_IO</v>
      </c>
      <c r="I295" s="86" t="s">
        <v>311</v>
      </c>
      <c r="J295" s="49"/>
      <c r="K295" s="1" t="s">
        <v>4</v>
      </c>
    </row>
    <row r="296" spans="1:11" x14ac:dyDescent="0.25">
      <c r="A296">
        <v>90</v>
      </c>
      <c r="B296" s="1" t="s">
        <v>124</v>
      </c>
      <c r="C296" s="1">
        <v>1765</v>
      </c>
      <c r="D296" s="1">
        <v>960</v>
      </c>
      <c r="E296" s="1">
        <f>C296-('Bump Map'!$B$6+'Bump Map'!$B$5)/2</f>
        <v>-1670</v>
      </c>
      <c r="F296" s="1">
        <f>D296-('Bump Map'!$C$6+'Bump Map'!$C$5)/2</f>
        <v>387.5</v>
      </c>
      <c r="G296" s="1" t="s">
        <v>415</v>
      </c>
      <c r="H296" s="1" t="str">
        <f t="shared" ref="H296:H327" si="18">IF(AND(B296="Digits",D296&lt;0),G296,IF(AND(B296="Digits",D296&gt;0),_xlfn.TEXTJOIN("_",TRUE,G296,"Q"),IF(B296="BIST",G296,IF(B296="XTAL",G296,_xlfn.TEXTJOIN("_",TRUE,G296,B296)))))</f>
        <v>VSS_LO_TRX0</v>
      </c>
      <c r="I296" s="86" t="s">
        <v>308</v>
      </c>
      <c r="J296" s="49"/>
      <c r="K296" s="1" t="s">
        <v>4</v>
      </c>
    </row>
    <row r="297" spans="1:11" x14ac:dyDescent="0.25">
      <c r="A297">
        <v>161</v>
      </c>
      <c r="B297" s="1" t="s">
        <v>99</v>
      </c>
      <c r="C297" s="1">
        <v>3115</v>
      </c>
      <c r="D297" s="1">
        <v>960</v>
      </c>
      <c r="E297" s="1">
        <f>C297-('Bump Map'!$B$6+'Bump Map'!$B$5)/2</f>
        <v>-320</v>
      </c>
      <c r="F297" s="1">
        <f>D297-('Bump Map'!$C$6+'Bump Map'!$C$5)/2</f>
        <v>387.5</v>
      </c>
      <c r="G297" s="1" t="s">
        <v>415</v>
      </c>
      <c r="H297" s="1" t="str">
        <f t="shared" si="18"/>
        <v>VSS_LO_TRX1</v>
      </c>
      <c r="I297" s="86" t="s">
        <v>308</v>
      </c>
      <c r="J297" s="49"/>
      <c r="K297" s="1" t="s">
        <v>4</v>
      </c>
    </row>
    <row r="298" spans="1:11" x14ac:dyDescent="0.25">
      <c r="A298">
        <v>201</v>
      </c>
      <c r="B298" s="1" t="s">
        <v>75</v>
      </c>
      <c r="C298" s="1">
        <v>3755</v>
      </c>
      <c r="D298" s="1">
        <v>960</v>
      </c>
      <c r="E298" s="1">
        <f>C298-('Bump Map'!$B$6+'Bump Map'!$B$5)/2</f>
        <v>320</v>
      </c>
      <c r="F298" s="1">
        <f>D298-('Bump Map'!$C$6+'Bump Map'!$C$5)/2</f>
        <v>387.5</v>
      </c>
      <c r="G298" s="1" t="s">
        <v>415</v>
      </c>
      <c r="H298" s="1" t="str">
        <f t="shared" si="18"/>
        <v>VSS_LO_TRX2</v>
      </c>
      <c r="I298" s="86" t="s">
        <v>310</v>
      </c>
      <c r="J298" s="49"/>
      <c r="K298" s="1" t="s">
        <v>4</v>
      </c>
    </row>
    <row r="299" spans="1:11" x14ac:dyDescent="0.25">
      <c r="A299">
        <v>272</v>
      </c>
      <c r="B299" s="1" t="s">
        <v>27</v>
      </c>
      <c r="C299" s="1">
        <v>5105</v>
      </c>
      <c r="D299" s="1">
        <v>960</v>
      </c>
      <c r="E299" s="1">
        <f>C299-('Bump Map'!$B$6+'Bump Map'!$B$5)/2</f>
        <v>1670</v>
      </c>
      <c r="F299" s="1">
        <f>D299-('Bump Map'!$C$6+'Bump Map'!$C$5)/2</f>
        <v>387.5</v>
      </c>
      <c r="G299" s="1" t="s">
        <v>415</v>
      </c>
      <c r="H299" s="1" t="str">
        <f t="shared" si="18"/>
        <v>VSS_LO_TRX3</v>
      </c>
      <c r="I299" s="86" t="s">
        <v>310</v>
      </c>
      <c r="J299" s="49"/>
      <c r="K299" s="1" t="s">
        <v>4</v>
      </c>
    </row>
    <row r="300" spans="1:11" x14ac:dyDescent="0.25">
      <c r="A300">
        <v>8</v>
      </c>
      <c r="B300" s="1" t="s">
        <v>146</v>
      </c>
      <c r="C300" s="1">
        <v>105</v>
      </c>
      <c r="D300" s="1">
        <v>1320</v>
      </c>
      <c r="E300" s="1">
        <f>C300-('Bump Map'!$B$6+'Bump Map'!$B$5)/2</f>
        <v>-3330</v>
      </c>
      <c r="F300" s="1">
        <f>D300-('Bump Map'!$C$6+'Bump Map'!$C$5)/2</f>
        <v>747.5</v>
      </c>
      <c r="G300" s="1" t="s">
        <v>5</v>
      </c>
      <c r="H300" s="1" t="str">
        <f t="shared" si="18"/>
        <v>VSS_M_PLL0</v>
      </c>
      <c r="I300" s="86" t="s">
        <v>308</v>
      </c>
      <c r="J300" s="49"/>
      <c r="K300" s="1" t="s">
        <v>4</v>
      </c>
    </row>
    <row r="301" spans="1:11" x14ac:dyDescent="0.25">
      <c r="A301">
        <v>17</v>
      </c>
      <c r="B301" s="1" t="s">
        <v>146</v>
      </c>
      <c r="C301" s="1">
        <v>285</v>
      </c>
      <c r="D301" s="1">
        <v>1320</v>
      </c>
      <c r="E301" s="1">
        <f>C301-('Bump Map'!$B$6+'Bump Map'!$B$5)/2</f>
        <v>-3150</v>
      </c>
      <c r="F301" s="1">
        <f>D301-('Bump Map'!$C$6+'Bump Map'!$C$5)/2</f>
        <v>747.5</v>
      </c>
      <c r="G301" s="1" t="s">
        <v>5</v>
      </c>
      <c r="H301" s="1" t="str">
        <f t="shared" si="18"/>
        <v>VSS_M_PLL0</v>
      </c>
      <c r="I301" s="86" t="s">
        <v>308</v>
      </c>
      <c r="J301" s="49"/>
      <c r="K301" s="1" t="s">
        <v>4</v>
      </c>
    </row>
    <row r="302" spans="1:11" x14ac:dyDescent="0.25">
      <c r="A302">
        <v>29</v>
      </c>
      <c r="B302" s="1" t="s">
        <v>146</v>
      </c>
      <c r="C302" s="1">
        <v>465</v>
      </c>
      <c r="D302" s="1">
        <v>1320</v>
      </c>
      <c r="E302" s="1">
        <f>C302-('Bump Map'!$B$6+'Bump Map'!$B$5)/2</f>
        <v>-2970</v>
      </c>
      <c r="F302" s="1">
        <f>D302-('Bump Map'!$C$6+'Bump Map'!$C$5)/2</f>
        <v>747.5</v>
      </c>
      <c r="G302" s="1" t="s">
        <v>5</v>
      </c>
      <c r="H302" s="1" t="str">
        <f t="shared" si="18"/>
        <v>VSS_M_PLL0</v>
      </c>
      <c r="I302" s="86" t="s">
        <v>308</v>
      </c>
      <c r="J302" s="49"/>
      <c r="K302" s="1" t="s">
        <v>4</v>
      </c>
    </row>
    <row r="303" spans="1:11" x14ac:dyDescent="0.25">
      <c r="A303">
        <v>36</v>
      </c>
      <c r="B303" s="1" t="s">
        <v>146</v>
      </c>
      <c r="C303" s="1">
        <v>645</v>
      </c>
      <c r="D303" s="1">
        <v>1140</v>
      </c>
      <c r="E303" s="1">
        <f>C303-('Bump Map'!$B$6+'Bump Map'!$B$5)/2</f>
        <v>-2790</v>
      </c>
      <c r="F303" s="1">
        <f>D303-('Bump Map'!$C$6+'Bump Map'!$C$5)/2</f>
        <v>567.5</v>
      </c>
      <c r="G303" s="1" t="s">
        <v>5</v>
      </c>
      <c r="H303" s="1" t="str">
        <f t="shared" si="18"/>
        <v>VSS_M_PLL0</v>
      </c>
      <c r="I303" s="86" t="s">
        <v>308</v>
      </c>
      <c r="J303" s="49"/>
      <c r="K303" s="1" t="s">
        <v>4</v>
      </c>
    </row>
    <row r="304" spans="1:11" x14ac:dyDescent="0.25">
      <c r="A304">
        <v>331</v>
      </c>
      <c r="B304" s="1" t="s">
        <v>3</v>
      </c>
      <c r="C304" s="1">
        <v>6225</v>
      </c>
      <c r="D304" s="1">
        <v>1140</v>
      </c>
      <c r="E304" s="1">
        <f>C304-('Bump Map'!$B$6+'Bump Map'!$B$5)/2</f>
        <v>2790</v>
      </c>
      <c r="F304" s="1">
        <f>D304-('Bump Map'!$C$6+'Bump Map'!$C$5)/2</f>
        <v>567.5</v>
      </c>
      <c r="G304" s="1" t="s">
        <v>5</v>
      </c>
      <c r="H304" s="1" t="str">
        <f t="shared" si="18"/>
        <v>VSS_M_PLL1</v>
      </c>
      <c r="I304" s="86" t="s">
        <v>310</v>
      </c>
      <c r="J304" s="49"/>
      <c r="K304" s="1" t="s">
        <v>4</v>
      </c>
    </row>
    <row r="305" spans="1:11" x14ac:dyDescent="0.25">
      <c r="A305">
        <v>343</v>
      </c>
      <c r="B305" s="1" t="s">
        <v>3</v>
      </c>
      <c r="C305" s="1">
        <v>6405</v>
      </c>
      <c r="D305" s="1">
        <v>1320</v>
      </c>
      <c r="E305" s="1">
        <f>C305-('Bump Map'!$B$6+'Bump Map'!$B$5)/2</f>
        <v>2970</v>
      </c>
      <c r="F305" s="1">
        <f>D305-('Bump Map'!$C$6+'Bump Map'!$C$5)/2</f>
        <v>747.5</v>
      </c>
      <c r="G305" s="1" t="s">
        <v>5</v>
      </c>
      <c r="H305" s="1" t="str">
        <f t="shared" si="18"/>
        <v>VSS_M_PLL1</v>
      </c>
      <c r="I305" s="86" t="s">
        <v>310</v>
      </c>
      <c r="J305" s="49"/>
      <c r="K305" s="1" t="s">
        <v>4</v>
      </c>
    </row>
    <row r="306" spans="1:11" x14ac:dyDescent="0.25">
      <c r="A306">
        <v>354</v>
      </c>
      <c r="B306" s="1" t="s">
        <v>3</v>
      </c>
      <c r="C306" s="1">
        <v>6585</v>
      </c>
      <c r="D306" s="1">
        <v>1320</v>
      </c>
      <c r="E306" s="1">
        <f>C306-('Bump Map'!$B$6+'Bump Map'!$B$5)/2</f>
        <v>3150</v>
      </c>
      <c r="F306" s="1">
        <f>D306-('Bump Map'!$C$6+'Bump Map'!$C$5)/2</f>
        <v>747.5</v>
      </c>
      <c r="G306" s="1" t="s">
        <v>5</v>
      </c>
      <c r="H306" s="1" t="str">
        <f t="shared" si="18"/>
        <v>VSS_M_PLL1</v>
      </c>
      <c r="I306" s="86" t="s">
        <v>310</v>
      </c>
      <c r="J306" s="49"/>
      <c r="K306" s="1" t="s">
        <v>4</v>
      </c>
    </row>
    <row r="307" spans="1:11" x14ac:dyDescent="0.25">
      <c r="A307">
        <v>364</v>
      </c>
      <c r="B307" s="1" t="s">
        <v>3</v>
      </c>
      <c r="C307" s="1">
        <v>6765</v>
      </c>
      <c r="D307" s="1">
        <v>1320</v>
      </c>
      <c r="E307" s="1">
        <f>C307-('Bump Map'!$B$6+'Bump Map'!$B$5)/2</f>
        <v>3330</v>
      </c>
      <c r="F307" s="1">
        <f>D307-('Bump Map'!$C$6+'Bump Map'!$C$5)/2</f>
        <v>747.5</v>
      </c>
      <c r="G307" s="1" t="s">
        <v>5</v>
      </c>
      <c r="H307" s="1" t="str">
        <f t="shared" si="18"/>
        <v>VSS_M_PLL1</v>
      </c>
      <c r="I307" s="86" t="s">
        <v>310</v>
      </c>
      <c r="J307" s="49"/>
      <c r="K307" s="1" t="s">
        <v>4</v>
      </c>
    </row>
    <row r="308" spans="1:11" x14ac:dyDescent="0.25">
      <c r="A308">
        <v>42</v>
      </c>
      <c r="B308" s="1" t="s">
        <v>124</v>
      </c>
      <c r="C308" s="1">
        <v>825</v>
      </c>
      <c r="D308" s="1">
        <v>960</v>
      </c>
      <c r="E308" s="1">
        <f>C308-('Bump Map'!$B$6+'Bump Map'!$B$5)/2</f>
        <v>-2610</v>
      </c>
      <c r="F308" s="1">
        <f>D308-('Bump Map'!$C$6+'Bump Map'!$C$5)/2</f>
        <v>387.5</v>
      </c>
      <c r="G308" s="1" t="s">
        <v>34</v>
      </c>
      <c r="H308" s="1" t="str">
        <f t="shared" si="18"/>
        <v>VSS_RF_TRX0</v>
      </c>
      <c r="I308" s="86" t="s">
        <v>308</v>
      </c>
      <c r="J308" s="49"/>
      <c r="K308" s="1" t="s">
        <v>4</v>
      </c>
    </row>
    <row r="309" spans="1:11" x14ac:dyDescent="0.25">
      <c r="A309">
        <v>43</v>
      </c>
      <c r="B309" s="1" t="s">
        <v>124</v>
      </c>
      <c r="C309" s="1">
        <v>825</v>
      </c>
      <c r="D309" s="1">
        <v>1140</v>
      </c>
      <c r="E309" s="1">
        <f>C309-('Bump Map'!$B$6+'Bump Map'!$B$5)/2</f>
        <v>-2610</v>
      </c>
      <c r="F309" s="1">
        <f>D309-('Bump Map'!$C$6+'Bump Map'!$C$5)/2</f>
        <v>567.5</v>
      </c>
      <c r="G309" s="1" t="s">
        <v>34</v>
      </c>
      <c r="H309" s="1" t="str">
        <f t="shared" si="18"/>
        <v>VSS_RF_TRX0</v>
      </c>
      <c r="I309" s="86" t="s">
        <v>308</v>
      </c>
      <c r="J309" s="49"/>
      <c r="K309" s="1" t="s">
        <v>4</v>
      </c>
    </row>
    <row r="310" spans="1:11" x14ac:dyDescent="0.25">
      <c r="A310">
        <v>56</v>
      </c>
      <c r="B310" s="1" t="s">
        <v>124</v>
      </c>
      <c r="C310" s="1">
        <v>1025</v>
      </c>
      <c r="D310" s="1">
        <v>1140</v>
      </c>
      <c r="E310" s="1">
        <f>C310-('Bump Map'!$B$6+'Bump Map'!$B$5)/2</f>
        <v>-2410</v>
      </c>
      <c r="F310" s="1">
        <f>D310-('Bump Map'!$C$6+'Bump Map'!$C$5)/2</f>
        <v>567.5</v>
      </c>
      <c r="G310" s="1" t="s">
        <v>34</v>
      </c>
      <c r="H310" s="1" t="str">
        <f t="shared" si="18"/>
        <v>VSS_RF_TRX0</v>
      </c>
      <c r="I310" s="86" t="s">
        <v>308</v>
      </c>
      <c r="J310" s="49"/>
      <c r="K310" s="1" t="s">
        <v>4</v>
      </c>
    </row>
    <row r="311" spans="1:11" x14ac:dyDescent="0.25">
      <c r="A311">
        <v>65</v>
      </c>
      <c r="B311" s="1" t="s">
        <v>124</v>
      </c>
      <c r="C311" s="1">
        <v>1205</v>
      </c>
      <c r="D311" s="1">
        <v>1140</v>
      </c>
      <c r="E311" s="1">
        <f>C311-('Bump Map'!$B$6+'Bump Map'!$B$5)/2</f>
        <v>-2230</v>
      </c>
      <c r="F311" s="1">
        <f>D311-('Bump Map'!$C$6+'Bump Map'!$C$5)/2</f>
        <v>567.5</v>
      </c>
      <c r="G311" s="1" t="s">
        <v>34</v>
      </c>
      <c r="H311" s="1" t="str">
        <f t="shared" si="18"/>
        <v>VSS_RF_TRX0</v>
      </c>
      <c r="I311" s="86" t="s">
        <v>308</v>
      </c>
      <c r="J311" s="49"/>
      <c r="K311" s="1" t="s">
        <v>4</v>
      </c>
    </row>
    <row r="312" spans="1:11" x14ac:dyDescent="0.25">
      <c r="A312">
        <v>73</v>
      </c>
      <c r="B312" s="1" t="s">
        <v>124</v>
      </c>
      <c r="C312" s="1">
        <v>1385</v>
      </c>
      <c r="D312" s="1">
        <v>960</v>
      </c>
      <c r="E312" s="1">
        <f>C312-('Bump Map'!$B$6+'Bump Map'!$B$5)/2</f>
        <v>-2050</v>
      </c>
      <c r="F312" s="1">
        <f>D312-('Bump Map'!$C$6+'Bump Map'!$C$5)/2</f>
        <v>387.5</v>
      </c>
      <c r="G312" s="1" t="s">
        <v>34</v>
      </c>
      <c r="H312" s="1" t="str">
        <f t="shared" si="18"/>
        <v>VSS_RF_TRX0</v>
      </c>
      <c r="I312" s="86" t="s">
        <v>308</v>
      </c>
      <c r="J312" s="49"/>
      <c r="K312" s="1" t="s">
        <v>4</v>
      </c>
    </row>
    <row r="313" spans="1:11" x14ac:dyDescent="0.25">
      <c r="A313">
        <v>74</v>
      </c>
      <c r="B313" s="1" t="s">
        <v>124</v>
      </c>
      <c r="C313" s="1">
        <v>1385</v>
      </c>
      <c r="D313" s="1">
        <v>1140</v>
      </c>
      <c r="E313" s="1">
        <f>C313-('Bump Map'!$B$6+'Bump Map'!$B$5)/2</f>
        <v>-2050</v>
      </c>
      <c r="F313" s="1">
        <f>D313-('Bump Map'!$C$6+'Bump Map'!$C$5)/2</f>
        <v>567.5</v>
      </c>
      <c r="G313" s="1" t="s">
        <v>34</v>
      </c>
      <c r="H313" s="1" t="str">
        <f t="shared" si="18"/>
        <v>VSS_RF_TRX0</v>
      </c>
      <c r="I313" s="86" t="s">
        <v>308</v>
      </c>
      <c r="J313" s="49"/>
      <c r="K313" s="1" t="s">
        <v>4</v>
      </c>
    </row>
    <row r="314" spans="1:11" x14ac:dyDescent="0.25">
      <c r="A314">
        <v>91</v>
      </c>
      <c r="B314" s="1" t="s">
        <v>124</v>
      </c>
      <c r="C314" s="1">
        <v>1765</v>
      </c>
      <c r="D314" s="1">
        <v>1140</v>
      </c>
      <c r="E314" s="1">
        <f>C314-('Bump Map'!$B$6+'Bump Map'!$B$5)/2</f>
        <v>-1670</v>
      </c>
      <c r="F314" s="1">
        <f>D314-('Bump Map'!$C$6+'Bump Map'!$C$5)/2</f>
        <v>567.5</v>
      </c>
      <c r="G314" s="1" t="s">
        <v>34</v>
      </c>
      <c r="H314" s="1" t="str">
        <f t="shared" si="18"/>
        <v>VSS_RF_TRX0</v>
      </c>
      <c r="I314" s="86" t="s">
        <v>308</v>
      </c>
      <c r="J314" s="49"/>
      <c r="K314" s="1" t="s">
        <v>4</v>
      </c>
    </row>
    <row r="315" spans="1:11" x14ac:dyDescent="0.25">
      <c r="A315">
        <v>106</v>
      </c>
      <c r="B315" s="1" t="s">
        <v>124</v>
      </c>
      <c r="C315" s="1">
        <v>1965</v>
      </c>
      <c r="D315" s="1">
        <v>1140</v>
      </c>
      <c r="E315" s="1">
        <f>C315-('Bump Map'!$B$6+'Bump Map'!$B$5)/2</f>
        <v>-1470</v>
      </c>
      <c r="F315" s="1">
        <f>D315-('Bump Map'!$C$6+'Bump Map'!$C$5)/2</f>
        <v>567.5</v>
      </c>
      <c r="G315" s="1" t="s">
        <v>34</v>
      </c>
      <c r="H315" s="1" t="str">
        <f t="shared" si="18"/>
        <v>VSS_RF_TRX0</v>
      </c>
      <c r="I315" s="86" t="s">
        <v>308</v>
      </c>
      <c r="J315" s="49"/>
      <c r="K315" s="1" t="s">
        <v>4</v>
      </c>
    </row>
    <row r="316" spans="1:11" x14ac:dyDescent="0.25">
      <c r="A316">
        <v>111</v>
      </c>
      <c r="B316" s="1" t="s">
        <v>99</v>
      </c>
      <c r="C316" s="1">
        <v>2175</v>
      </c>
      <c r="D316" s="1">
        <v>960</v>
      </c>
      <c r="E316" s="1">
        <f>C316-('Bump Map'!$B$6+'Bump Map'!$B$5)/2</f>
        <v>-1260</v>
      </c>
      <c r="F316" s="1">
        <f>D316-('Bump Map'!$C$6+'Bump Map'!$C$5)/2</f>
        <v>387.5</v>
      </c>
      <c r="G316" s="1" t="s">
        <v>34</v>
      </c>
      <c r="H316" s="1" t="str">
        <f t="shared" si="18"/>
        <v>VSS_RF_TRX1</v>
      </c>
      <c r="I316" s="86" t="s">
        <v>308</v>
      </c>
      <c r="J316" s="49"/>
      <c r="K316" s="1" t="s">
        <v>4</v>
      </c>
    </row>
    <row r="317" spans="1:11" x14ac:dyDescent="0.25">
      <c r="A317">
        <v>112</v>
      </c>
      <c r="B317" s="1" t="s">
        <v>99</v>
      </c>
      <c r="C317" s="1">
        <v>2175</v>
      </c>
      <c r="D317" s="1">
        <v>1140</v>
      </c>
      <c r="E317" s="1">
        <f>C317-('Bump Map'!$B$6+'Bump Map'!$B$5)/2</f>
        <v>-1260</v>
      </c>
      <c r="F317" s="1">
        <f>D317-('Bump Map'!$C$6+'Bump Map'!$C$5)/2</f>
        <v>567.5</v>
      </c>
      <c r="G317" s="1" t="s">
        <v>34</v>
      </c>
      <c r="H317" s="1" t="str">
        <f t="shared" si="18"/>
        <v>VSS_RF_TRX1</v>
      </c>
      <c r="I317" s="86" t="s">
        <v>308</v>
      </c>
      <c r="J317" s="49"/>
      <c r="K317" s="1" t="s">
        <v>4</v>
      </c>
    </row>
    <row r="318" spans="1:11" x14ac:dyDescent="0.25">
      <c r="A318">
        <v>126</v>
      </c>
      <c r="B318" s="1" t="s">
        <v>99</v>
      </c>
      <c r="C318" s="1">
        <v>2375</v>
      </c>
      <c r="D318" s="1">
        <v>1140</v>
      </c>
      <c r="E318" s="1">
        <f>C318-('Bump Map'!$B$6+'Bump Map'!$B$5)/2</f>
        <v>-1060</v>
      </c>
      <c r="F318" s="1">
        <f>D318-('Bump Map'!$C$6+'Bump Map'!$C$5)/2</f>
        <v>567.5</v>
      </c>
      <c r="G318" s="1" t="s">
        <v>34</v>
      </c>
      <c r="H318" s="1" t="str">
        <f t="shared" si="18"/>
        <v>VSS_RF_TRX1</v>
      </c>
      <c r="I318" s="86" t="s">
        <v>308</v>
      </c>
      <c r="J318" s="49"/>
      <c r="K318" s="1" t="s">
        <v>4</v>
      </c>
    </row>
    <row r="319" spans="1:11" x14ac:dyDescent="0.25">
      <c r="A319">
        <v>136</v>
      </c>
      <c r="B319" s="1" t="s">
        <v>99</v>
      </c>
      <c r="C319" s="1">
        <v>2555</v>
      </c>
      <c r="D319" s="1">
        <v>1140</v>
      </c>
      <c r="E319" s="1">
        <f>C319-('Bump Map'!$B$6+'Bump Map'!$B$5)/2</f>
        <v>-880</v>
      </c>
      <c r="F319" s="1">
        <f>D319-('Bump Map'!$C$6+'Bump Map'!$C$5)/2</f>
        <v>567.5</v>
      </c>
      <c r="G319" s="1" t="s">
        <v>34</v>
      </c>
      <c r="H319" s="1" t="str">
        <f t="shared" si="18"/>
        <v>VSS_RF_TRX1</v>
      </c>
      <c r="I319" s="86" t="s">
        <v>308</v>
      </c>
      <c r="J319" s="49"/>
      <c r="K319" s="1" t="s">
        <v>4</v>
      </c>
    </row>
    <row r="320" spans="1:11" x14ac:dyDescent="0.25">
      <c r="A320">
        <v>144</v>
      </c>
      <c r="B320" s="1" t="s">
        <v>99</v>
      </c>
      <c r="C320" s="1">
        <v>2735</v>
      </c>
      <c r="D320" s="1">
        <v>960</v>
      </c>
      <c r="E320" s="1">
        <f>C320-('Bump Map'!$B$6+'Bump Map'!$B$5)/2</f>
        <v>-700</v>
      </c>
      <c r="F320" s="1">
        <f>D320-('Bump Map'!$C$6+'Bump Map'!$C$5)/2</f>
        <v>387.5</v>
      </c>
      <c r="G320" s="1" t="s">
        <v>34</v>
      </c>
      <c r="H320" s="1" t="str">
        <f t="shared" si="18"/>
        <v>VSS_RF_TRX1</v>
      </c>
      <c r="I320" s="86" t="s">
        <v>308</v>
      </c>
      <c r="J320" s="49"/>
      <c r="K320" s="1" t="s">
        <v>4</v>
      </c>
    </row>
    <row r="321" spans="1:11" x14ac:dyDescent="0.25">
      <c r="A321">
        <v>145</v>
      </c>
      <c r="B321" s="1" t="s">
        <v>99</v>
      </c>
      <c r="C321" s="1">
        <v>2735</v>
      </c>
      <c r="D321" s="1">
        <v>1140</v>
      </c>
      <c r="E321" s="1">
        <f>C321-('Bump Map'!$B$6+'Bump Map'!$B$5)/2</f>
        <v>-700</v>
      </c>
      <c r="F321" s="1">
        <f>D321-('Bump Map'!$C$6+'Bump Map'!$C$5)/2</f>
        <v>567.5</v>
      </c>
      <c r="G321" s="1" t="s">
        <v>34</v>
      </c>
      <c r="H321" s="1" t="str">
        <f t="shared" si="18"/>
        <v>VSS_RF_TRX1</v>
      </c>
      <c r="I321" s="86" t="s">
        <v>308</v>
      </c>
      <c r="J321" s="49"/>
      <c r="K321" s="1" t="s">
        <v>4</v>
      </c>
    </row>
    <row r="322" spans="1:11" x14ac:dyDescent="0.25">
      <c r="A322">
        <v>162</v>
      </c>
      <c r="B322" s="1" t="s">
        <v>99</v>
      </c>
      <c r="C322" s="1">
        <v>3115</v>
      </c>
      <c r="D322" s="1">
        <v>1140</v>
      </c>
      <c r="E322" s="1">
        <f>C322-('Bump Map'!$B$6+'Bump Map'!$B$5)/2</f>
        <v>-320</v>
      </c>
      <c r="F322" s="1">
        <f>D322-('Bump Map'!$C$6+'Bump Map'!$C$5)/2</f>
        <v>567.5</v>
      </c>
      <c r="G322" s="1" t="s">
        <v>34</v>
      </c>
      <c r="H322" s="1" t="str">
        <f t="shared" si="18"/>
        <v>VSS_RF_TRX1</v>
      </c>
      <c r="I322" s="86" t="s">
        <v>308</v>
      </c>
      <c r="J322" s="49"/>
      <c r="K322" s="1" t="s">
        <v>4</v>
      </c>
    </row>
    <row r="323" spans="1:11" x14ac:dyDescent="0.25">
      <c r="A323">
        <v>177</v>
      </c>
      <c r="B323" s="1" t="s">
        <v>99</v>
      </c>
      <c r="C323" s="1">
        <v>3315</v>
      </c>
      <c r="D323" s="1">
        <v>1140</v>
      </c>
      <c r="E323" s="1">
        <f>C323-('Bump Map'!$B$6+'Bump Map'!$B$5)/2</f>
        <v>-120</v>
      </c>
      <c r="F323" s="1">
        <f>D323-('Bump Map'!$C$6+'Bump Map'!$C$5)/2</f>
        <v>567.5</v>
      </c>
      <c r="G323" s="1" t="s">
        <v>34</v>
      </c>
      <c r="H323" s="1" t="str">
        <f t="shared" si="18"/>
        <v>VSS_RF_TRX1</v>
      </c>
      <c r="I323" s="86" t="s">
        <v>308</v>
      </c>
      <c r="J323" s="49"/>
      <c r="K323" s="1" t="s">
        <v>4</v>
      </c>
    </row>
    <row r="324" spans="1:11" x14ac:dyDescent="0.25">
      <c r="A324">
        <v>187</v>
      </c>
      <c r="B324" s="1" t="s">
        <v>75</v>
      </c>
      <c r="C324" s="1">
        <v>3555</v>
      </c>
      <c r="D324" s="1">
        <v>1140</v>
      </c>
      <c r="E324" s="1">
        <f>C324-('Bump Map'!$B$6+'Bump Map'!$B$5)/2</f>
        <v>120</v>
      </c>
      <c r="F324" s="1">
        <f>D324-('Bump Map'!$C$6+'Bump Map'!$C$5)/2</f>
        <v>567.5</v>
      </c>
      <c r="G324" s="1" t="s">
        <v>34</v>
      </c>
      <c r="H324" s="1" t="str">
        <f t="shared" si="18"/>
        <v>VSS_RF_TRX2</v>
      </c>
      <c r="I324" s="86" t="s">
        <v>310</v>
      </c>
      <c r="J324" s="49"/>
      <c r="K324" s="1" t="s">
        <v>4</v>
      </c>
    </row>
    <row r="325" spans="1:11" x14ac:dyDescent="0.25">
      <c r="A325">
        <v>202</v>
      </c>
      <c r="B325" s="1" t="s">
        <v>75</v>
      </c>
      <c r="C325" s="1">
        <v>3755</v>
      </c>
      <c r="D325" s="1">
        <v>1140</v>
      </c>
      <c r="E325" s="1">
        <f>C325-('Bump Map'!$B$6+'Bump Map'!$B$5)/2</f>
        <v>320</v>
      </c>
      <c r="F325" s="1">
        <f>D325-('Bump Map'!$C$6+'Bump Map'!$C$5)/2</f>
        <v>567.5</v>
      </c>
      <c r="G325" s="1" t="s">
        <v>34</v>
      </c>
      <c r="H325" s="1" t="str">
        <f t="shared" si="18"/>
        <v>VSS_RF_TRX2</v>
      </c>
      <c r="I325" s="86" t="s">
        <v>310</v>
      </c>
      <c r="J325" s="49"/>
      <c r="K325" s="1" t="s">
        <v>4</v>
      </c>
    </row>
    <row r="326" spans="1:11" x14ac:dyDescent="0.25">
      <c r="A326">
        <v>217</v>
      </c>
      <c r="B326" s="1" t="s">
        <v>75</v>
      </c>
      <c r="C326" s="1">
        <v>4135</v>
      </c>
      <c r="D326" s="1">
        <v>960</v>
      </c>
      <c r="E326" s="1">
        <f>C326-('Bump Map'!$B$6+'Bump Map'!$B$5)/2</f>
        <v>700</v>
      </c>
      <c r="F326" s="1">
        <f>D326-('Bump Map'!$C$6+'Bump Map'!$C$5)/2</f>
        <v>387.5</v>
      </c>
      <c r="G326" s="1" t="s">
        <v>34</v>
      </c>
      <c r="H326" s="1" t="str">
        <f t="shared" si="18"/>
        <v>VSS_RF_TRX2</v>
      </c>
      <c r="I326" s="86" t="s">
        <v>310</v>
      </c>
      <c r="J326" s="49"/>
      <c r="K326" s="1" t="s">
        <v>4</v>
      </c>
    </row>
    <row r="327" spans="1:11" x14ac:dyDescent="0.25">
      <c r="A327">
        <v>218</v>
      </c>
      <c r="B327" s="1" t="s">
        <v>75</v>
      </c>
      <c r="C327" s="1">
        <v>4135</v>
      </c>
      <c r="D327" s="1">
        <v>1140</v>
      </c>
      <c r="E327" s="1">
        <f>C327-('Bump Map'!$B$6+'Bump Map'!$B$5)/2</f>
        <v>700</v>
      </c>
      <c r="F327" s="1">
        <f>D327-('Bump Map'!$C$6+'Bump Map'!$C$5)/2</f>
        <v>567.5</v>
      </c>
      <c r="G327" s="1" t="s">
        <v>34</v>
      </c>
      <c r="H327" s="1" t="str">
        <f t="shared" si="18"/>
        <v>VSS_RF_TRX2</v>
      </c>
      <c r="I327" s="86" t="s">
        <v>310</v>
      </c>
      <c r="J327" s="49"/>
      <c r="K327" s="1" t="s">
        <v>4</v>
      </c>
    </row>
    <row r="328" spans="1:11" x14ac:dyDescent="0.25">
      <c r="A328">
        <v>227</v>
      </c>
      <c r="B328" s="1" t="s">
        <v>75</v>
      </c>
      <c r="C328" s="1">
        <v>4315</v>
      </c>
      <c r="D328" s="1">
        <v>1140</v>
      </c>
      <c r="E328" s="1">
        <f>C328-('Bump Map'!$B$6+'Bump Map'!$B$5)/2</f>
        <v>880</v>
      </c>
      <c r="F328" s="1">
        <f>D328-('Bump Map'!$C$6+'Bump Map'!$C$5)/2</f>
        <v>567.5</v>
      </c>
      <c r="G328" s="1" t="s">
        <v>34</v>
      </c>
      <c r="H328" s="1" t="str">
        <f t="shared" ref="H328:H359" si="19">IF(AND(B328="Digits",D328&lt;0),G328,IF(AND(B328="Digits",D328&gt;0),_xlfn.TEXTJOIN("_",TRUE,G328,"Q"),IF(B328="BIST",G328,IF(B328="XTAL",G328,_xlfn.TEXTJOIN("_",TRUE,G328,B328)))))</f>
        <v>VSS_RF_TRX2</v>
      </c>
      <c r="I328" s="86" t="s">
        <v>310</v>
      </c>
      <c r="J328" s="49"/>
      <c r="K328" s="1" t="s">
        <v>4</v>
      </c>
    </row>
    <row r="329" spans="1:11" x14ac:dyDescent="0.25">
      <c r="A329">
        <v>237</v>
      </c>
      <c r="B329" s="1" t="s">
        <v>75</v>
      </c>
      <c r="C329" s="1">
        <v>4495</v>
      </c>
      <c r="D329" s="1">
        <v>1140</v>
      </c>
      <c r="E329" s="1">
        <f>C329-('Bump Map'!$B$6+'Bump Map'!$B$5)/2</f>
        <v>1060</v>
      </c>
      <c r="F329" s="1">
        <f>D329-('Bump Map'!$C$6+'Bump Map'!$C$5)/2</f>
        <v>567.5</v>
      </c>
      <c r="G329" s="1" t="s">
        <v>34</v>
      </c>
      <c r="H329" s="1" t="str">
        <f t="shared" si="19"/>
        <v>VSS_RF_TRX2</v>
      </c>
      <c r="I329" s="86" t="s">
        <v>310</v>
      </c>
      <c r="J329" s="49"/>
      <c r="K329" s="1" t="s">
        <v>4</v>
      </c>
    </row>
    <row r="330" spans="1:11" x14ac:dyDescent="0.25">
      <c r="A330">
        <v>248</v>
      </c>
      <c r="B330" s="1" t="s">
        <v>75</v>
      </c>
      <c r="C330" s="1">
        <v>4695</v>
      </c>
      <c r="D330" s="1">
        <v>960</v>
      </c>
      <c r="E330" s="1">
        <f>C330-('Bump Map'!$B$6+'Bump Map'!$B$5)/2</f>
        <v>1260</v>
      </c>
      <c r="F330" s="1">
        <f>D330-('Bump Map'!$C$6+'Bump Map'!$C$5)/2</f>
        <v>387.5</v>
      </c>
      <c r="G330" s="1" t="s">
        <v>34</v>
      </c>
      <c r="H330" s="1" t="str">
        <f t="shared" si="19"/>
        <v>VSS_RF_TRX2</v>
      </c>
      <c r="I330" s="86" t="s">
        <v>310</v>
      </c>
      <c r="J330" s="49"/>
      <c r="K330" s="1" t="s">
        <v>4</v>
      </c>
    </row>
    <row r="331" spans="1:11" x14ac:dyDescent="0.25">
      <c r="A331">
        <v>249</v>
      </c>
      <c r="B331" s="1" t="s">
        <v>75</v>
      </c>
      <c r="C331" s="1">
        <v>4695</v>
      </c>
      <c r="D331" s="1">
        <v>1140</v>
      </c>
      <c r="E331" s="1">
        <f>C331-('Bump Map'!$B$6+'Bump Map'!$B$5)/2</f>
        <v>1260</v>
      </c>
      <c r="F331" s="1">
        <f>D331-('Bump Map'!$C$6+'Bump Map'!$C$5)/2</f>
        <v>567.5</v>
      </c>
      <c r="G331" s="1" t="s">
        <v>34</v>
      </c>
      <c r="H331" s="1" t="str">
        <f t="shared" si="19"/>
        <v>VSS_RF_TRX2</v>
      </c>
      <c r="I331" s="86" t="s">
        <v>310</v>
      </c>
      <c r="J331" s="49"/>
      <c r="K331" s="1" t="s">
        <v>4</v>
      </c>
    </row>
    <row r="332" spans="1:11" x14ac:dyDescent="0.25">
      <c r="A332">
        <v>258</v>
      </c>
      <c r="B332" s="1" t="s">
        <v>27</v>
      </c>
      <c r="C332" s="1">
        <v>4905</v>
      </c>
      <c r="D332" s="1">
        <v>1140</v>
      </c>
      <c r="E332" s="1">
        <f>C332-('Bump Map'!$B$6+'Bump Map'!$B$5)/2</f>
        <v>1470</v>
      </c>
      <c r="F332" s="1">
        <f>D332-('Bump Map'!$C$6+'Bump Map'!$C$5)/2</f>
        <v>567.5</v>
      </c>
      <c r="G332" s="1" t="s">
        <v>34</v>
      </c>
      <c r="H332" s="1" t="str">
        <f t="shared" si="19"/>
        <v>VSS_RF_TRX3</v>
      </c>
      <c r="I332" s="86" t="s">
        <v>310</v>
      </c>
      <c r="J332" s="49"/>
      <c r="K332" s="1" t="s">
        <v>4</v>
      </c>
    </row>
    <row r="333" spans="1:11" x14ac:dyDescent="0.25">
      <c r="A333">
        <v>273</v>
      </c>
      <c r="B333" s="1" t="s">
        <v>27</v>
      </c>
      <c r="C333" s="1">
        <v>5105</v>
      </c>
      <c r="D333" s="1">
        <v>1140</v>
      </c>
      <c r="E333" s="1">
        <f>C333-('Bump Map'!$B$6+'Bump Map'!$B$5)/2</f>
        <v>1670</v>
      </c>
      <c r="F333" s="1">
        <f>D333-('Bump Map'!$C$6+'Bump Map'!$C$5)/2</f>
        <v>567.5</v>
      </c>
      <c r="G333" s="1" t="s">
        <v>34</v>
      </c>
      <c r="H333" s="1" t="str">
        <f t="shared" si="19"/>
        <v>VSS_RF_TRX3</v>
      </c>
      <c r="I333" s="86" t="s">
        <v>310</v>
      </c>
      <c r="J333" s="49"/>
      <c r="K333" s="1" t="s">
        <v>4</v>
      </c>
    </row>
    <row r="334" spans="1:11" x14ac:dyDescent="0.25">
      <c r="A334">
        <v>288</v>
      </c>
      <c r="B334" s="1" t="s">
        <v>27</v>
      </c>
      <c r="C334" s="1">
        <v>5485</v>
      </c>
      <c r="D334" s="1">
        <v>960</v>
      </c>
      <c r="E334" s="1">
        <f>C334-('Bump Map'!$B$6+'Bump Map'!$B$5)/2</f>
        <v>2050</v>
      </c>
      <c r="F334" s="1">
        <f>D334-('Bump Map'!$C$6+'Bump Map'!$C$5)/2</f>
        <v>387.5</v>
      </c>
      <c r="G334" s="1" t="s">
        <v>34</v>
      </c>
      <c r="H334" s="1" t="str">
        <f t="shared" si="19"/>
        <v>VSS_RF_TRX3</v>
      </c>
      <c r="I334" s="86" t="s">
        <v>310</v>
      </c>
      <c r="J334" s="49"/>
      <c r="K334" s="1" t="s">
        <v>4</v>
      </c>
    </row>
    <row r="335" spans="1:11" x14ac:dyDescent="0.25">
      <c r="A335">
        <v>289</v>
      </c>
      <c r="B335" s="1" t="s">
        <v>27</v>
      </c>
      <c r="C335" s="1">
        <v>5485</v>
      </c>
      <c r="D335" s="1">
        <v>1140</v>
      </c>
      <c r="E335" s="1">
        <f>C335-('Bump Map'!$B$6+'Bump Map'!$B$5)/2</f>
        <v>2050</v>
      </c>
      <c r="F335" s="1">
        <f>D335-('Bump Map'!$C$6+'Bump Map'!$C$5)/2</f>
        <v>567.5</v>
      </c>
      <c r="G335" s="1" t="s">
        <v>34</v>
      </c>
      <c r="H335" s="1" t="str">
        <f t="shared" si="19"/>
        <v>VSS_RF_TRX3</v>
      </c>
      <c r="I335" s="86" t="s">
        <v>310</v>
      </c>
      <c r="J335" s="49"/>
      <c r="K335" s="1" t="s">
        <v>4</v>
      </c>
    </row>
    <row r="336" spans="1:11" x14ac:dyDescent="0.25">
      <c r="A336">
        <v>298</v>
      </c>
      <c r="B336" s="1" t="s">
        <v>27</v>
      </c>
      <c r="C336" s="1">
        <v>5665</v>
      </c>
      <c r="D336" s="1">
        <v>1140</v>
      </c>
      <c r="E336" s="1">
        <f>C336-('Bump Map'!$B$6+'Bump Map'!$B$5)/2</f>
        <v>2230</v>
      </c>
      <c r="F336" s="1">
        <f>D336-('Bump Map'!$C$6+'Bump Map'!$C$5)/2</f>
        <v>567.5</v>
      </c>
      <c r="G336" s="1" t="s">
        <v>34</v>
      </c>
      <c r="H336" s="1" t="str">
        <f t="shared" si="19"/>
        <v>VSS_RF_TRX3</v>
      </c>
      <c r="I336" s="86" t="s">
        <v>310</v>
      </c>
      <c r="J336" s="49"/>
      <c r="K336" s="1" t="s">
        <v>4</v>
      </c>
    </row>
    <row r="337" spans="1:11" x14ac:dyDescent="0.25">
      <c r="A337">
        <v>308</v>
      </c>
      <c r="B337" s="1" t="s">
        <v>27</v>
      </c>
      <c r="C337" s="1">
        <v>5845</v>
      </c>
      <c r="D337" s="1">
        <v>1140</v>
      </c>
      <c r="E337" s="1">
        <f>C337-('Bump Map'!$B$6+'Bump Map'!$B$5)/2</f>
        <v>2410</v>
      </c>
      <c r="F337" s="1">
        <f>D337-('Bump Map'!$C$6+'Bump Map'!$C$5)/2</f>
        <v>567.5</v>
      </c>
      <c r="G337" s="1" t="s">
        <v>34</v>
      </c>
      <c r="H337" s="1" t="str">
        <f t="shared" si="19"/>
        <v>VSS_RF_TRX3</v>
      </c>
      <c r="I337" s="86" t="s">
        <v>310</v>
      </c>
      <c r="J337" s="49"/>
      <c r="K337" s="1" t="s">
        <v>4</v>
      </c>
    </row>
    <row r="338" spans="1:11" x14ac:dyDescent="0.25">
      <c r="A338">
        <v>322</v>
      </c>
      <c r="B338" s="1" t="s">
        <v>27</v>
      </c>
      <c r="C338" s="1">
        <v>6045</v>
      </c>
      <c r="D338" s="1">
        <v>960</v>
      </c>
      <c r="E338" s="1">
        <f>C338-('Bump Map'!$B$6+'Bump Map'!$B$5)/2</f>
        <v>2610</v>
      </c>
      <c r="F338" s="1">
        <f>D338-('Bump Map'!$C$6+'Bump Map'!$C$5)/2</f>
        <v>387.5</v>
      </c>
      <c r="G338" s="1" t="s">
        <v>34</v>
      </c>
      <c r="H338" s="1" t="str">
        <f t="shared" si="19"/>
        <v>VSS_RF_TRX3</v>
      </c>
      <c r="I338" s="86" t="s">
        <v>310</v>
      </c>
      <c r="J338" s="49"/>
      <c r="K338" s="1" t="s">
        <v>4</v>
      </c>
    </row>
    <row r="339" spans="1:11" x14ac:dyDescent="0.25">
      <c r="A339">
        <v>323</v>
      </c>
      <c r="B339" s="1" t="s">
        <v>27</v>
      </c>
      <c r="C339" s="1">
        <v>6045</v>
      </c>
      <c r="D339" s="1">
        <v>1140</v>
      </c>
      <c r="E339" s="1">
        <f>C339-('Bump Map'!$B$6+'Bump Map'!$B$5)/2</f>
        <v>2610</v>
      </c>
      <c r="F339" s="1">
        <f>D339-('Bump Map'!$C$6+'Bump Map'!$C$5)/2</f>
        <v>567.5</v>
      </c>
      <c r="G339" s="1" t="s">
        <v>34</v>
      </c>
      <c r="H339" s="1" t="str">
        <f t="shared" si="19"/>
        <v>VSS_RF_TRX3</v>
      </c>
      <c r="I339" s="86" t="s">
        <v>310</v>
      </c>
      <c r="J339" s="49"/>
      <c r="K339" s="1" t="s">
        <v>4</v>
      </c>
    </row>
    <row r="340" spans="1:11" x14ac:dyDescent="0.25">
      <c r="A340">
        <v>107</v>
      </c>
      <c r="B340" s="1" t="s">
        <v>124</v>
      </c>
      <c r="C340" s="1">
        <v>1995</v>
      </c>
      <c r="D340" s="1">
        <v>1680</v>
      </c>
      <c r="E340" s="1">
        <f>C340-('Bump Map'!$B$6+'Bump Map'!$B$5)/2</f>
        <v>-1440</v>
      </c>
      <c r="F340" s="1">
        <f>D340-('Bump Map'!$C$6+'Bump Map'!$C$5)/2</f>
        <v>1107.5</v>
      </c>
      <c r="G340" s="1" t="s">
        <v>72</v>
      </c>
      <c r="H340" s="1" t="str">
        <f t="shared" si="19"/>
        <v>VSS_RXRF_2G_TRX0</v>
      </c>
      <c r="I340" s="86" t="str">
        <f t="shared" ref="I340:I347" si="20">H340</f>
        <v>VSS_RXRF_2G_TRX0</v>
      </c>
      <c r="J340" s="49"/>
      <c r="K340" s="1" t="s">
        <v>41</v>
      </c>
    </row>
    <row r="341" spans="1:11" x14ac:dyDescent="0.25">
      <c r="A341">
        <v>181</v>
      </c>
      <c r="B341" s="1" t="s">
        <v>99</v>
      </c>
      <c r="C341" s="1">
        <v>3345</v>
      </c>
      <c r="D341" s="1">
        <v>1680</v>
      </c>
      <c r="E341" s="1">
        <f>C341-('Bump Map'!$B$6+'Bump Map'!$B$5)/2</f>
        <v>-90</v>
      </c>
      <c r="F341" s="1">
        <f>D341-('Bump Map'!$C$6+'Bump Map'!$C$5)/2</f>
        <v>1107.5</v>
      </c>
      <c r="G341" s="1" t="s">
        <v>72</v>
      </c>
      <c r="H341" s="1" t="str">
        <f t="shared" si="19"/>
        <v>VSS_RXRF_2G_TRX1</v>
      </c>
      <c r="I341" s="86" t="str">
        <f t="shared" si="20"/>
        <v>VSS_RXRF_2G_TRX1</v>
      </c>
      <c r="J341" s="49"/>
      <c r="K341" s="1" t="s">
        <v>41</v>
      </c>
    </row>
    <row r="342" spans="1:11" x14ac:dyDescent="0.25">
      <c r="A342">
        <v>185</v>
      </c>
      <c r="B342" s="1" t="s">
        <v>75</v>
      </c>
      <c r="C342" s="1">
        <v>3525</v>
      </c>
      <c r="D342" s="1">
        <v>1680</v>
      </c>
      <c r="E342" s="1">
        <f>C342-('Bump Map'!$B$6+'Bump Map'!$B$5)/2</f>
        <v>90</v>
      </c>
      <c r="F342" s="1">
        <f>D342-('Bump Map'!$C$6+'Bump Map'!$C$5)/2</f>
        <v>1107.5</v>
      </c>
      <c r="G342" s="1" t="s">
        <v>72</v>
      </c>
      <c r="H342" s="1" t="str">
        <f t="shared" si="19"/>
        <v>VSS_RXRF_2G_TRX2</v>
      </c>
      <c r="I342" s="86" t="str">
        <f t="shared" si="20"/>
        <v>VSS_RXRF_2G_TRX2</v>
      </c>
      <c r="J342" s="49"/>
      <c r="K342" s="1" t="s">
        <v>41</v>
      </c>
    </row>
    <row r="343" spans="1:11" x14ac:dyDescent="0.25">
      <c r="A343">
        <v>256</v>
      </c>
      <c r="B343" s="1" t="s">
        <v>27</v>
      </c>
      <c r="C343" s="1">
        <v>4875</v>
      </c>
      <c r="D343" s="1">
        <v>1680</v>
      </c>
      <c r="E343" s="1">
        <f>C343-('Bump Map'!$B$6+'Bump Map'!$B$5)/2</f>
        <v>1440</v>
      </c>
      <c r="F343" s="1">
        <f>D343-('Bump Map'!$C$6+'Bump Map'!$C$5)/2</f>
        <v>1107.5</v>
      </c>
      <c r="G343" s="1" t="s">
        <v>72</v>
      </c>
      <c r="H343" s="1" t="str">
        <f t="shared" si="19"/>
        <v>VSS_RXRF_2G_TRX3</v>
      </c>
      <c r="I343" s="86" t="str">
        <f t="shared" si="20"/>
        <v>VSS_RXRF_2G_TRX3</v>
      </c>
      <c r="J343" s="49"/>
      <c r="K343" s="1" t="s">
        <v>41</v>
      </c>
    </row>
    <row r="344" spans="1:11" ht="30" x14ac:dyDescent="0.25">
      <c r="A344">
        <v>59</v>
      </c>
      <c r="B344" s="1" t="s">
        <v>124</v>
      </c>
      <c r="C344" s="1">
        <v>1135</v>
      </c>
      <c r="D344" s="1">
        <v>1680</v>
      </c>
      <c r="E344" s="1">
        <f>C344-('Bump Map'!$B$6+'Bump Map'!$B$5)/2</f>
        <v>-2300</v>
      </c>
      <c r="F344" s="1">
        <f>D344-('Bump Map'!$C$6+'Bump Map'!$C$5)/2</f>
        <v>1107.5</v>
      </c>
      <c r="G344" s="1" t="s">
        <v>408</v>
      </c>
      <c r="H344" s="1" t="str">
        <f t="shared" si="19"/>
        <v>VSS_RXRF_57G_TRX0</v>
      </c>
      <c r="I344" s="86" t="str">
        <f t="shared" si="20"/>
        <v>VSS_RXRF_57G_TRX0</v>
      </c>
      <c r="J344" s="49"/>
      <c r="K344" s="1" t="s">
        <v>41</v>
      </c>
    </row>
    <row r="345" spans="1:11" ht="30" x14ac:dyDescent="0.25">
      <c r="A345">
        <v>132</v>
      </c>
      <c r="B345" s="1" t="s">
        <v>99</v>
      </c>
      <c r="C345" s="1">
        <v>2485</v>
      </c>
      <c r="D345" s="1">
        <v>1680</v>
      </c>
      <c r="E345" s="1">
        <f>C345-('Bump Map'!$B$6+'Bump Map'!$B$5)/2</f>
        <v>-950</v>
      </c>
      <c r="F345" s="1">
        <f>D345-('Bump Map'!$C$6+'Bump Map'!$C$5)/2</f>
        <v>1107.5</v>
      </c>
      <c r="G345" s="1" t="s">
        <v>408</v>
      </c>
      <c r="H345" s="1" t="str">
        <f t="shared" si="19"/>
        <v>VSS_RXRF_57G_TRX1</v>
      </c>
      <c r="I345" s="86" t="str">
        <f t="shared" si="20"/>
        <v>VSS_RXRF_57G_TRX1</v>
      </c>
      <c r="J345" s="49"/>
      <c r="K345" s="1" t="s">
        <v>41</v>
      </c>
    </row>
    <row r="346" spans="1:11" ht="30" x14ac:dyDescent="0.25">
      <c r="A346">
        <v>231</v>
      </c>
      <c r="B346" s="1" t="s">
        <v>75</v>
      </c>
      <c r="C346" s="1">
        <v>4385</v>
      </c>
      <c r="D346" s="1">
        <v>1680</v>
      </c>
      <c r="E346" s="1">
        <f>C346-('Bump Map'!$B$6+'Bump Map'!$B$5)/2</f>
        <v>950</v>
      </c>
      <c r="F346" s="1">
        <f>D346-('Bump Map'!$C$6+'Bump Map'!$C$5)/2</f>
        <v>1107.5</v>
      </c>
      <c r="G346" s="1" t="s">
        <v>408</v>
      </c>
      <c r="H346" s="1" t="str">
        <f t="shared" si="19"/>
        <v>VSS_RXRF_57G_TRX2</v>
      </c>
      <c r="I346" s="86" t="str">
        <f t="shared" si="20"/>
        <v>VSS_RXRF_57G_TRX2</v>
      </c>
      <c r="J346" s="49"/>
      <c r="K346" s="1" t="s">
        <v>41</v>
      </c>
    </row>
    <row r="347" spans="1:11" ht="30" x14ac:dyDescent="0.25">
      <c r="A347">
        <v>305</v>
      </c>
      <c r="B347" s="1" t="s">
        <v>27</v>
      </c>
      <c r="C347" s="1">
        <v>5735</v>
      </c>
      <c r="D347" s="1">
        <v>1680</v>
      </c>
      <c r="E347" s="1">
        <f>C347-('Bump Map'!$B$6+'Bump Map'!$B$5)/2</f>
        <v>2300</v>
      </c>
      <c r="F347" s="1">
        <f>D347-('Bump Map'!$C$6+'Bump Map'!$C$5)/2</f>
        <v>1107.5</v>
      </c>
      <c r="G347" s="1" t="s">
        <v>408</v>
      </c>
      <c r="H347" s="1" t="str">
        <f t="shared" si="19"/>
        <v>VSS_RXRF_57G_TRX3</v>
      </c>
      <c r="I347" s="86" t="str">
        <f t="shared" si="20"/>
        <v>VSS_RXRF_57G_TRX3</v>
      </c>
      <c r="J347" s="49"/>
      <c r="K347" s="1" t="s">
        <v>41</v>
      </c>
    </row>
    <row r="348" spans="1:11" x14ac:dyDescent="0.25">
      <c r="A348">
        <v>37</v>
      </c>
      <c r="B348" s="1" t="s">
        <v>146</v>
      </c>
      <c r="C348" s="1">
        <v>645</v>
      </c>
      <c r="D348" s="1">
        <v>1320</v>
      </c>
      <c r="E348" s="1">
        <f>C348-('Bump Map'!$B$6+'Bump Map'!$B$5)/2</f>
        <v>-2790</v>
      </c>
      <c r="F348" s="1">
        <f>D348-('Bump Map'!$C$6+'Bump Map'!$C$5)/2</f>
        <v>747.5</v>
      </c>
      <c r="G348" s="1" t="s">
        <v>17</v>
      </c>
      <c r="H348" s="1" t="str">
        <f t="shared" si="19"/>
        <v>VSS_S_PLL0</v>
      </c>
      <c r="I348" s="86" t="s">
        <v>308</v>
      </c>
      <c r="J348" s="49"/>
      <c r="K348" s="1" t="s">
        <v>4</v>
      </c>
    </row>
    <row r="349" spans="1:11" x14ac:dyDescent="0.25">
      <c r="A349">
        <v>38</v>
      </c>
      <c r="B349" s="1" t="s">
        <v>146</v>
      </c>
      <c r="C349" s="1">
        <v>645</v>
      </c>
      <c r="D349" s="1">
        <v>1680</v>
      </c>
      <c r="E349" s="1">
        <f>C349-('Bump Map'!$B$6+'Bump Map'!$B$5)/2</f>
        <v>-2790</v>
      </c>
      <c r="F349" s="1">
        <f>D349-('Bump Map'!$C$6+'Bump Map'!$C$5)/2</f>
        <v>1107.5</v>
      </c>
      <c r="G349" s="1" t="s">
        <v>17</v>
      </c>
      <c r="H349" s="1" t="str">
        <f t="shared" si="19"/>
        <v>VSS_S_PLL0</v>
      </c>
      <c r="I349" s="86" t="s">
        <v>308</v>
      </c>
      <c r="J349" s="49"/>
      <c r="K349" s="1" t="s">
        <v>4</v>
      </c>
    </row>
    <row r="350" spans="1:11" x14ac:dyDescent="0.25">
      <c r="A350">
        <v>332</v>
      </c>
      <c r="B350" s="1" t="s">
        <v>3</v>
      </c>
      <c r="C350" s="1">
        <v>6225</v>
      </c>
      <c r="D350" s="1">
        <v>1320</v>
      </c>
      <c r="E350" s="1">
        <f>C350-('Bump Map'!$B$6+'Bump Map'!$B$5)/2</f>
        <v>2790</v>
      </c>
      <c r="F350" s="1">
        <f>D350-('Bump Map'!$C$6+'Bump Map'!$C$5)/2</f>
        <v>747.5</v>
      </c>
      <c r="G350" s="1" t="s">
        <v>17</v>
      </c>
      <c r="H350" s="1" t="str">
        <f t="shared" si="19"/>
        <v>VSS_S_PLL1</v>
      </c>
      <c r="I350" s="86" t="s">
        <v>310</v>
      </c>
      <c r="J350" s="49"/>
      <c r="K350" s="1" t="s">
        <v>4</v>
      </c>
    </row>
    <row r="351" spans="1:11" x14ac:dyDescent="0.25">
      <c r="A351">
        <v>333</v>
      </c>
      <c r="B351" s="1" t="s">
        <v>3</v>
      </c>
      <c r="C351" s="1">
        <v>6225</v>
      </c>
      <c r="D351" s="1">
        <v>1680</v>
      </c>
      <c r="E351" s="1">
        <f>C351-('Bump Map'!$B$6+'Bump Map'!$B$5)/2</f>
        <v>2790</v>
      </c>
      <c r="F351" s="1">
        <f>D351-('Bump Map'!$C$6+'Bump Map'!$C$5)/2</f>
        <v>1107.5</v>
      </c>
      <c r="G351" s="1" t="s">
        <v>17</v>
      </c>
      <c r="H351" s="1" t="str">
        <f t="shared" si="19"/>
        <v>VSS_S_PLL1</v>
      </c>
      <c r="I351" s="86" t="s">
        <v>310</v>
      </c>
      <c r="J351" s="49"/>
      <c r="K351" s="1" t="s">
        <v>4</v>
      </c>
    </row>
    <row r="352" spans="1:11" x14ac:dyDescent="0.25">
      <c r="A352">
        <v>30</v>
      </c>
      <c r="B352" s="1" t="s">
        <v>146</v>
      </c>
      <c r="C352" s="1">
        <v>465</v>
      </c>
      <c r="D352" s="1">
        <v>1500</v>
      </c>
      <c r="E352" s="1">
        <f>C352-('Bump Map'!$B$6+'Bump Map'!$B$5)/2</f>
        <v>-2970</v>
      </c>
      <c r="F352" s="1">
        <f>D352-('Bump Map'!$C$6+'Bump Map'!$C$5)/2</f>
        <v>927.5</v>
      </c>
      <c r="G352" s="1" t="s">
        <v>25</v>
      </c>
      <c r="H352" s="1" t="str">
        <f t="shared" si="19"/>
        <v>VSS_VCO_PLL0</v>
      </c>
      <c r="I352" s="86" t="s">
        <v>308</v>
      </c>
      <c r="J352" s="49"/>
      <c r="K352" s="1" t="s">
        <v>4</v>
      </c>
    </row>
    <row r="353" spans="1:11" x14ac:dyDescent="0.25">
      <c r="A353">
        <v>344</v>
      </c>
      <c r="B353" s="1" t="s">
        <v>3</v>
      </c>
      <c r="C353" s="1">
        <v>6405</v>
      </c>
      <c r="D353" s="1">
        <v>1500</v>
      </c>
      <c r="E353" s="1">
        <f>C353-('Bump Map'!$B$6+'Bump Map'!$B$5)/2</f>
        <v>2970</v>
      </c>
      <c r="F353" s="1">
        <f>D353-('Bump Map'!$C$6+'Bump Map'!$C$5)/2</f>
        <v>927.5</v>
      </c>
      <c r="G353" s="1" t="s">
        <v>25</v>
      </c>
      <c r="H353" s="1" t="str">
        <f t="shared" si="19"/>
        <v>VSS_VCO_PLL1</v>
      </c>
      <c r="I353" s="86" t="s">
        <v>310</v>
      </c>
      <c r="J353" s="49"/>
      <c r="K353" s="1" t="s">
        <v>4</v>
      </c>
    </row>
    <row r="354" spans="1:11" x14ac:dyDescent="0.25">
      <c r="A354">
        <v>6</v>
      </c>
      <c r="B354" s="1" t="s">
        <v>146</v>
      </c>
      <c r="C354" s="1">
        <v>105</v>
      </c>
      <c r="D354" s="1">
        <v>780</v>
      </c>
      <c r="E354" s="1">
        <f>C354-('Bump Map'!$B$6+'Bump Map'!$B$5)/2</f>
        <v>-3330</v>
      </c>
      <c r="F354" s="1">
        <f>D354-('Bump Map'!$C$6+'Bump Map'!$C$5)/2</f>
        <v>207.5</v>
      </c>
      <c r="G354" s="1" t="s">
        <v>6</v>
      </c>
      <c r="H354" s="1" t="str">
        <f t="shared" si="19"/>
        <v>VSS_XTAL_PLL0</v>
      </c>
      <c r="I354" s="86" t="s">
        <v>308</v>
      </c>
      <c r="J354" s="49"/>
      <c r="K354" s="1" t="s">
        <v>4</v>
      </c>
    </row>
    <row r="355" spans="1:11" x14ac:dyDescent="0.25">
      <c r="A355">
        <v>15</v>
      </c>
      <c r="B355" s="1" t="s">
        <v>146</v>
      </c>
      <c r="C355" s="1">
        <v>285</v>
      </c>
      <c r="D355" s="1">
        <v>600</v>
      </c>
      <c r="E355" s="1">
        <f>C355-('Bump Map'!$B$6+'Bump Map'!$B$5)/2</f>
        <v>-3150</v>
      </c>
      <c r="F355" s="1">
        <f>D355-('Bump Map'!$C$6+'Bump Map'!$C$5)/2</f>
        <v>27.5</v>
      </c>
      <c r="G355" s="1" t="s">
        <v>6</v>
      </c>
      <c r="H355" s="1" t="str">
        <f t="shared" si="19"/>
        <v>VSS_XTAL_PLL0</v>
      </c>
      <c r="I355" s="86" t="s">
        <v>308</v>
      </c>
      <c r="J355" s="49"/>
      <c r="K355" s="1" t="s">
        <v>4</v>
      </c>
    </row>
    <row r="356" spans="1:11" x14ac:dyDescent="0.25">
      <c r="A356">
        <v>16</v>
      </c>
      <c r="B356" s="1" t="s">
        <v>146</v>
      </c>
      <c r="C356" s="1">
        <v>285</v>
      </c>
      <c r="D356" s="1">
        <v>780</v>
      </c>
      <c r="E356" s="1">
        <f>C356-('Bump Map'!$B$6+'Bump Map'!$B$5)/2</f>
        <v>-3150</v>
      </c>
      <c r="F356" s="1">
        <f>D356-('Bump Map'!$C$6+'Bump Map'!$C$5)/2</f>
        <v>207.5</v>
      </c>
      <c r="G356" s="1" t="s">
        <v>6</v>
      </c>
      <c r="H356" s="1" t="str">
        <f t="shared" si="19"/>
        <v>VSS_XTAL_PLL0</v>
      </c>
      <c r="I356" s="86" t="s">
        <v>308</v>
      </c>
      <c r="J356" s="49"/>
      <c r="K356" s="1" t="s">
        <v>4</v>
      </c>
    </row>
    <row r="357" spans="1:11" x14ac:dyDescent="0.25">
      <c r="A357">
        <v>25</v>
      </c>
      <c r="B357" s="1" t="s">
        <v>146</v>
      </c>
      <c r="C357" s="1">
        <v>465</v>
      </c>
      <c r="D357" s="1">
        <v>420</v>
      </c>
      <c r="E357" s="1">
        <f>C357-('Bump Map'!$B$6+'Bump Map'!$B$5)/2</f>
        <v>-2970</v>
      </c>
      <c r="F357" s="1">
        <f>D357-('Bump Map'!$C$6+'Bump Map'!$C$5)/2</f>
        <v>-152.5</v>
      </c>
      <c r="G357" s="1" t="s">
        <v>6</v>
      </c>
      <c r="H357" s="1" t="str">
        <f t="shared" si="19"/>
        <v>VSS_XTAL_PLL0</v>
      </c>
      <c r="I357" s="86" t="s">
        <v>308</v>
      </c>
      <c r="J357" s="49"/>
      <c r="K357" s="1" t="s">
        <v>4</v>
      </c>
    </row>
    <row r="358" spans="1:11" x14ac:dyDescent="0.25">
      <c r="A358">
        <v>27</v>
      </c>
      <c r="B358" s="1" t="s">
        <v>146</v>
      </c>
      <c r="C358" s="1">
        <v>465</v>
      </c>
      <c r="D358" s="1">
        <v>780</v>
      </c>
      <c r="E358" s="1">
        <f>C358-('Bump Map'!$B$6+'Bump Map'!$B$5)/2</f>
        <v>-2970</v>
      </c>
      <c r="F358" s="1">
        <f>D358-('Bump Map'!$C$6+'Bump Map'!$C$5)/2</f>
        <v>207.5</v>
      </c>
      <c r="G358" s="1" t="s">
        <v>6</v>
      </c>
      <c r="H358" s="1" t="str">
        <f t="shared" si="19"/>
        <v>VSS_XTAL_PLL0</v>
      </c>
      <c r="I358" s="86" t="s">
        <v>308</v>
      </c>
      <c r="J358" s="49"/>
      <c r="K358" s="1" t="s">
        <v>4</v>
      </c>
    </row>
    <row r="359" spans="1:11" x14ac:dyDescent="0.25">
      <c r="A359">
        <v>28</v>
      </c>
      <c r="B359" s="1" t="s">
        <v>146</v>
      </c>
      <c r="C359" s="1">
        <v>465</v>
      </c>
      <c r="D359" s="1">
        <v>960</v>
      </c>
      <c r="E359" s="1">
        <f>C359-('Bump Map'!$B$6+'Bump Map'!$B$5)/2</f>
        <v>-2970</v>
      </c>
      <c r="F359" s="1">
        <f>D359-('Bump Map'!$C$6+'Bump Map'!$C$5)/2</f>
        <v>387.5</v>
      </c>
      <c r="G359" s="1" t="s">
        <v>6</v>
      </c>
      <c r="H359" s="1" t="str">
        <f t="shared" si="19"/>
        <v>VSS_XTAL_PLL0</v>
      </c>
      <c r="I359" s="86" t="s">
        <v>308</v>
      </c>
      <c r="J359" s="49"/>
      <c r="K359" s="1" t="s">
        <v>4</v>
      </c>
    </row>
    <row r="360" spans="1:11" x14ac:dyDescent="0.25">
      <c r="A360">
        <v>35</v>
      </c>
      <c r="B360" s="1" t="s">
        <v>146</v>
      </c>
      <c r="C360" s="1">
        <v>645</v>
      </c>
      <c r="D360" s="1">
        <v>960</v>
      </c>
      <c r="E360" s="1">
        <f>C360-('Bump Map'!$B$6+'Bump Map'!$B$5)/2</f>
        <v>-2790</v>
      </c>
      <c r="F360" s="1">
        <f>D360-('Bump Map'!$C$6+'Bump Map'!$C$5)/2</f>
        <v>387.5</v>
      </c>
      <c r="G360" s="1" t="s">
        <v>6</v>
      </c>
      <c r="H360" s="1" t="str">
        <f t="shared" ref="H360:H367" si="21">IF(AND(B360="Digits",D360&lt;0),G360,IF(AND(B360="Digits",D360&gt;0),_xlfn.TEXTJOIN("_",TRUE,G360,"Q"),IF(B360="BIST",G360,IF(B360="XTAL",G360,_xlfn.TEXTJOIN("_",TRUE,G360,B360)))))</f>
        <v>VSS_XTAL_PLL0</v>
      </c>
      <c r="I360" s="86" t="s">
        <v>308</v>
      </c>
      <c r="J360" s="49"/>
      <c r="K360" s="1" t="s">
        <v>4</v>
      </c>
    </row>
    <row r="361" spans="1:11" x14ac:dyDescent="0.25">
      <c r="A361">
        <v>330</v>
      </c>
      <c r="B361" s="1" t="s">
        <v>3</v>
      </c>
      <c r="C361" s="1">
        <v>6225</v>
      </c>
      <c r="D361" s="1">
        <v>960</v>
      </c>
      <c r="E361" s="1">
        <f>C361-('Bump Map'!$B$6+'Bump Map'!$B$5)/2</f>
        <v>2790</v>
      </c>
      <c r="F361" s="1">
        <f>D361-('Bump Map'!$C$6+'Bump Map'!$C$5)/2</f>
        <v>387.5</v>
      </c>
      <c r="G361" s="1" t="s">
        <v>6</v>
      </c>
      <c r="H361" s="1" t="str">
        <f t="shared" si="21"/>
        <v>VSS_XTAL_PLL1</v>
      </c>
      <c r="I361" s="86" t="s">
        <v>310</v>
      </c>
      <c r="J361" s="49"/>
      <c r="K361" s="1" t="s">
        <v>4</v>
      </c>
    </row>
    <row r="362" spans="1:11" x14ac:dyDescent="0.25">
      <c r="A362">
        <v>339</v>
      </c>
      <c r="B362" s="1" t="s">
        <v>3</v>
      </c>
      <c r="C362" s="1">
        <v>6405</v>
      </c>
      <c r="D362" s="1">
        <v>420</v>
      </c>
      <c r="E362" s="1">
        <f>C362-('Bump Map'!$B$6+'Bump Map'!$B$5)/2</f>
        <v>2970</v>
      </c>
      <c r="F362" s="1">
        <f>D362-('Bump Map'!$C$6+'Bump Map'!$C$5)/2</f>
        <v>-152.5</v>
      </c>
      <c r="G362" s="1" t="s">
        <v>6</v>
      </c>
      <c r="H362" s="1" t="str">
        <f t="shared" si="21"/>
        <v>VSS_XTAL_PLL1</v>
      </c>
      <c r="I362" s="86" t="s">
        <v>310</v>
      </c>
      <c r="J362" s="49"/>
      <c r="K362" s="1" t="s">
        <v>4</v>
      </c>
    </row>
    <row r="363" spans="1:11" x14ac:dyDescent="0.25">
      <c r="A363">
        <v>341</v>
      </c>
      <c r="B363" s="1" t="s">
        <v>3</v>
      </c>
      <c r="C363" s="1">
        <v>6405</v>
      </c>
      <c r="D363" s="1">
        <v>780</v>
      </c>
      <c r="E363" s="1">
        <f>C363-('Bump Map'!$B$6+'Bump Map'!$B$5)/2</f>
        <v>2970</v>
      </c>
      <c r="F363" s="1">
        <f>D363-('Bump Map'!$C$6+'Bump Map'!$C$5)/2</f>
        <v>207.5</v>
      </c>
      <c r="G363" s="1" t="s">
        <v>6</v>
      </c>
      <c r="H363" s="1" t="str">
        <f t="shared" si="21"/>
        <v>VSS_XTAL_PLL1</v>
      </c>
      <c r="I363" s="86" t="s">
        <v>310</v>
      </c>
      <c r="J363" s="49"/>
      <c r="K363" s="1" t="s">
        <v>4</v>
      </c>
    </row>
    <row r="364" spans="1:11" x14ac:dyDescent="0.25">
      <c r="A364">
        <v>342</v>
      </c>
      <c r="B364" s="1" t="s">
        <v>3</v>
      </c>
      <c r="C364" s="1">
        <v>6405</v>
      </c>
      <c r="D364" s="1">
        <v>960</v>
      </c>
      <c r="E364" s="1">
        <f>C364-('Bump Map'!$B$6+'Bump Map'!$B$5)/2</f>
        <v>2970</v>
      </c>
      <c r="F364" s="1">
        <f>D364-('Bump Map'!$C$6+'Bump Map'!$C$5)/2</f>
        <v>387.5</v>
      </c>
      <c r="G364" s="1" t="s">
        <v>6</v>
      </c>
      <c r="H364" s="1" t="str">
        <f t="shared" si="21"/>
        <v>VSS_XTAL_PLL1</v>
      </c>
      <c r="I364" s="86" t="s">
        <v>310</v>
      </c>
      <c r="J364" s="49"/>
      <c r="K364" s="1" t="s">
        <v>4</v>
      </c>
    </row>
    <row r="365" spans="1:11" x14ac:dyDescent="0.25">
      <c r="A365">
        <v>352</v>
      </c>
      <c r="B365" s="1" t="s">
        <v>3</v>
      </c>
      <c r="C365" s="1">
        <v>6585</v>
      </c>
      <c r="D365" s="1">
        <v>600</v>
      </c>
      <c r="E365" s="1">
        <f>C365-('Bump Map'!$B$6+'Bump Map'!$B$5)/2</f>
        <v>3150</v>
      </c>
      <c r="F365" s="1">
        <f>D365-('Bump Map'!$C$6+'Bump Map'!$C$5)/2</f>
        <v>27.5</v>
      </c>
      <c r="G365" s="1" t="s">
        <v>6</v>
      </c>
      <c r="H365" s="1" t="str">
        <f t="shared" si="21"/>
        <v>VSS_XTAL_PLL1</v>
      </c>
      <c r="I365" s="86" t="s">
        <v>310</v>
      </c>
      <c r="J365" s="49"/>
      <c r="K365" s="1" t="s">
        <v>4</v>
      </c>
    </row>
    <row r="366" spans="1:11" x14ac:dyDescent="0.25">
      <c r="A366">
        <v>353</v>
      </c>
      <c r="B366" s="1" t="s">
        <v>3</v>
      </c>
      <c r="C366" s="1">
        <v>6585</v>
      </c>
      <c r="D366" s="1">
        <v>780</v>
      </c>
      <c r="E366" s="1">
        <f>C366-('Bump Map'!$B$6+'Bump Map'!$B$5)/2</f>
        <v>3150</v>
      </c>
      <c r="F366" s="1">
        <f>D366-('Bump Map'!$C$6+'Bump Map'!$C$5)/2</f>
        <v>207.5</v>
      </c>
      <c r="G366" s="1" t="s">
        <v>6</v>
      </c>
      <c r="H366" s="1" t="str">
        <f t="shared" si="21"/>
        <v>VSS_XTAL_PLL1</v>
      </c>
      <c r="I366" s="86" t="s">
        <v>310</v>
      </c>
      <c r="J366" s="49"/>
      <c r="K366" s="1" t="s">
        <v>4</v>
      </c>
    </row>
    <row r="367" spans="1:11" x14ac:dyDescent="0.25">
      <c r="A367">
        <v>362</v>
      </c>
      <c r="B367" s="1" t="s">
        <v>3</v>
      </c>
      <c r="C367" s="1">
        <v>6765</v>
      </c>
      <c r="D367" s="1">
        <v>780</v>
      </c>
      <c r="E367" s="1">
        <f>C367-('Bump Map'!$B$6+'Bump Map'!$B$5)/2</f>
        <v>3330</v>
      </c>
      <c r="F367" s="1">
        <f>D367-('Bump Map'!$C$6+'Bump Map'!$C$5)/2</f>
        <v>207.5</v>
      </c>
      <c r="G367" s="1" t="s">
        <v>6</v>
      </c>
      <c r="H367" s="1" t="str">
        <f t="shared" si="21"/>
        <v>VSS_XTAL_PLL1</v>
      </c>
      <c r="I367" s="86" t="s">
        <v>310</v>
      </c>
      <c r="J367" s="49"/>
      <c r="K367" s="1" t="s">
        <v>4</v>
      </c>
    </row>
    <row r="368" spans="1:11" x14ac:dyDescent="0.25">
      <c r="A368">
        <v>53</v>
      </c>
      <c r="B368" s="1" t="s">
        <v>12</v>
      </c>
      <c r="C368" s="1">
        <v>1015</v>
      </c>
      <c r="D368" s="1">
        <v>79</v>
      </c>
      <c r="E368" s="1">
        <f>C368-('Bump Map'!$B$6+'Bump Map'!$B$5)/2</f>
        <v>-2420</v>
      </c>
      <c r="F368" s="1">
        <f>D368-('Bump Map'!$C$6+'Bump Map'!$C$5)/2</f>
        <v>-493.5</v>
      </c>
      <c r="G368" s="1" t="s">
        <v>416</v>
      </c>
      <c r="H368" s="1" t="str">
        <f>IF(B368="Digits",G368,IF(B368="BIST",G368,IF(B368="XTAL",G368,_xlfn.TEXTJOIN("_",TRUE,G368,B368))))</f>
        <v>WAKEUP</v>
      </c>
      <c r="I368" s="86" t="str">
        <f>H368</f>
        <v>WAKEUP</v>
      </c>
      <c r="J368" s="49"/>
      <c r="K368" s="1" t="s">
        <v>13</v>
      </c>
    </row>
    <row r="369" spans="1:11" x14ac:dyDescent="0.25">
      <c r="A369">
        <v>14</v>
      </c>
      <c r="B369" s="1" t="s">
        <v>152</v>
      </c>
      <c r="C369" s="1">
        <v>285</v>
      </c>
      <c r="D369" s="1">
        <v>420</v>
      </c>
      <c r="E369" s="1">
        <f>C369-('Bump Map'!$B$6+'Bump Map'!$B$5)/2</f>
        <v>-3150</v>
      </c>
      <c r="F369" s="1">
        <f>D369-('Bump Map'!$C$6+'Bump Map'!$C$5)/2</f>
        <v>-152.5</v>
      </c>
      <c r="G369" s="1" t="s">
        <v>153</v>
      </c>
      <c r="H369" s="1" t="str">
        <f>IF(AND(B369="Digits",D369&lt;0),G369,IF(AND(B369="Digits",D369&gt;0),_xlfn.TEXTJOIN("_",TRUE,G369,"Q"),IF(B369="BIST",G369,IF(B369="XTAL",G369,_xlfn.TEXTJOIN("_",TRUE,G369,B369)))))</f>
        <v>XTAL_N</v>
      </c>
      <c r="I369" s="86" t="str">
        <f>H369</f>
        <v>XTAL_N</v>
      </c>
      <c r="J369" s="49"/>
      <c r="K369" s="1" t="s">
        <v>400</v>
      </c>
    </row>
    <row r="370" spans="1:11" x14ac:dyDescent="0.25">
      <c r="A370">
        <v>4</v>
      </c>
      <c r="B370" s="1" t="s">
        <v>152</v>
      </c>
      <c r="C370" s="1">
        <v>105</v>
      </c>
      <c r="D370" s="1">
        <v>420</v>
      </c>
      <c r="E370" s="1">
        <f>C370-('Bump Map'!$B$6+'Bump Map'!$B$5)/2</f>
        <v>-3330</v>
      </c>
      <c r="F370" s="1">
        <f>D370-('Bump Map'!$C$6+'Bump Map'!$C$5)/2</f>
        <v>-152.5</v>
      </c>
      <c r="G370" s="1" t="s">
        <v>157</v>
      </c>
      <c r="H370" s="1" t="str">
        <f>IF(AND(B370="Digits",D370&lt;0),G370,IF(AND(B370="Digits",D370&gt;0),_xlfn.TEXTJOIN("_",TRUE,G370,"Q"),IF(B370="BIST",G370,IF(B370="XTAL",G370,_xlfn.TEXTJOIN("_",TRUE,G370,B370)))))</f>
        <v>XTAL_P</v>
      </c>
      <c r="I370" s="86" t="str">
        <f>H370</f>
        <v>XTAL_P</v>
      </c>
      <c r="J370" s="49"/>
      <c r="K370" s="1" t="s">
        <v>400</v>
      </c>
    </row>
    <row r="371" spans="1:11" x14ac:dyDescent="0.25">
      <c r="B371" s="2"/>
      <c r="C371" s="2"/>
      <c r="D371" s="2"/>
      <c r="E371" s="2"/>
      <c r="F371" s="2"/>
      <c r="G371" s="2"/>
      <c r="H371" s="2"/>
      <c r="I371" s="88"/>
      <c r="J371" s="48"/>
    </row>
  </sheetData>
  <autoFilter ref="A5:K374" xr:uid="{8BD76016-4283-475A-8D68-FB145200F7DD}">
    <sortState xmlns:xlrd2="http://schemas.microsoft.com/office/spreadsheetml/2017/richdata2" ref="A6:K371">
      <sortCondition ref="H5:H374"/>
    </sortState>
  </autoFilter>
  <sortState xmlns:xlrd2="http://schemas.microsoft.com/office/spreadsheetml/2017/richdata2" ref="A6:K370">
    <sortCondition ref="C6:C370"/>
    <sortCondition ref="D6:D370"/>
  </sortState>
  <mergeCells count="2">
    <mergeCell ref="E4:F4"/>
    <mergeCell ref="C4:D4"/>
  </mergeCells>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477D5-C9DC-4104-803C-08C71F02315F}">
  <dimension ref="A1:P372"/>
  <sheetViews>
    <sheetView workbookViewId="0">
      <selection activeCell="N359" sqref="N359"/>
    </sheetView>
  </sheetViews>
  <sheetFormatPr defaultRowHeight="15" x14ac:dyDescent="0.25"/>
  <cols>
    <col min="1" max="1" width="13.140625" customWidth="1"/>
    <col min="2" max="2" width="13.140625" style="1" customWidth="1"/>
    <col min="3" max="3" width="10.28515625" style="1" customWidth="1"/>
    <col min="4" max="4" width="12" style="1" customWidth="1"/>
    <col min="5" max="5" width="9.85546875" style="1" customWidth="1"/>
    <col min="6" max="8" width="8.85546875" style="1" customWidth="1"/>
    <col min="9" max="9" width="23.42578125" style="1" bestFit="1" customWidth="1"/>
    <col min="10" max="10" width="22" style="1" bestFit="1" customWidth="1"/>
    <col min="11" max="11" width="19.28515625" style="63" bestFit="1" customWidth="1"/>
    <col min="12" max="13" width="19.28515625" style="63" customWidth="1"/>
    <col min="14" max="14" width="19.28515625" style="47" customWidth="1"/>
    <col min="15" max="15" width="17.5703125" style="1" bestFit="1" customWidth="1"/>
    <col min="16" max="16" width="15.5703125" customWidth="1"/>
    <col min="20" max="20" width="23" customWidth="1"/>
    <col min="21" max="21" width="27.42578125" customWidth="1"/>
    <col min="23" max="23" width="8.7109375" customWidth="1"/>
  </cols>
  <sheetData>
    <row r="1" spans="1:16" x14ac:dyDescent="0.25">
      <c r="D1" s="1" t="s">
        <v>179</v>
      </c>
      <c r="E1" s="1" t="s">
        <v>178</v>
      </c>
    </row>
    <row r="2" spans="1:16" ht="26.25" x14ac:dyDescent="0.4">
      <c r="A2" s="70" t="s">
        <v>595</v>
      </c>
      <c r="C2" s="121" t="s">
        <v>596</v>
      </c>
      <c r="D2" s="121">
        <v>6870</v>
      </c>
      <c r="E2" s="122">
        <v>0</v>
      </c>
      <c r="F2" s="122" t="s">
        <v>600</v>
      </c>
      <c r="G2" s="122" t="s">
        <v>587</v>
      </c>
    </row>
    <row r="3" spans="1:16" ht="30" x14ac:dyDescent="0.25">
      <c r="C3" s="121" t="s">
        <v>597</v>
      </c>
      <c r="D3" s="121">
        <v>2425</v>
      </c>
      <c r="E3" s="122">
        <v>-640</v>
      </c>
      <c r="F3" s="122" t="s">
        <v>600</v>
      </c>
      <c r="G3" s="122" t="s">
        <v>587</v>
      </c>
      <c r="J3" s="1" t="s">
        <v>428</v>
      </c>
      <c r="K3" s="86" t="s">
        <v>440</v>
      </c>
      <c r="L3" s="86"/>
      <c r="M3" s="86"/>
    </row>
    <row r="4" spans="1:16" ht="15.75" x14ac:dyDescent="0.25">
      <c r="A4" s="106" t="s">
        <v>439</v>
      </c>
      <c r="J4" s="1">
        <f>COUNTA(J7:J371)</f>
        <v>365</v>
      </c>
      <c r="K4" s="86">
        <f>COUNTA(_xlfn.UNIQUE(K7:K371))</f>
        <v>186</v>
      </c>
      <c r="L4" s="86"/>
      <c r="M4" s="86"/>
    </row>
    <row r="5" spans="1:16" s="64" customFormat="1" ht="47.25" customHeight="1" x14ac:dyDescent="0.35">
      <c r="A5" s="61"/>
      <c r="B5" s="62"/>
      <c r="C5" s="176" t="s">
        <v>230</v>
      </c>
      <c r="D5" s="176"/>
      <c r="E5" s="176" t="s">
        <v>418</v>
      </c>
      <c r="F5" s="176"/>
      <c r="G5" s="176" t="s">
        <v>909</v>
      </c>
      <c r="H5" s="176"/>
      <c r="I5" s="62"/>
      <c r="J5" s="62"/>
      <c r="K5" s="63"/>
      <c r="L5" s="63"/>
      <c r="M5" s="63"/>
      <c r="N5" s="63"/>
      <c r="O5" s="62"/>
    </row>
    <row r="6" spans="1:16" s="72" customFormat="1" ht="15.75" x14ac:dyDescent="0.25">
      <c r="A6" s="68" t="s">
        <v>166</v>
      </c>
      <c r="B6" s="71" t="s">
        <v>165</v>
      </c>
      <c r="C6" s="71" t="s">
        <v>164</v>
      </c>
      <c r="D6" s="71" t="s">
        <v>163</v>
      </c>
      <c r="E6" s="71" t="s">
        <v>187</v>
      </c>
      <c r="F6" s="71" t="s">
        <v>188</v>
      </c>
      <c r="G6" s="71" t="s">
        <v>602</v>
      </c>
      <c r="H6" s="71" t="s">
        <v>603</v>
      </c>
      <c r="I6" s="71" t="s">
        <v>162</v>
      </c>
      <c r="J6" s="71" t="s">
        <v>161</v>
      </c>
      <c r="K6" s="87" t="s">
        <v>160</v>
      </c>
      <c r="L6" s="87" t="s">
        <v>820</v>
      </c>
      <c r="M6" s="87" t="s">
        <v>819</v>
      </c>
      <c r="N6" s="68" t="s">
        <v>367</v>
      </c>
      <c r="O6" s="71" t="s">
        <v>159</v>
      </c>
      <c r="P6"/>
    </row>
    <row r="7" spans="1:16" x14ac:dyDescent="0.25">
      <c r="A7">
        <v>1</v>
      </c>
      <c r="B7" s="1" t="s">
        <v>12</v>
      </c>
      <c r="C7" s="1">
        <v>105</v>
      </c>
      <c r="D7" s="1">
        <v>-341</v>
      </c>
      <c r="E7" s="1">
        <f>C7-('Bump Map'!$B$6+'Bump Map'!$B$5)/2</f>
        <v>-3330</v>
      </c>
      <c r="F7" s="1">
        <f>D7-('Bump Map'!$C$6+'Bump Map'!$C$5)/2</f>
        <v>-913.5</v>
      </c>
      <c r="G7" s="123">
        <f>E7/1.11</f>
        <v>-2999.9999999999995</v>
      </c>
      <c r="H7" s="123">
        <f t="shared" ref="H7:H70" si="0">F7/1.11</f>
        <v>-822.97297297297291</v>
      </c>
      <c r="I7" s="1" t="s">
        <v>156</v>
      </c>
      <c r="J7" s="1" t="str">
        <f>IF(B7="Digits",I7,IF(B7="BIST",I7,IF(B7="XTAL",I7,_xlfn.TEXTJOIN("_",TRUE,I7,B7))))</f>
        <v>VDD_REGIN_D2D</v>
      </c>
      <c r="K7" s="86" t="s">
        <v>141</v>
      </c>
      <c r="L7" s="86" t="s">
        <v>821</v>
      </c>
      <c r="M7" s="86" t="str">
        <f t="shared" ref="M7:M70" si="1">IF(L7="SIGNAL", VLOOKUP(K7, signal_list1, 2), "")</f>
        <v/>
      </c>
      <c r="N7" s="49"/>
      <c r="O7" s="1" t="s">
        <v>1</v>
      </c>
    </row>
    <row r="8" spans="1:16" ht="30" customHeight="1" x14ac:dyDescent="0.25">
      <c r="A8">
        <v>2</v>
      </c>
      <c r="B8" s="1" t="s">
        <v>12</v>
      </c>
      <c r="C8" s="1">
        <v>105</v>
      </c>
      <c r="D8" s="1">
        <v>79</v>
      </c>
      <c r="E8" s="1">
        <f>C8-('Bump Map'!$B$6+'Bump Map'!$B$5)/2</f>
        <v>-3330</v>
      </c>
      <c r="F8" s="1">
        <f>D8-('Bump Map'!$C$6+'Bump Map'!$C$5)/2</f>
        <v>-493.5</v>
      </c>
      <c r="G8" s="123">
        <f t="shared" ref="G8:G71" si="2">E8/1.11</f>
        <v>-2999.9999999999995</v>
      </c>
      <c r="H8" s="123">
        <f t="shared" si="0"/>
        <v>-444.59459459459458</v>
      </c>
      <c r="I8" s="1" t="s">
        <v>158</v>
      </c>
      <c r="J8" s="1" t="str">
        <f>IF(B8="Digits",I8,IF(B8="BIST",I8,IF(B8="XTAL",I8,_xlfn.TEXTJOIN("_",TRUE,I8,B8))))</f>
        <v>RSTB</v>
      </c>
      <c r="K8" s="86" t="str">
        <f>J8</f>
        <v>RSTB</v>
      </c>
      <c r="L8" s="86" t="s">
        <v>824</v>
      </c>
      <c r="M8" s="86" t="str">
        <f t="shared" si="1"/>
        <v>H15</v>
      </c>
      <c r="N8" s="49"/>
      <c r="O8" s="1" t="s">
        <v>13</v>
      </c>
    </row>
    <row r="9" spans="1:16" ht="30" customHeight="1" x14ac:dyDescent="0.25">
      <c r="A9">
        <v>3</v>
      </c>
      <c r="B9" s="1" t="s">
        <v>146</v>
      </c>
      <c r="C9" s="1">
        <v>105</v>
      </c>
      <c r="D9" s="1">
        <v>240</v>
      </c>
      <c r="E9" s="1">
        <f>C9-('Bump Map'!$B$6+'Bump Map'!$B$5)/2</f>
        <v>-3330</v>
      </c>
      <c r="F9" s="1">
        <f>D9-('Bump Map'!$C$6+'Bump Map'!$C$5)/2</f>
        <v>-332.5</v>
      </c>
      <c r="G9" s="123">
        <f t="shared" si="2"/>
        <v>-2999.9999999999995</v>
      </c>
      <c r="H9" s="123">
        <f t="shared" si="0"/>
        <v>-299.54954954954951</v>
      </c>
      <c r="I9" s="1" t="s">
        <v>7</v>
      </c>
      <c r="J9" s="1" t="str">
        <f t="shared" ref="J9:J15" si="3">IF(AND(B9="Digits",D9&lt;0),I9,IF(AND(B9="Digits",D9&gt;0),_xlfn.TEXTJOIN("_",TRUE,I9,"Q"),IF(B9="BIST",I9,IF(B9="XTAL",I9,_xlfn.TEXTJOIN("_",TRUE,I9,B9)))))</f>
        <v>VSS_ESD_PLL0</v>
      </c>
      <c r="K9" s="86" t="s">
        <v>309</v>
      </c>
      <c r="L9" s="86" t="s">
        <v>822</v>
      </c>
      <c r="M9" s="86" t="str">
        <f t="shared" si="1"/>
        <v/>
      </c>
      <c r="N9" s="49"/>
      <c r="O9" s="1" t="s">
        <v>4</v>
      </c>
    </row>
    <row r="10" spans="1:16" ht="30" customHeight="1" x14ac:dyDescent="0.25">
      <c r="A10">
        <v>4</v>
      </c>
      <c r="B10" s="1" t="s">
        <v>152</v>
      </c>
      <c r="C10" s="1">
        <v>105</v>
      </c>
      <c r="D10" s="1">
        <v>420</v>
      </c>
      <c r="E10" s="1">
        <f>C10-('Bump Map'!$B$6+'Bump Map'!$B$5)/2</f>
        <v>-3330</v>
      </c>
      <c r="F10" s="1">
        <f>D10-('Bump Map'!$C$6+'Bump Map'!$C$5)/2</f>
        <v>-152.5</v>
      </c>
      <c r="G10" s="123">
        <f t="shared" si="2"/>
        <v>-2999.9999999999995</v>
      </c>
      <c r="H10" s="123">
        <f t="shared" si="0"/>
        <v>-137.38738738738738</v>
      </c>
      <c r="I10" s="1" t="s">
        <v>157</v>
      </c>
      <c r="J10" s="1" t="str">
        <f t="shared" si="3"/>
        <v>XTAL_P</v>
      </c>
      <c r="K10" s="86" t="str">
        <f>J10</f>
        <v>XTAL_P</v>
      </c>
      <c r="L10" s="86" t="s">
        <v>824</v>
      </c>
      <c r="M10" s="86" t="str">
        <f t="shared" si="1"/>
        <v>F16</v>
      </c>
      <c r="N10" s="49"/>
      <c r="O10" s="1" t="s">
        <v>400</v>
      </c>
    </row>
    <row r="11" spans="1:16" ht="30" customHeight="1" x14ac:dyDescent="0.25">
      <c r="A11">
        <v>5</v>
      </c>
      <c r="B11" s="1" t="s">
        <v>146</v>
      </c>
      <c r="C11" s="1">
        <v>105</v>
      </c>
      <c r="D11" s="1">
        <v>600</v>
      </c>
      <c r="E11" s="1">
        <f>C11-('Bump Map'!$B$6+'Bump Map'!$B$5)/2</f>
        <v>-3330</v>
      </c>
      <c r="F11" s="1">
        <f>D11-('Bump Map'!$C$6+'Bump Map'!$C$5)/2</f>
        <v>27.5</v>
      </c>
      <c r="G11" s="123">
        <f t="shared" si="2"/>
        <v>-2999.9999999999995</v>
      </c>
      <c r="H11" s="123">
        <f t="shared" si="0"/>
        <v>24.774774774774773</v>
      </c>
      <c r="I11" s="1" t="s">
        <v>8</v>
      </c>
      <c r="J11" s="1" t="str">
        <f t="shared" si="3"/>
        <v>VDD_ANA_XTAL_PLL0</v>
      </c>
      <c r="K11" s="86" t="s">
        <v>350</v>
      </c>
      <c r="L11" s="86" t="s">
        <v>821</v>
      </c>
      <c r="M11" s="86" t="str">
        <f t="shared" si="1"/>
        <v/>
      </c>
      <c r="N11" s="49"/>
      <c r="O11" s="1" t="s">
        <v>1</v>
      </c>
    </row>
    <row r="12" spans="1:16" ht="30" customHeight="1" x14ac:dyDescent="0.25">
      <c r="A12">
        <v>6</v>
      </c>
      <c r="B12" s="1" t="s">
        <v>146</v>
      </c>
      <c r="C12" s="1">
        <v>105</v>
      </c>
      <c r="D12" s="1">
        <v>780</v>
      </c>
      <c r="E12" s="1">
        <f>C12-('Bump Map'!$B$6+'Bump Map'!$B$5)/2</f>
        <v>-3330</v>
      </c>
      <c r="F12" s="1">
        <f>D12-('Bump Map'!$C$6+'Bump Map'!$C$5)/2</f>
        <v>207.5</v>
      </c>
      <c r="G12" s="123">
        <f t="shared" si="2"/>
        <v>-2999.9999999999995</v>
      </c>
      <c r="H12" s="123">
        <f t="shared" si="0"/>
        <v>186.93693693693692</v>
      </c>
      <c r="I12" s="1" t="s">
        <v>6</v>
      </c>
      <c r="J12" s="1" t="str">
        <f t="shared" si="3"/>
        <v>VSS_XTAL_PLL0</v>
      </c>
      <c r="K12" s="86" t="s">
        <v>308</v>
      </c>
      <c r="L12" s="86" t="s">
        <v>822</v>
      </c>
      <c r="M12" s="86" t="str">
        <f t="shared" si="1"/>
        <v/>
      </c>
      <c r="N12" s="49"/>
      <c r="O12" s="1" t="s">
        <v>4</v>
      </c>
    </row>
    <row r="13" spans="1:16" ht="30" customHeight="1" x14ac:dyDescent="0.25">
      <c r="A13">
        <v>7</v>
      </c>
      <c r="B13" s="1" t="s">
        <v>146</v>
      </c>
      <c r="C13" s="1">
        <v>105</v>
      </c>
      <c r="D13" s="1">
        <v>960</v>
      </c>
      <c r="E13" s="1">
        <f>C13-('Bump Map'!$B$6+'Bump Map'!$B$5)/2</f>
        <v>-3330</v>
      </c>
      <c r="F13" s="1">
        <f>D13-('Bump Map'!$C$6+'Bump Map'!$C$5)/2</f>
        <v>387.5</v>
      </c>
      <c r="G13" s="123">
        <f t="shared" si="2"/>
        <v>-2999.9999999999995</v>
      </c>
      <c r="H13" s="123">
        <f t="shared" si="0"/>
        <v>349.09909909909908</v>
      </c>
      <c r="I13" s="1" t="s">
        <v>7</v>
      </c>
      <c r="J13" s="1" t="str">
        <f t="shared" si="3"/>
        <v>VSS_ESD_PLL0</v>
      </c>
      <c r="K13" s="86" t="s">
        <v>309</v>
      </c>
      <c r="L13" s="86" t="s">
        <v>822</v>
      </c>
      <c r="M13" s="86" t="str">
        <f t="shared" si="1"/>
        <v/>
      </c>
      <c r="N13" s="49"/>
      <c r="O13" s="1" t="s">
        <v>4</v>
      </c>
    </row>
    <row r="14" spans="1:16" ht="30" customHeight="1" x14ac:dyDescent="0.25">
      <c r="A14">
        <v>8</v>
      </c>
      <c r="B14" s="1" t="s">
        <v>146</v>
      </c>
      <c r="C14" s="1">
        <v>105</v>
      </c>
      <c r="D14" s="1">
        <v>1320</v>
      </c>
      <c r="E14" s="1">
        <f>C14-('Bump Map'!$B$6+'Bump Map'!$B$5)/2</f>
        <v>-3330</v>
      </c>
      <c r="F14" s="1">
        <f>D14-('Bump Map'!$C$6+'Bump Map'!$C$5)/2</f>
        <v>747.5</v>
      </c>
      <c r="G14" s="123">
        <f t="shared" si="2"/>
        <v>-2999.9999999999995</v>
      </c>
      <c r="H14" s="123">
        <f t="shared" si="0"/>
        <v>673.4234234234234</v>
      </c>
      <c r="I14" s="1" t="s">
        <v>5</v>
      </c>
      <c r="J14" s="1" t="str">
        <f t="shared" si="3"/>
        <v>VSS_M_PLL0</v>
      </c>
      <c r="K14" s="86" t="s">
        <v>308</v>
      </c>
      <c r="L14" s="86" t="s">
        <v>822</v>
      </c>
      <c r="M14" s="86" t="str">
        <f t="shared" si="1"/>
        <v/>
      </c>
      <c r="N14" s="49"/>
      <c r="O14" s="1" t="s">
        <v>4</v>
      </c>
    </row>
    <row r="15" spans="1:16" ht="30" customHeight="1" x14ac:dyDescent="0.25">
      <c r="A15">
        <v>9</v>
      </c>
      <c r="B15" s="1" t="s">
        <v>146</v>
      </c>
      <c r="C15" s="1">
        <v>105</v>
      </c>
      <c r="D15" s="1">
        <v>1500</v>
      </c>
      <c r="E15" s="1">
        <f>C15-('Bump Map'!$B$6+'Bump Map'!$B$5)/2</f>
        <v>-3330</v>
      </c>
      <c r="F15" s="1">
        <f>D15-('Bump Map'!$C$6+'Bump Map'!$C$5)/2</f>
        <v>927.5</v>
      </c>
      <c r="G15" s="123">
        <f t="shared" si="2"/>
        <v>-2999.9999999999995</v>
      </c>
      <c r="H15" s="123">
        <f t="shared" si="0"/>
        <v>835.58558558558548</v>
      </c>
      <c r="I15" s="1" t="s">
        <v>2</v>
      </c>
      <c r="J15" s="1" t="str">
        <f t="shared" si="3"/>
        <v>VDD_ANA_LO_PLL0</v>
      </c>
      <c r="K15" s="86" t="s">
        <v>350</v>
      </c>
      <c r="L15" s="86" t="s">
        <v>821</v>
      </c>
      <c r="M15" s="86" t="str">
        <f t="shared" si="1"/>
        <v/>
      </c>
      <c r="N15" s="49"/>
      <c r="O15" s="1" t="s">
        <v>1</v>
      </c>
    </row>
    <row r="16" spans="1:16" ht="13.5" customHeight="1" x14ac:dyDescent="0.25">
      <c r="A16">
        <v>10</v>
      </c>
      <c r="B16" s="1" t="s">
        <v>12</v>
      </c>
      <c r="C16" s="1">
        <v>285</v>
      </c>
      <c r="D16" s="1">
        <v>-521</v>
      </c>
      <c r="E16" s="1">
        <f>C16-('Bump Map'!$B$6+'Bump Map'!$B$5)/2</f>
        <v>-3150</v>
      </c>
      <c r="F16" s="1">
        <f>D16-('Bump Map'!$C$6+'Bump Map'!$C$5)/2</f>
        <v>-1093.5</v>
      </c>
      <c r="G16" s="123">
        <f t="shared" si="2"/>
        <v>-2837.8378378378375</v>
      </c>
      <c r="H16" s="123">
        <f t="shared" si="0"/>
        <v>-985.1351351351351</v>
      </c>
      <c r="I16" s="1" t="s">
        <v>156</v>
      </c>
      <c r="J16" s="1" t="str">
        <f>IF(B16="Digits",I16,IF(B16="BIST",I16,IF(B16="XTAL",I16,_xlfn.TEXTJOIN("_",TRUE,I16,B16))))</f>
        <v>VDD_REGIN_D2D</v>
      </c>
      <c r="K16" s="86" t="s">
        <v>141</v>
      </c>
      <c r="L16" s="86" t="s">
        <v>821</v>
      </c>
      <c r="M16" s="86" t="str">
        <f t="shared" si="1"/>
        <v/>
      </c>
      <c r="N16" s="49"/>
      <c r="O16" s="1" t="s">
        <v>1</v>
      </c>
    </row>
    <row r="17" spans="1:15" ht="15" customHeight="1" x14ac:dyDescent="0.25">
      <c r="A17">
        <v>11</v>
      </c>
      <c r="B17" s="1" t="s">
        <v>12</v>
      </c>
      <c r="C17" s="1">
        <v>285</v>
      </c>
      <c r="D17" s="1">
        <v>-341</v>
      </c>
      <c r="E17" s="1">
        <f>C17-('Bump Map'!$B$6+'Bump Map'!$B$5)/2</f>
        <v>-3150</v>
      </c>
      <c r="F17" s="1">
        <f>D17-('Bump Map'!$C$6+'Bump Map'!$C$5)/2</f>
        <v>-913.5</v>
      </c>
      <c r="G17" s="123">
        <f t="shared" si="2"/>
        <v>-2837.8378378378375</v>
      </c>
      <c r="H17" s="123">
        <f t="shared" si="0"/>
        <v>-822.97297297297291</v>
      </c>
      <c r="I17" s="1" t="s">
        <v>155</v>
      </c>
      <c r="J17" s="1" t="str">
        <f>IF(B17="Digits",I17,IF(B17="BIST",I17,IF(B17="XTAL",I17,_xlfn.TEXTJOIN("_",TRUE,I17,B17))))</f>
        <v>EN_PWR</v>
      </c>
      <c r="K17" s="86" t="str">
        <f>J17</f>
        <v>EN_PWR</v>
      </c>
      <c r="L17" s="86" t="s">
        <v>824</v>
      </c>
      <c r="M17" s="86" t="str">
        <f t="shared" si="1"/>
        <v>H16</v>
      </c>
      <c r="N17" s="49"/>
      <c r="O17" s="1" t="s">
        <v>13</v>
      </c>
    </row>
    <row r="18" spans="1:15" ht="15" customHeight="1" x14ac:dyDescent="0.25">
      <c r="A18">
        <v>12</v>
      </c>
      <c r="B18" s="1" t="s">
        <v>12</v>
      </c>
      <c r="C18" s="1">
        <v>285</v>
      </c>
      <c r="D18" s="1">
        <v>79</v>
      </c>
      <c r="E18" s="1">
        <f>C18-('Bump Map'!$B$6+'Bump Map'!$B$5)/2</f>
        <v>-3150</v>
      </c>
      <c r="F18" s="1">
        <f>D18-('Bump Map'!$C$6+'Bump Map'!$C$5)/2</f>
        <v>-493.5</v>
      </c>
      <c r="G18" s="123">
        <f t="shared" si="2"/>
        <v>-2837.8378378378375</v>
      </c>
      <c r="H18" s="123">
        <f t="shared" si="0"/>
        <v>-444.59459459459458</v>
      </c>
      <c r="I18" s="1" t="s">
        <v>154</v>
      </c>
      <c r="J18" s="1" t="str">
        <f>IF(B18="Digits",I18,IF(B18="BIST",I18,IF(B18="XTAL",I18,_xlfn.TEXTJOIN("_",TRUE,I18,B18))))</f>
        <v>TEST_EN</v>
      </c>
      <c r="K18" s="86" t="str">
        <f>J18</f>
        <v>TEST_EN</v>
      </c>
      <c r="L18" s="86" t="s">
        <v>824</v>
      </c>
      <c r="M18" s="86" t="str">
        <f t="shared" si="1"/>
        <v>H14</v>
      </c>
      <c r="N18" s="49"/>
      <c r="O18" s="1" t="s">
        <v>13</v>
      </c>
    </row>
    <row r="19" spans="1:15" ht="15" customHeight="1" x14ac:dyDescent="0.25">
      <c r="A19">
        <v>13</v>
      </c>
      <c r="B19" s="1" t="s">
        <v>146</v>
      </c>
      <c r="C19" s="1">
        <v>285</v>
      </c>
      <c r="D19" s="1">
        <v>240</v>
      </c>
      <c r="E19" s="1">
        <f>C19-('Bump Map'!$B$6+'Bump Map'!$B$5)/2</f>
        <v>-3150</v>
      </c>
      <c r="F19" s="1">
        <f>D19-('Bump Map'!$C$6+'Bump Map'!$C$5)/2</f>
        <v>-332.5</v>
      </c>
      <c r="G19" s="123">
        <f t="shared" si="2"/>
        <v>-2837.8378378378375</v>
      </c>
      <c r="H19" s="123">
        <f t="shared" si="0"/>
        <v>-299.54954954954951</v>
      </c>
      <c r="I19" s="1" t="s">
        <v>7</v>
      </c>
      <c r="J19" s="1" t="str">
        <f t="shared" ref="J19:J25" si="4">IF(AND(B19="Digits",D19&lt;0),I19,IF(AND(B19="Digits",D19&gt;0),_xlfn.TEXTJOIN("_",TRUE,I19,"Q"),IF(B19="BIST",I19,IF(B19="XTAL",I19,_xlfn.TEXTJOIN("_",TRUE,I19,B19)))))</f>
        <v>VSS_ESD_PLL0</v>
      </c>
      <c r="K19" s="86" t="s">
        <v>309</v>
      </c>
      <c r="L19" s="86" t="s">
        <v>822</v>
      </c>
      <c r="M19" s="86" t="str">
        <f t="shared" si="1"/>
        <v/>
      </c>
      <c r="N19" s="49"/>
      <c r="O19" s="1" t="s">
        <v>4</v>
      </c>
    </row>
    <row r="20" spans="1:15" ht="15" customHeight="1" x14ac:dyDescent="0.25">
      <c r="A20">
        <v>14</v>
      </c>
      <c r="B20" s="1" t="s">
        <v>152</v>
      </c>
      <c r="C20" s="1">
        <v>285</v>
      </c>
      <c r="D20" s="1">
        <v>420</v>
      </c>
      <c r="E20" s="1">
        <f>C20-('Bump Map'!$B$6+'Bump Map'!$B$5)/2</f>
        <v>-3150</v>
      </c>
      <c r="F20" s="1">
        <f>D20-('Bump Map'!$C$6+'Bump Map'!$C$5)/2</f>
        <v>-152.5</v>
      </c>
      <c r="G20" s="123">
        <f t="shared" si="2"/>
        <v>-2837.8378378378375</v>
      </c>
      <c r="H20" s="123">
        <f t="shared" si="0"/>
        <v>-137.38738738738738</v>
      </c>
      <c r="I20" s="1" t="s">
        <v>153</v>
      </c>
      <c r="J20" s="1" t="str">
        <f t="shared" si="4"/>
        <v>XTAL_N</v>
      </c>
      <c r="K20" s="86" t="str">
        <f>J20</f>
        <v>XTAL_N</v>
      </c>
      <c r="L20" s="86" t="s">
        <v>824</v>
      </c>
      <c r="M20" s="86" t="str">
        <f t="shared" si="1"/>
        <v>F15</v>
      </c>
      <c r="N20" s="49"/>
      <c r="O20" s="1" t="s">
        <v>400</v>
      </c>
    </row>
    <row r="21" spans="1:15" ht="15" customHeight="1" x14ac:dyDescent="0.25">
      <c r="A21">
        <v>15</v>
      </c>
      <c r="B21" s="1" t="s">
        <v>146</v>
      </c>
      <c r="C21" s="1">
        <v>285</v>
      </c>
      <c r="D21" s="1">
        <v>600</v>
      </c>
      <c r="E21" s="1">
        <f>C21-('Bump Map'!$B$6+'Bump Map'!$B$5)/2</f>
        <v>-3150</v>
      </c>
      <c r="F21" s="1">
        <f>D21-('Bump Map'!$C$6+'Bump Map'!$C$5)/2</f>
        <v>27.5</v>
      </c>
      <c r="G21" s="123">
        <f t="shared" si="2"/>
        <v>-2837.8378378378375</v>
      </c>
      <c r="H21" s="123">
        <f t="shared" si="0"/>
        <v>24.774774774774773</v>
      </c>
      <c r="I21" s="1" t="s">
        <v>6</v>
      </c>
      <c r="J21" s="1" t="str">
        <f t="shared" si="4"/>
        <v>VSS_XTAL_PLL0</v>
      </c>
      <c r="K21" s="86" t="s">
        <v>308</v>
      </c>
      <c r="L21" s="86" t="s">
        <v>822</v>
      </c>
      <c r="M21" s="86" t="str">
        <f t="shared" si="1"/>
        <v/>
      </c>
      <c r="N21" s="49"/>
      <c r="O21" s="1" t="s">
        <v>4</v>
      </c>
    </row>
    <row r="22" spans="1:15" ht="15" customHeight="1" x14ac:dyDescent="0.25">
      <c r="A22">
        <v>16</v>
      </c>
      <c r="B22" s="1" t="s">
        <v>146</v>
      </c>
      <c r="C22" s="1">
        <v>285</v>
      </c>
      <c r="D22" s="1">
        <v>780</v>
      </c>
      <c r="E22" s="1">
        <f>C22-('Bump Map'!$B$6+'Bump Map'!$B$5)/2</f>
        <v>-3150</v>
      </c>
      <c r="F22" s="1">
        <f>D22-('Bump Map'!$C$6+'Bump Map'!$C$5)/2</f>
        <v>207.5</v>
      </c>
      <c r="G22" s="123">
        <f t="shared" si="2"/>
        <v>-2837.8378378378375</v>
      </c>
      <c r="H22" s="123">
        <f t="shared" si="0"/>
        <v>186.93693693693692</v>
      </c>
      <c r="I22" s="1" t="s">
        <v>6</v>
      </c>
      <c r="J22" s="1" t="str">
        <f t="shared" si="4"/>
        <v>VSS_XTAL_PLL0</v>
      </c>
      <c r="K22" s="86" t="s">
        <v>308</v>
      </c>
      <c r="L22" s="86" t="s">
        <v>822</v>
      </c>
      <c r="M22" s="86" t="str">
        <f t="shared" si="1"/>
        <v/>
      </c>
      <c r="N22" s="49"/>
      <c r="O22" s="1" t="s">
        <v>4</v>
      </c>
    </row>
    <row r="23" spans="1:15" ht="15" customHeight="1" x14ac:dyDescent="0.25">
      <c r="A23">
        <v>17</v>
      </c>
      <c r="B23" s="1" t="s">
        <v>146</v>
      </c>
      <c r="C23" s="1">
        <v>285</v>
      </c>
      <c r="D23" s="1">
        <v>1320</v>
      </c>
      <c r="E23" s="1">
        <f>C23-('Bump Map'!$B$6+'Bump Map'!$B$5)/2</f>
        <v>-3150</v>
      </c>
      <c r="F23" s="1">
        <f>D23-('Bump Map'!$C$6+'Bump Map'!$C$5)/2</f>
        <v>747.5</v>
      </c>
      <c r="G23" s="123">
        <f t="shared" si="2"/>
        <v>-2837.8378378378375</v>
      </c>
      <c r="H23" s="123">
        <f t="shared" si="0"/>
        <v>673.4234234234234</v>
      </c>
      <c r="I23" s="1" t="s">
        <v>5</v>
      </c>
      <c r="J23" s="1" t="str">
        <f t="shared" si="4"/>
        <v>VSS_M_PLL0</v>
      </c>
      <c r="K23" s="86" t="s">
        <v>308</v>
      </c>
      <c r="L23" s="86" t="s">
        <v>822</v>
      </c>
      <c r="M23" s="86" t="str">
        <f t="shared" si="1"/>
        <v/>
      </c>
      <c r="N23" s="49"/>
      <c r="O23" s="1" t="s">
        <v>4</v>
      </c>
    </row>
    <row r="24" spans="1:15" ht="15" customHeight="1" x14ac:dyDescent="0.25">
      <c r="A24">
        <v>18</v>
      </c>
      <c r="B24" s="1" t="s">
        <v>146</v>
      </c>
      <c r="C24" s="1">
        <v>285</v>
      </c>
      <c r="D24" s="1">
        <v>1500</v>
      </c>
      <c r="E24" s="1">
        <f>C24-('Bump Map'!$B$6+'Bump Map'!$B$5)/2</f>
        <v>-3150</v>
      </c>
      <c r="F24" s="1">
        <f>D24-('Bump Map'!$C$6+'Bump Map'!$C$5)/2</f>
        <v>927.5</v>
      </c>
      <c r="G24" s="123">
        <f t="shared" si="2"/>
        <v>-2837.8378378378375</v>
      </c>
      <c r="H24" s="123">
        <f t="shared" si="0"/>
        <v>835.58558558558548</v>
      </c>
      <c r="I24" s="1" t="s">
        <v>2</v>
      </c>
      <c r="J24" s="1" t="str">
        <f t="shared" si="4"/>
        <v>VDD_ANA_LO_PLL0</v>
      </c>
      <c r="K24" s="86" t="s">
        <v>350</v>
      </c>
      <c r="L24" s="86" t="s">
        <v>821</v>
      </c>
      <c r="M24" s="86" t="str">
        <f t="shared" si="1"/>
        <v/>
      </c>
      <c r="N24" s="49"/>
      <c r="O24" s="1" t="s">
        <v>1</v>
      </c>
    </row>
    <row r="25" spans="1:15" ht="15" customHeight="1" x14ac:dyDescent="0.25">
      <c r="A25">
        <v>19</v>
      </c>
      <c r="B25" s="1" t="s">
        <v>146</v>
      </c>
      <c r="C25" s="1">
        <v>285</v>
      </c>
      <c r="D25" s="1">
        <v>1680</v>
      </c>
      <c r="E25" s="1">
        <f>C25-('Bump Map'!$B$6+'Bump Map'!$B$5)/2</f>
        <v>-3150</v>
      </c>
      <c r="F25" s="1">
        <f>D25-('Bump Map'!$C$6+'Bump Map'!$C$5)/2</f>
        <v>1107.5</v>
      </c>
      <c r="G25" s="123">
        <f t="shared" si="2"/>
        <v>-2837.8378378378375</v>
      </c>
      <c r="H25" s="123">
        <f t="shared" si="0"/>
        <v>997.74774774774767</v>
      </c>
      <c r="I25" s="1" t="s">
        <v>2</v>
      </c>
      <c r="J25" s="1" t="str">
        <f t="shared" si="4"/>
        <v>VDD_ANA_LO_PLL0</v>
      </c>
      <c r="K25" s="86" t="s">
        <v>350</v>
      </c>
      <c r="L25" s="86" t="s">
        <v>821</v>
      </c>
      <c r="M25" s="86" t="str">
        <f t="shared" si="1"/>
        <v/>
      </c>
      <c r="N25" s="49"/>
      <c r="O25" s="1" t="s">
        <v>1</v>
      </c>
    </row>
    <row r="26" spans="1:15" ht="15" customHeight="1" x14ac:dyDescent="0.25">
      <c r="A26">
        <v>20</v>
      </c>
      <c r="B26" s="1" t="s">
        <v>12</v>
      </c>
      <c r="C26" s="1">
        <v>465</v>
      </c>
      <c r="D26" s="1">
        <v>-521</v>
      </c>
      <c r="E26" s="1">
        <f>C26-('Bump Map'!$B$6+'Bump Map'!$B$5)/2</f>
        <v>-2970</v>
      </c>
      <c r="F26" s="1">
        <f>D26-('Bump Map'!$C$6+'Bump Map'!$C$5)/2</f>
        <v>-1093.5</v>
      </c>
      <c r="G26" s="123">
        <f t="shared" si="2"/>
        <v>-2675.6756756756754</v>
      </c>
      <c r="H26" s="123">
        <f t="shared" si="0"/>
        <v>-985.1351351351351</v>
      </c>
      <c r="I26" s="1" t="s">
        <v>151</v>
      </c>
      <c r="J26" s="1" t="str">
        <f>IF(B26="Digits",I26,IF(B26="BIST",I26,IF(B26="XTAL",I26,_xlfn.TEXTJOIN("_",TRUE,I26,B26))))</f>
        <v>VSS_D2D</v>
      </c>
      <c r="K26" s="86" t="s">
        <v>311</v>
      </c>
      <c r="L26" s="86" t="s">
        <v>822</v>
      </c>
      <c r="M26" s="86" t="str">
        <f t="shared" si="1"/>
        <v/>
      </c>
      <c r="N26" s="49"/>
      <c r="O26" s="1" t="s">
        <v>4</v>
      </c>
    </row>
    <row r="27" spans="1:15" ht="15" customHeight="1" x14ac:dyDescent="0.25">
      <c r="A27" s="124">
        <v>21</v>
      </c>
      <c r="B27" s="134" t="s">
        <v>12</v>
      </c>
      <c r="C27" s="134">
        <v>465</v>
      </c>
      <c r="D27" s="134">
        <v>-341</v>
      </c>
      <c r="E27" s="134">
        <f>C27-('Bump Map'!$B$6+'Bump Map'!$B$5)/2</f>
        <v>-2970</v>
      </c>
      <c r="F27" s="134">
        <f>D27-('Bump Map'!$C$6+'Bump Map'!$C$5)/2</f>
        <v>-913.5</v>
      </c>
      <c r="G27" s="123">
        <f t="shared" si="2"/>
        <v>-2675.6756756756754</v>
      </c>
      <c r="H27" s="135">
        <f t="shared" si="0"/>
        <v>-822.97297297297291</v>
      </c>
      <c r="I27" s="134" t="s">
        <v>150</v>
      </c>
      <c r="J27" s="134" t="str">
        <f>IF(B27="Digits",I27,IF(B27="BIST",I27,IF(B27="XTAL",I27,_xlfn.TEXTJOIN("_",TRUE,I27,B27))))</f>
        <v>VDDA_D2D</v>
      </c>
      <c r="K27" s="128" t="s">
        <v>413</v>
      </c>
      <c r="L27" s="128" t="s">
        <v>512</v>
      </c>
      <c r="M27" s="128" t="str">
        <f t="shared" si="1"/>
        <v/>
      </c>
      <c r="N27" s="134"/>
      <c r="O27" s="134" t="s">
        <v>1</v>
      </c>
    </row>
    <row r="28" spans="1:15" ht="15" customHeight="1" x14ac:dyDescent="0.25">
      <c r="A28">
        <v>22</v>
      </c>
      <c r="B28" s="1" t="s">
        <v>12</v>
      </c>
      <c r="C28" s="1">
        <v>465</v>
      </c>
      <c r="D28" s="1">
        <v>-161</v>
      </c>
      <c r="E28" s="1">
        <f>C28-('Bump Map'!$B$6+'Bump Map'!$B$5)/2</f>
        <v>-2970</v>
      </c>
      <c r="F28" s="1">
        <f>D28-('Bump Map'!$C$6+'Bump Map'!$C$5)/2</f>
        <v>-733.5</v>
      </c>
      <c r="G28" s="123">
        <f t="shared" si="2"/>
        <v>-2675.6756756756754</v>
      </c>
      <c r="H28" s="123">
        <f t="shared" si="0"/>
        <v>-660.81081081081072</v>
      </c>
      <c r="I28" s="1" t="s">
        <v>425</v>
      </c>
      <c r="J28" s="1" t="str">
        <f>IF(B28="Digits",I28,IF(B28="BIST",I28,IF(B28="XTAL",I28,_xlfn.TEXTJOIN("_",TRUE,I28,B28))))</f>
        <v>D2D_RX[1]</v>
      </c>
      <c r="K28" s="86" t="str">
        <f>J28</f>
        <v>D2D_RX[1]</v>
      </c>
      <c r="L28" s="86" t="s">
        <v>824</v>
      </c>
      <c r="M28" s="86" t="str">
        <f t="shared" si="1"/>
        <v>N16</v>
      </c>
      <c r="N28" s="49"/>
      <c r="O28" s="1" t="s">
        <v>399</v>
      </c>
    </row>
    <row r="29" spans="1:15" ht="15" customHeight="1" x14ac:dyDescent="0.25">
      <c r="A29">
        <v>23</v>
      </c>
      <c r="B29" s="1" t="s">
        <v>10</v>
      </c>
      <c r="C29" s="1">
        <v>465</v>
      </c>
      <c r="D29" s="1">
        <v>60</v>
      </c>
      <c r="E29" s="1">
        <f>C29-('Bump Map'!$B$6+'Bump Map'!$B$5)/2</f>
        <v>-2970</v>
      </c>
      <c r="F29" s="1">
        <f>D29-('Bump Map'!$C$6+'Bump Map'!$C$5)/2</f>
        <v>-512.5</v>
      </c>
      <c r="G29" s="123">
        <f t="shared" si="2"/>
        <v>-2675.6756756756754</v>
      </c>
      <c r="H29" s="123">
        <f t="shared" si="0"/>
        <v>-461.71171171171164</v>
      </c>
      <c r="I29" s="1" t="s">
        <v>401</v>
      </c>
      <c r="J29" s="1" t="str">
        <f t="shared" ref="J29:J37" si="5">IF(AND(B29="Digits",D29&lt;0),I29,IF(AND(B29="Digits",D29&gt;0),_xlfn.TEXTJOIN("_",TRUE,I29,"Q"),IF(B29="BIST",I29,IF(B29="XTAL",I29,_xlfn.TEXTJOIN("_",TRUE,I29,B29)))))</f>
        <v>AIO[3]</v>
      </c>
      <c r="K29" s="86" t="str">
        <f>J29</f>
        <v>AIO[3]</v>
      </c>
      <c r="L29" s="86" t="s">
        <v>824</v>
      </c>
      <c r="M29" s="86" t="str">
        <f t="shared" si="1"/>
        <v>G16</v>
      </c>
      <c r="N29" s="49"/>
      <c r="O29" s="1" t="s">
        <v>397</v>
      </c>
    </row>
    <row r="30" spans="1:15" ht="15" customHeight="1" x14ac:dyDescent="0.25">
      <c r="A30">
        <v>24</v>
      </c>
      <c r="B30" s="1" t="s">
        <v>10</v>
      </c>
      <c r="C30" s="1">
        <v>465</v>
      </c>
      <c r="D30" s="1">
        <v>240</v>
      </c>
      <c r="E30" s="1">
        <f>C30-('Bump Map'!$B$6+'Bump Map'!$B$5)/2</f>
        <v>-2970</v>
      </c>
      <c r="F30" s="1">
        <f>D30-('Bump Map'!$C$6+'Bump Map'!$C$5)/2</f>
        <v>-332.5</v>
      </c>
      <c r="G30" s="123">
        <f t="shared" si="2"/>
        <v>-2675.6756756756754</v>
      </c>
      <c r="H30" s="123">
        <f t="shared" si="0"/>
        <v>-299.54954954954951</v>
      </c>
      <c r="I30" s="1" t="s">
        <v>402</v>
      </c>
      <c r="J30" s="1" t="str">
        <f t="shared" si="5"/>
        <v>AIO[2]</v>
      </c>
      <c r="K30" s="86" t="str">
        <f>J30</f>
        <v>AIO[2]</v>
      </c>
      <c r="L30" s="86" t="s">
        <v>824</v>
      </c>
      <c r="M30" s="86" t="str">
        <f t="shared" si="1"/>
        <v>G15</v>
      </c>
      <c r="N30" s="49"/>
      <c r="O30" s="1" t="s">
        <v>397</v>
      </c>
    </row>
    <row r="31" spans="1:15" ht="15" customHeight="1" x14ac:dyDescent="0.25">
      <c r="A31">
        <v>25</v>
      </c>
      <c r="B31" s="1" t="s">
        <v>146</v>
      </c>
      <c r="C31" s="1">
        <v>465</v>
      </c>
      <c r="D31" s="1">
        <v>420</v>
      </c>
      <c r="E31" s="1">
        <f>C31-('Bump Map'!$B$6+'Bump Map'!$B$5)/2</f>
        <v>-2970</v>
      </c>
      <c r="F31" s="1">
        <f>D31-('Bump Map'!$C$6+'Bump Map'!$C$5)/2</f>
        <v>-152.5</v>
      </c>
      <c r="G31" s="123">
        <f t="shared" si="2"/>
        <v>-2675.6756756756754</v>
      </c>
      <c r="H31" s="123">
        <f t="shared" si="0"/>
        <v>-137.38738738738738</v>
      </c>
      <c r="I31" s="1" t="s">
        <v>6</v>
      </c>
      <c r="J31" s="1" t="str">
        <f t="shared" si="5"/>
        <v>VSS_XTAL_PLL0</v>
      </c>
      <c r="K31" s="86" t="s">
        <v>308</v>
      </c>
      <c r="L31" s="86" t="s">
        <v>822</v>
      </c>
      <c r="M31" s="86" t="str">
        <f t="shared" si="1"/>
        <v/>
      </c>
      <c r="N31" s="49"/>
      <c r="O31" s="1" t="s">
        <v>4</v>
      </c>
    </row>
    <row r="32" spans="1:15" ht="15" customHeight="1" x14ac:dyDescent="0.25">
      <c r="A32">
        <v>26</v>
      </c>
      <c r="B32" s="1" t="s">
        <v>146</v>
      </c>
      <c r="C32" s="1">
        <v>465</v>
      </c>
      <c r="D32" s="1">
        <v>600</v>
      </c>
      <c r="E32" s="1">
        <f>C32-('Bump Map'!$B$6+'Bump Map'!$B$5)/2</f>
        <v>-2970</v>
      </c>
      <c r="F32" s="1">
        <f>D32-('Bump Map'!$C$6+'Bump Map'!$C$5)/2</f>
        <v>27.5</v>
      </c>
      <c r="G32" s="123">
        <f t="shared" si="2"/>
        <v>-2675.6756756756754</v>
      </c>
      <c r="H32" s="123">
        <f t="shared" si="0"/>
        <v>24.774774774774773</v>
      </c>
      <c r="I32" s="1" t="s">
        <v>18</v>
      </c>
      <c r="J32" s="1" t="str">
        <f t="shared" si="5"/>
        <v>REF_DCPL_PLL0</v>
      </c>
      <c r="K32" s="86" t="s">
        <v>364</v>
      </c>
      <c r="L32" s="86" t="s">
        <v>823</v>
      </c>
      <c r="M32" s="86" t="str">
        <f t="shared" si="1"/>
        <v/>
      </c>
      <c r="N32" s="49" t="s">
        <v>381</v>
      </c>
      <c r="O32" s="1" t="s">
        <v>397</v>
      </c>
    </row>
    <row r="33" spans="1:15" ht="15" customHeight="1" x14ac:dyDescent="0.25">
      <c r="A33">
        <v>27</v>
      </c>
      <c r="B33" s="1" t="s">
        <v>146</v>
      </c>
      <c r="C33" s="1">
        <v>465</v>
      </c>
      <c r="D33" s="1">
        <v>780</v>
      </c>
      <c r="E33" s="1">
        <f>C33-('Bump Map'!$B$6+'Bump Map'!$B$5)/2</f>
        <v>-2970</v>
      </c>
      <c r="F33" s="1">
        <f>D33-('Bump Map'!$C$6+'Bump Map'!$C$5)/2</f>
        <v>207.5</v>
      </c>
      <c r="G33" s="123">
        <f t="shared" si="2"/>
        <v>-2675.6756756756754</v>
      </c>
      <c r="H33" s="123">
        <f t="shared" si="0"/>
        <v>186.93693693693692</v>
      </c>
      <c r="I33" s="1" t="s">
        <v>6</v>
      </c>
      <c r="J33" s="1" t="str">
        <f t="shared" si="5"/>
        <v>VSS_XTAL_PLL0</v>
      </c>
      <c r="K33" s="86" t="s">
        <v>308</v>
      </c>
      <c r="L33" s="86" t="s">
        <v>822</v>
      </c>
      <c r="M33" s="86" t="str">
        <f t="shared" si="1"/>
        <v/>
      </c>
      <c r="N33" s="49"/>
      <c r="O33" s="1" t="s">
        <v>4</v>
      </c>
    </row>
    <row r="34" spans="1:15" x14ac:dyDescent="0.25">
      <c r="A34">
        <v>28</v>
      </c>
      <c r="B34" s="1" t="s">
        <v>146</v>
      </c>
      <c r="C34" s="1">
        <v>465</v>
      </c>
      <c r="D34" s="1">
        <v>960</v>
      </c>
      <c r="E34" s="1">
        <f>C34-('Bump Map'!$B$6+'Bump Map'!$B$5)/2</f>
        <v>-2970</v>
      </c>
      <c r="F34" s="1">
        <f>D34-('Bump Map'!$C$6+'Bump Map'!$C$5)/2</f>
        <v>387.5</v>
      </c>
      <c r="G34" s="123">
        <f t="shared" si="2"/>
        <v>-2675.6756756756754</v>
      </c>
      <c r="H34" s="123">
        <f t="shared" si="0"/>
        <v>349.09909909909908</v>
      </c>
      <c r="I34" s="1" t="s">
        <v>6</v>
      </c>
      <c r="J34" s="1" t="str">
        <f t="shared" si="5"/>
        <v>VSS_XTAL_PLL0</v>
      </c>
      <c r="K34" s="86" t="s">
        <v>308</v>
      </c>
      <c r="L34" s="86" t="s">
        <v>822</v>
      </c>
      <c r="M34" s="86" t="str">
        <f t="shared" si="1"/>
        <v/>
      </c>
      <c r="N34" s="49"/>
      <c r="O34" s="1" t="s">
        <v>4</v>
      </c>
    </row>
    <row r="35" spans="1:15" x14ac:dyDescent="0.25">
      <c r="A35">
        <v>29</v>
      </c>
      <c r="B35" s="1" t="s">
        <v>146</v>
      </c>
      <c r="C35" s="1">
        <v>465</v>
      </c>
      <c r="D35" s="1">
        <v>1320</v>
      </c>
      <c r="E35" s="1">
        <f>C35-('Bump Map'!$B$6+'Bump Map'!$B$5)/2</f>
        <v>-2970</v>
      </c>
      <c r="F35" s="1">
        <f>D35-('Bump Map'!$C$6+'Bump Map'!$C$5)/2</f>
        <v>747.5</v>
      </c>
      <c r="G35" s="123">
        <f t="shared" si="2"/>
        <v>-2675.6756756756754</v>
      </c>
      <c r="H35" s="123">
        <f t="shared" si="0"/>
        <v>673.4234234234234</v>
      </c>
      <c r="I35" s="1" t="s">
        <v>5</v>
      </c>
      <c r="J35" s="1" t="str">
        <f t="shared" si="5"/>
        <v>VSS_M_PLL0</v>
      </c>
      <c r="K35" s="86" t="s">
        <v>308</v>
      </c>
      <c r="L35" s="86" t="s">
        <v>822</v>
      </c>
      <c r="M35" s="86" t="str">
        <f t="shared" si="1"/>
        <v/>
      </c>
      <c r="N35" s="49"/>
      <c r="O35" s="1" t="s">
        <v>4</v>
      </c>
    </row>
    <row r="36" spans="1:15" x14ac:dyDescent="0.25">
      <c r="A36">
        <v>30</v>
      </c>
      <c r="B36" s="1" t="s">
        <v>146</v>
      </c>
      <c r="C36" s="1">
        <v>465</v>
      </c>
      <c r="D36" s="1">
        <v>1500</v>
      </c>
      <c r="E36" s="1">
        <f>C36-('Bump Map'!$B$6+'Bump Map'!$B$5)/2</f>
        <v>-2970</v>
      </c>
      <c r="F36" s="1">
        <f>D36-('Bump Map'!$C$6+'Bump Map'!$C$5)/2</f>
        <v>927.5</v>
      </c>
      <c r="G36" s="123">
        <f t="shared" si="2"/>
        <v>-2675.6756756756754</v>
      </c>
      <c r="H36" s="123">
        <f t="shared" si="0"/>
        <v>835.58558558558548</v>
      </c>
      <c r="I36" s="1" t="s">
        <v>25</v>
      </c>
      <c r="J36" s="1" t="str">
        <f t="shared" si="5"/>
        <v>VSS_VCO_PLL0</v>
      </c>
      <c r="K36" s="86" t="s">
        <v>308</v>
      </c>
      <c r="L36" s="86" t="s">
        <v>822</v>
      </c>
      <c r="M36" s="86" t="str">
        <f t="shared" si="1"/>
        <v/>
      </c>
      <c r="N36" s="49"/>
      <c r="O36" s="1" t="s">
        <v>4</v>
      </c>
    </row>
    <row r="37" spans="1:15" x14ac:dyDescent="0.25">
      <c r="A37">
        <v>31</v>
      </c>
      <c r="B37" s="1" t="s">
        <v>146</v>
      </c>
      <c r="C37" s="1">
        <v>465</v>
      </c>
      <c r="D37" s="1">
        <v>1680</v>
      </c>
      <c r="E37" s="1">
        <f>C37-('Bump Map'!$B$6+'Bump Map'!$B$5)/2</f>
        <v>-2970</v>
      </c>
      <c r="F37" s="1">
        <f>D37-('Bump Map'!$C$6+'Bump Map'!$C$5)/2</f>
        <v>1107.5</v>
      </c>
      <c r="G37" s="123">
        <f t="shared" si="2"/>
        <v>-2675.6756756756754</v>
      </c>
      <c r="H37" s="123">
        <f t="shared" si="0"/>
        <v>997.74774774774767</v>
      </c>
      <c r="I37" s="1" t="s">
        <v>2</v>
      </c>
      <c r="J37" s="1" t="str">
        <f t="shared" si="5"/>
        <v>VDD_ANA_LO_PLL0</v>
      </c>
      <c r="K37" s="86" t="s">
        <v>350</v>
      </c>
      <c r="L37" s="86" t="s">
        <v>821</v>
      </c>
      <c r="M37" s="86" t="str">
        <f t="shared" si="1"/>
        <v/>
      </c>
      <c r="N37" s="49"/>
      <c r="O37" s="1" t="s">
        <v>1</v>
      </c>
    </row>
    <row r="38" spans="1:15" x14ac:dyDescent="0.25">
      <c r="A38">
        <v>32</v>
      </c>
      <c r="B38" s="1" t="s">
        <v>12</v>
      </c>
      <c r="C38" s="1">
        <v>645</v>
      </c>
      <c r="D38" s="1">
        <v>-521</v>
      </c>
      <c r="E38" s="1">
        <f>C38-('Bump Map'!$B$6+'Bump Map'!$B$5)/2</f>
        <v>-2790</v>
      </c>
      <c r="F38" s="1">
        <f>D38-('Bump Map'!$C$6+'Bump Map'!$C$5)/2</f>
        <v>-1093.5</v>
      </c>
      <c r="G38" s="123">
        <f t="shared" si="2"/>
        <v>-2513.5135135135133</v>
      </c>
      <c r="H38" s="123">
        <f t="shared" si="0"/>
        <v>-985.1351351351351</v>
      </c>
      <c r="I38" s="1" t="s">
        <v>422</v>
      </c>
      <c r="J38" s="1" t="str">
        <f>IF(B38="Digits",I38,IF(B38="BIST",I38,IF(B38="XTAL",I38,_xlfn.TEXTJOIN("_",TRUE,I38,B38))))</f>
        <v>D2D_TX[0]</v>
      </c>
      <c r="K38" s="86" t="str">
        <f>J38</f>
        <v>D2D_TX[0]</v>
      </c>
      <c r="L38" s="86" t="s">
        <v>824</v>
      </c>
      <c r="M38" s="86" t="str">
        <f t="shared" si="1"/>
        <v>K16</v>
      </c>
      <c r="N38" s="49"/>
      <c r="O38" s="1" t="s">
        <v>399</v>
      </c>
    </row>
    <row r="39" spans="1:15" x14ac:dyDescent="0.25">
      <c r="A39">
        <v>33</v>
      </c>
      <c r="B39" s="1" t="s">
        <v>12</v>
      </c>
      <c r="C39" s="1">
        <v>645</v>
      </c>
      <c r="D39" s="1">
        <v>-341</v>
      </c>
      <c r="E39" s="1">
        <f>C39-('Bump Map'!$B$6+'Bump Map'!$B$5)/2</f>
        <v>-2790</v>
      </c>
      <c r="F39" s="1">
        <f>D39-('Bump Map'!$C$6+'Bump Map'!$C$5)/2</f>
        <v>-913.5</v>
      </c>
      <c r="G39" s="123">
        <f t="shared" si="2"/>
        <v>-2513.5135135135133</v>
      </c>
      <c r="H39" s="123">
        <f t="shared" si="0"/>
        <v>-822.97297297297291</v>
      </c>
      <c r="I39" s="1" t="s">
        <v>420</v>
      </c>
      <c r="J39" s="1" t="str">
        <f>IF(B39="Digits",I39,IF(B39="BIST",I39,IF(B39="XTAL",I39,_xlfn.TEXTJOIN("_",TRUE,I39,B39))))</f>
        <v>D2D_CLKP[0]</v>
      </c>
      <c r="K39" s="86" t="str">
        <f>J39</f>
        <v>D2D_CLKP[0]</v>
      </c>
      <c r="L39" s="86" t="s">
        <v>824</v>
      </c>
      <c r="M39" s="86" t="str">
        <f t="shared" si="1"/>
        <v>L16</v>
      </c>
      <c r="N39" s="49"/>
      <c r="O39" s="1" t="s">
        <v>399</v>
      </c>
    </row>
    <row r="40" spans="1:15" x14ac:dyDescent="0.25">
      <c r="A40">
        <v>34</v>
      </c>
      <c r="B40" s="1" t="s">
        <v>12</v>
      </c>
      <c r="C40" s="1">
        <v>645</v>
      </c>
      <c r="D40" s="1">
        <v>-161</v>
      </c>
      <c r="E40" s="1">
        <f>C40-('Bump Map'!$B$6+'Bump Map'!$B$5)/2</f>
        <v>-2790</v>
      </c>
      <c r="F40" s="1">
        <f>D40-('Bump Map'!$C$6+'Bump Map'!$C$5)/2</f>
        <v>-733.5</v>
      </c>
      <c r="G40" s="123">
        <f t="shared" si="2"/>
        <v>-2513.5135135135133</v>
      </c>
      <c r="H40" s="123">
        <f t="shared" si="0"/>
        <v>-660.81081081081072</v>
      </c>
      <c r="I40" s="1" t="s">
        <v>426</v>
      </c>
      <c r="J40" s="1" t="str">
        <f>IF(B40="Digits",I40,IF(B40="BIST",I40,IF(B40="XTAL",I40,_xlfn.TEXTJOIN("_",TRUE,I40,B40))))</f>
        <v>D2D_TX[1]</v>
      </c>
      <c r="K40" s="86" t="str">
        <f>J40</f>
        <v>D2D_TX[1]</v>
      </c>
      <c r="L40" s="86" t="s">
        <v>824</v>
      </c>
      <c r="M40" s="86" t="str">
        <f t="shared" si="1"/>
        <v>K16</v>
      </c>
      <c r="N40" s="49"/>
      <c r="O40" s="1" t="s">
        <v>399</v>
      </c>
    </row>
    <row r="41" spans="1:15" x14ac:dyDescent="0.25">
      <c r="A41">
        <v>35</v>
      </c>
      <c r="B41" s="1" t="s">
        <v>146</v>
      </c>
      <c r="C41" s="1">
        <v>645</v>
      </c>
      <c r="D41" s="1">
        <v>960</v>
      </c>
      <c r="E41" s="1">
        <f>C41-('Bump Map'!$B$6+'Bump Map'!$B$5)/2</f>
        <v>-2790</v>
      </c>
      <c r="F41" s="1">
        <f>D41-('Bump Map'!$C$6+'Bump Map'!$C$5)/2</f>
        <v>387.5</v>
      </c>
      <c r="G41" s="123">
        <f t="shared" si="2"/>
        <v>-2513.5135135135133</v>
      </c>
      <c r="H41" s="123">
        <f t="shared" si="0"/>
        <v>349.09909909909908</v>
      </c>
      <c r="I41" s="1" t="s">
        <v>6</v>
      </c>
      <c r="J41" s="1" t="str">
        <f>IF(AND(B41="Digits",D41&lt;0),I41,IF(AND(B41="Digits",D41&gt;0),_xlfn.TEXTJOIN("_",TRUE,I41,"Q"),IF(B41="BIST",I41,IF(B41="XTAL",I41,_xlfn.TEXTJOIN("_",TRUE,I41,B41)))))</f>
        <v>VSS_XTAL_PLL0</v>
      </c>
      <c r="K41" s="86" t="s">
        <v>308</v>
      </c>
      <c r="L41" s="86" t="s">
        <v>822</v>
      </c>
      <c r="M41" s="86" t="str">
        <f t="shared" si="1"/>
        <v/>
      </c>
      <c r="N41" s="49"/>
      <c r="O41" s="1" t="s">
        <v>4</v>
      </c>
    </row>
    <row r="42" spans="1:15" x14ac:dyDescent="0.25">
      <c r="A42">
        <v>36</v>
      </c>
      <c r="B42" s="1" t="s">
        <v>146</v>
      </c>
      <c r="C42" s="1">
        <v>645</v>
      </c>
      <c r="D42" s="1">
        <v>1140</v>
      </c>
      <c r="E42" s="1">
        <f>C42-('Bump Map'!$B$6+'Bump Map'!$B$5)/2</f>
        <v>-2790</v>
      </c>
      <c r="F42" s="1">
        <f>D42-('Bump Map'!$C$6+'Bump Map'!$C$5)/2</f>
        <v>567.5</v>
      </c>
      <c r="G42" s="123">
        <f t="shared" si="2"/>
        <v>-2513.5135135135133</v>
      </c>
      <c r="H42" s="123">
        <f t="shared" si="0"/>
        <v>511.26126126126121</v>
      </c>
      <c r="I42" s="1" t="s">
        <v>5</v>
      </c>
      <c r="J42" s="1" t="str">
        <f>IF(AND(B42="Digits",D42&lt;0),I42,IF(AND(B42="Digits",D42&gt;0),_xlfn.TEXTJOIN("_",TRUE,I42,"Q"),IF(B42="BIST",I42,IF(B42="XTAL",I42,_xlfn.TEXTJOIN("_",TRUE,I42,B42)))))</f>
        <v>VSS_M_PLL0</v>
      </c>
      <c r="K42" s="86" t="s">
        <v>308</v>
      </c>
      <c r="L42" s="86" t="s">
        <v>822</v>
      </c>
      <c r="M42" s="86" t="str">
        <f t="shared" si="1"/>
        <v/>
      </c>
      <c r="N42" s="49"/>
      <c r="O42" s="1" t="s">
        <v>4</v>
      </c>
    </row>
    <row r="43" spans="1:15" x14ac:dyDescent="0.25">
      <c r="A43">
        <v>37</v>
      </c>
      <c r="B43" s="1" t="s">
        <v>146</v>
      </c>
      <c r="C43" s="1">
        <v>645</v>
      </c>
      <c r="D43" s="1">
        <v>1320</v>
      </c>
      <c r="E43" s="1">
        <f>C43-('Bump Map'!$B$6+'Bump Map'!$B$5)/2</f>
        <v>-2790</v>
      </c>
      <c r="F43" s="1">
        <f>D43-('Bump Map'!$C$6+'Bump Map'!$C$5)/2</f>
        <v>747.5</v>
      </c>
      <c r="G43" s="123">
        <f t="shared" si="2"/>
        <v>-2513.5135135135133</v>
      </c>
      <c r="H43" s="123">
        <f t="shared" si="0"/>
        <v>673.4234234234234</v>
      </c>
      <c r="I43" s="1" t="s">
        <v>17</v>
      </c>
      <c r="J43" s="1" t="str">
        <f>IF(AND(B43="Digits",D43&lt;0),I43,IF(AND(B43="Digits",D43&gt;0),_xlfn.TEXTJOIN("_",TRUE,I43,"Q"),IF(B43="BIST",I43,IF(B43="XTAL",I43,_xlfn.TEXTJOIN("_",TRUE,I43,B43)))))</f>
        <v>VSS_S_PLL0</v>
      </c>
      <c r="K43" s="86" t="s">
        <v>308</v>
      </c>
      <c r="L43" s="86" t="s">
        <v>822</v>
      </c>
      <c r="M43" s="86" t="str">
        <f t="shared" si="1"/>
        <v/>
      </c>
      <c r="N43" s="49"/>
      <c r="O43" s="1" t="s">
        <v>4</v>
      </c>
    </row>
    <row r="44" spans="1:15" x14ac:dyDescent="0.25">
      <c r="A44">
        <v>38</v>
      </c>
      <c r="B44" s="1" t="s">
        <v>146</v>
      </c>
      <c r="C44" s="1">
        <v>645</v>
      </c>
      <c r="D44" s="1">
        <v>1680</v>
      </c>
      <c r="E44" s="1">
        <f>C44-('Bump Map'!$B$6+'Bump Map'!$B$5)/2</f>
        <v>-2790</v>
      </c>
      <c r="F44" s="1">
        <f>D44-('Bump Map'!$C$6+'Bump Map'!$C$5)/2</f>
        <v>1107.5</v>
      </c>
      <c r="G44" s="123">
        <f t="shared" si="2"/>
        <v>-2513.5135135135133</v>
      </c>
      <c r="H44" s="123">
        <f t="shared" si="0"/>
        <v>997.74774774774767</v>
      </c>
      <c r="I44" s="1" t="s">
        <v>17</v>
      </c>
      <c r="J44" s="1" t="str">
        <f>IF(AND(B44="Digits",D44&lt;0),I44,IF(AND(B44="Digits",D44&gt;0),_xlfn.TEXTJOIN("_",TRUE,I44,"Q"),IF(B44="BIST",I44,IF(B44="XTAL",I44,_xlfn.TEXTJOIN("_",TRUE,I44,B44)))))</f>
        <v>VSS_S_PLL0</v>
      </c>
      <c r="K44" s="86" t="s">
        <v>308</v>
      </c>
      <c r="L44" s="86" t="s">
        <v>822</v>
      </c>
      <c r="M44" s="86" t="str">
        <f t="shared" si="1"/>
        <v/>
      </c>
      <c r="N44" s="49"/>
      <c r="O44" s="1" t="s">
        <v>4</v>
      </c>
    </row>
    <row r="45" spans="1:15" x14ac:dyDescent="0.25">
      <c r="A45">
        <v>39</v>
      </c>
      <c r="B45" s="1" t="s">
        <v>12</v>
      </c>
      <c r="C45" s="1">
        <v>825</v>
      </c>
      <c r="D45" s="1">
        <v>-521</v>
      </c>
      <c r="E45" s="1">
        <f>C45-('Bump Map'!$B$6+'Bump Map'!$B$5)/2</f>
        <v>-2610</v>
      </c>
      <c r="F45" s="1">
        <f>D45-('Bump Map'!$C$6+'Bump Map'!$C$5)/2</f>
        <v>-1093.5</v>
      </c>
      <c r="G45" s="123">
        <f t="shared" si="2"/>
        <v>-2351.3513513513512</v>
      </c>
      <c r="H45" s="123">
        <f t="shared" si="0"/>
        <v>-985.1351351351351</v>
      </c>
      <c r="I45" s="1" t="s">
        <v>421</v>
      </c>
      <c r="J45" s="1" t="str">
        <f>IF(B45="Digits",I45,IF(B45="BIST",I45,IF(B45="XTAL",I45,_xlfn.TEXTJOIN("_",TRUE,I45,B45))))</f>
        <v>D2D_RX[0]</v>
      </c>
      <c r="K45" s="86" t="str">
        <f>J45</f>
        <v>D2D_RX[0]</v>
      </c>
      <c r="L45" s="86" t="s">
        <v>824</v>
      </c>
      <c r="M45" s="86" t="str">
        <f t="shared" si="1"/>
        <v>N16</v>
      </c>
      <c r="N45" s="49"/>
      <c r="O45" s="1" t="s">
        <v>399</v>
      </c>
    </row>
    <row r="46" spans="1:15" x14ac:dyDescent="0.25">
      <c r="A46">
        <v>40</v>
      </c>
      <c r="B46" s="1" t="s">
        <v>12</v>
      </c>
      <c r="C46" s="1">
        <v>825</v>
      </c>
      <c r="D46" s="1">
        <v>-341</v>
      </c>
      <c r="E46" s="1">
        <f>C46-('Bump Map'!$B$6+'Bump Map'!$B$5)/2</f>
        <v>-2610</v>
      </c>
      <c r="F46" s="1">
        <f>D46-('Bump Map'!$C$6+'Bump Map'!$C$5)/2</f>
        <v>-913.5</v>
      </c>
      <c r="G46" s="123">
        <f t="shared" si="2"/>
        <v>-2351.3513513513512</v>
      </c>
      <c r="H46" s="123">
        <f t="shared" si="0"/>
        <v>-822.97297297297291</v>
      </c>
      <c r="I46" s="1" t="s">
        <v>419</v>
      </c>
      <c r="J46" s="1" t="str">
        <f>IF(B46="Digits",I46,IF(B46="BIST",I46,IF(B46="XTAL",I46,_xlfn.TEXTJOIN("_",TRUE,I46,B46))))</f>
        <v>D2D_CLKN[0]</v>
      </c>
      <c r="K46" s="86" t="str">
        <f>J46</f>
        <v>D2D_CLKN[0]</v>
      </c>
      <c r="L46" s="86" t="s">
        <v>824</v>
      </c>
      <c r="M46" s="86" t="str">
        <f t="shared" si="1"/>
        <v>M16</v>
      </c>
      <c r="N46" s="49"/>
      <c r="O46" s="1" t="s">
        <v>399</v>
      </c>
    </row>
    <row r="47" spans="1:15" x14ac:dyDescent="0.25">
      <c r="A47">
        <v>41</v>
      </c>
      <c r="B47" s="1" t="s">
        <v>12</v>
      </c>
      <c r="C47" s="1">
        <v>825</v>
      </c>
      <c r="D47" s="1">
        <v>-161</v>
      </c>
      <c r="E47" s="1">
        <f>C47-('Bump Map'!$B$6+'Bump Map'!$B$5)/2</f>
        <v>-2610</v>
      </c>
      <c r="F47" s="1">
        <f>D47-('Bump Map'!$C$6+'Bump Map'!$C$5)/2</f>
        <v>-733.5</v>
      </c>
      <c r="G47" s="123">
        <f t="shared" si="2"/>
        <v>-2351.3513513513512</v>
      </c>
      <c r="H47" s="123">
        <f t="shared" si="0"/>
        <v>-660.81081081081072</v>
      </c>
      <c r="I47" s="1" t="s">
        <v>424</v>
      </c>
      <c r="J47" s="1" t="str">
        <f>IF(B47="Digits",I47,IF(B47="BIST",I47,IF(B47="XTAL",I47,_xlfn.TEXTJOIN("_",TRUE,I47,B47))))</f>
        <v>D2D_CLKP[1]</v>
      </c>
      <c r="K47" s="86" t="str">
        <f>J47</f>
        <v>D2D_CLKP[1]</v>
      </c>
      <c r="L47" s="86" t="s">
        <v>824</v>
      </c>
      <c r="M47" s="86" t="str">
        <f t="shared" si="1"/>
        <v>L16</v>
      </c>
      <c r="N47" s="49"/>
      <c r="O47" s="1" t="s">
        <v>399</v>
      </c>
    </row>
    <row r="48" spans="1:15" x14ac:dyDescent="0.25">
      <c r="A48">
        <v>42</v>
      </c>
      <c r="B48" s="1" t="s">
        <v>124</v>
      </c>
      <c r="C48" s="1">
        <v>825</v>
      </c>
      <c r="D48" s="1">
        <v>960</v>
      </c>
      <c r="E48" s="1">
        <f>C48-('Bump Map'!$B$6+'Bump Map'!$B$5)/2</f>
        <v>-2610</v>
      </c>
      <c r="F48" s="1">
        <f>D48-('Bump Map'!$C$6+'Bump Map'!$C$5)/2</f>
        <v>387.5</v>
      </c>
      <c r="G48" s="123">
        <f t="shared" si="2"/>
        <v>-2351.3513513513512</v>
      </c>
      <c r="H48" s="123">
        <f t="shared" si="0"/>
        <v>349.09909909909908</v>
      </c>
      <c r="I48" s="1" t="s">
        <v>34</v>
      </c>
      <c r="J48" s="1" t="str">
        <f>IF(AND(B48="Digits",D48&lt;0),I48,IF(AND(B48="Digits",D48&gt;0),_xlfn.TEXTJOIN("_",TRUE,I48,"Q"),IF(B48="BIST",I48,IF(B48="XTAL",I48,_xlfn.TEXTJOIN("_",TRUE,I48,B48)))))</f>
        <v>VSS_RF_TRX0</v>
      </c>
      <c r="K48" s="86" t="s">
        <v>308</v>
      </c>
      <c r="L48" s="86" t="s">
        <v>822</v>
      </c>
      <c r="M48" s="86" t="str">
        <f t="shared" si="1"/>
        <v/>
      </c>
      <c r="N48" s="49"/>
      <c r="O48" s="1" t="s">
        <v>4</v>
      </c>
    </row>
    <row r="49" spans="1:15" ht="15" customHeight="1" x14ac:dyDescent="0.25">
      <c r="A49">
        <v>43</v>
      </c>
      <c r="B49" s="1" t="s">
        <v>124</v>
      </c>
      <c r="C49" s="1">
        <v>825</v>
      </c>
      <c r="D49" s="1">
        <v>1140</v>
      </c>
      <c r="E49" s="1">
        <f>C49-('Bump Map'!$B$6+'Bump Map'!$B$5)/2</f>
        <v>-2610</v>
      </c>
      <c r="F49" s="1">
        <f>D49-('Bump Map'!$C$6+'Bump Map'!$C$5)/2</f>
        <v>567.5</v>
      </c>
      <c r="G49" s="123">
        <f t="shared" si="2"/>
        <v>-2351.3513513513512</v>
      </c>
      <c r="H49" s="123">
        <f t="shared" si="0"/>
        <v>511.26126126126121</v>
      </c>
      <c r="I49" s="1" t="s">
        <v>34</v>
      </c>
      <c r="J49" s="1" t="str">
        <f>IF(AND(B49="Digits",D49&lt;0),I49,IF(AND(B49="Digits",D49&gt;0),_xlfn.TEXTJOIN("_",TRUE,I49,"Q"),IF(B49="BIST",I49,IF(B49="XTAL",I49,_xlfn.TEXTJOIN("_",TRUE,I49,B49)))))</f>
        <v>VSS_RF_TRX0</v>
      </c>
      <c r="K49" s="86" t="s">
        <v>308</v>
      </c>
      <c r="L49" s="86" t="s">
        <v>822</v>
      </c>
      <c r="M49" s="86" t="str">
        <f t="shared" si="1"/>
        <v/>
      </c>
      <c r="N49" s="49"/>
      <c r="O49" s="1" t="s">
        <v>4</v>
      </c>
    </row>
    <row r="50" spans="1:15" ht="15" customHeight="1" x14ac:dyDescent="0.25">
      <c r="A50">
        <v>44</v>
      </c>
      <c r="B50" s="1" t="s">
        <v>124</v>
      </c>
      <c r="C50" s="1">
        <v>825</v>
      </c>
      <c r="D50" s="1">
        <v>1320</v>
      </c>
      <c r="E50" s="1">
        <f>C50-('Bump Map'!$B$6+'Bump Map'!$B$5)/2</f>
        <v>-2610</v>
      </c>
      <c r="F50" s="1">
        <f>D50-('Bump Map'!$C$6+'Bump Map'!$C$5)/2</f>
        <v>747.5</v>
      </c>
      <c r="G50" s="123">
        <f t="shared" si="2"/>
        <v>-2351.3513513513512</v>
      </c>
      <c r="H50" s="123">
        <f t="shared" si="0"/>
        <v>673.4234234234234</v>
      </c>
      <c r="I50" s="1" t="s">
        <v>32</v>
      </c>
      <c r="J50" s="1" t="str">
        <f>IF(AND(B50="Digits",D50&lt;0),I50,IF(AND(B50="Digits",D50&gt;0),_xlfn.TEXTJOIN("_",TRUE,I50,"Q"),IF(B50="BIST",I50,IF(B50="XTAL",I50,_xlfn.TEXTJOIN("_",TRUE,I50,B50)))))</f>
        <v>VDD_RF_TRX0</v>
      </c>
      <c r="K50" s="86" t="s">
        <v>364</v>
      </c>
      <c r="L50" s="86" t="s">
        <v>823</v>
      </c>
      <c r="M50" s="86" t="str">
        <f t="shared" si="1"/>
        <v/>
      </c>
      <c r="N50" s="49" t="s">
        <v>368</v>
      </c>
      <c r="O50" s="1" t="s">
        <v>28</v>
      </c>
    </row>
    <row r="51" spans="1:15" ht="15" customHeight="1" x14ac:dyDescent="0.25">
      <c r="A51">
        <v>45</v>
      </c>
      <c r="B51" s="1" t="s">
        <v>124</v>
      </c>
      <c r="C51" s="1">
        <v>825</v>
      </c>
      <c r="D51" s="1">
        <v>1500</v>
      </c>
      <c r="E51" s="1">
        <f>C51-('Bump Map'!$B$6+'Bump Map'!$B$5)/2</f>
        <v>-2610</v>
      </c>
      <c r="F51" s="1">
        <f>D51-('Bump Map'!$C$6+'Bump Map'!$C$5)/2</f>
        <v>927.5</v>
      </c>
      <c r="G51" s="123">
        <f t="shared" si="2"/>
        <v>-2351.3513513513512</v>
      </c>
      <c r="H51" s="123">
        <f t="shared" si="0"/>
        <v>835.58558558558548</v>
      </c>
      <c r="I51" s="1" t="s">
        <v>30</v>
      </c>
      <c r="J51" s="1" t="str">
        <f>IF(AND(B51="Digits",D51&lt;0),I51,IF(AND(B51="Digits",D51&gt;0),_xlfn.TEXTJOIN("_",TRUE,I51,"Q"),IF(B51="BIST",I51,IF(B51="XTAL",I51,_xlfn.TEXTJOIN("_",TRUE,I51,B51)&amp;"[0]"))))</f>
        <v>VDD_TXRF_TRX0[0]</v>
      </c>
      <c r="K51" s="86" t="s">
        <v>438</v>
      </c>
      <c r="L51" s="86" t="s">
        <v>823</v>
      </c>
      <c r="M51" s="86" t="str">
        <f t="shared" si="1"/>
        <v/>
      </c>
      <c r="N51" s="49" t="s">
        <v>369</v>
      </c>
      <c r="O51" s="1" t="s">
        <v>28</v>
      </c>
    </row>
    <row r="52" spans="1:15" ht="15" customHeight="1" x14ac:dyDescent="0.25">
      <c r="A52">
        <v>46</v>
      </c>
      <c r="B52" s="1" t="s">
        <v>124</v>
      </c>
      <c r="C52" s="1">
        <v>825</v>
      </c>
      <c r="D52" s="1">
        <v>1680</v>
      </c>
      <c r="E52" s="1">
        <f>C52-('Bump Map'!$B$6+'Bump Map'!$B$5)/2</f>
        <v>-2610</v>
      </c>
      <c r="F52" s="1">
        <f>D52-('Bump Map'!$C$6+'Bump Map'!$C$5)/2</f>
        <v>1107.5</v>
      </c>
      <c r="G52" s="123">
        <f t="shared" si="2"/>
        <v>-2351.3513513513512</v>
      </c>
      <c r="H52" s="123">
        <f t="shared" si="0"/>
        <v>997.74774774774767</v>
      </c>
      <c r="I52" s="1" t="s">
        <v>26</v>
      </c>
      <c r="J52" s="1" t="str">
        <f>IF(AND(B52="Digits",D52&lt;0),I52,IF(AND(B52="Digits",D52&gt;0),_xlfn.TEXTJOIN("_",TRUE,I52,"Q"),IF(B52="BIST",I52,IF(B52="XTAL",I52,_xlfn.TEXTJOIN("_",TRUE,I52,B52)))))</f>
        <v>VDD_ANA_RF_TRX0</v>
      </c>
      <c r="K52" s="86" t="s">
        <v>344</v>
      </c>
      <c r="L52" s="86" t="s">
        <v>821</v>
      </c>
      <c r="M52" s="86" t="str">
        <f t="shared" si="1"/>
        <v/>
      </c>
      <c r="N52" s="49"/>
      <c r="O52" s="1" t="s">
        <v>1</v>
      </c>
    </row>
    <row r="53" spans="1:15" ht="15" customHeight="1" x14ac:dyDescent="0.25">
      <c r="A53">
        <v>47</v>
      </c>
      <c r="B53" s="1" t="s">
        <v>124</v>
      </c>
      <c r="C53" s="1">
        <v>835</v>
      </c>
      <c r="D53" s="1">
        <v>240</v>
      </c>
      <c r="E53" s="1">
        <f>C53-('Bump Map'!$B$6+'Bump Map'!$B$5)/2</f>
        <v>-2600</v>
      </c>
      <c r="F53" s="1">
        <f>D53-('Bump Map'!$C$6+'Bump Map'!$C$5)/2</f>
        <v>-332.5</v>
      </c>
      <c r="G53" s="123">
        <f t="shared" si="2"/>
        <v>-2342.3423423423424</v>
      </c>
      <c r="H53" s="123">
        <f t="shared" si="0"/>
        <v>-299.54954954954951</v>
      </c>
      <c r="I53" s="1" t="s">
        <v>39</v>
      </c>
      <c r="J53" s="1" t="str">
        <f>IF(AND(B53="Digits",D53&lt;0),I53,IF(AND(B53="Digits",D53&gt;0),_xlfn.TEXTJOIN("_",TRUE,I53,"Q"),IF(B53="BIST",I53,IF(B53="XTAL",I53,_xlfn.TEXTJOIN("_",TRUE,B53,I53)))))</f>
        <v>TRX0_ANA_RX_QP</v>
      </c>
      <c r="K53" s="86" t="str">
        <f>J53</f>
        <v>TRX0_ANA_RX_QP</v>
      </c>
      <c r="L53" s="86" t="s">
        <v>824</v>
      </c>
      <c r="M53" s="86" t="str">
        <f t="shared" si="1"/>
        <v>H13</v>
      </c>
      <c r="N53" s="49"/>
      <c r="O53" s="1" t="s">
        <v>398</v>
      </c>
    </row>
    <row r="54" spans="1:15" ht="15" customHeight="1" x14ac:dyDescent="0.25">
      <c r="A54">
        <v>48</v>
      </c>
      <c r="B54" s="1" t="s">
        <v>124</v>
      </c>
      <c r="C54" s="1">
        <v>835</v>
      </c>
      <c r="D54" s="1">
        <v>420</v>
      </c>
      <c r="E54" s="1">
        <f>C54-('Bump Map'!$B$6+'Bump Map'!$B$5)/2</f>
        <v>-2600</v>
      </c>
      <c r="F54" s="1">
        <f>D54-('Bump Map'!$C$6+'Bump Map'!$C$5)/2</f>
        <v>-152.5</v>
      </c>
      <c r="G54" s="123">
        <f t="shared" si="2"/>
        <v>-2342.3423423423424</v>
      </c>
      <c r="H54" s="123">
        <f t="shared" si="0"/>
        <v>-137.38738738738738</v>
      </c>
      <c r="I54" s="1" t="s">
        <v>37</v>
      </c>
      <c r="J54" s="1" t="str">
        <f>IF(AND(B54="Digits",D54&lt;0),I54,IF(AND(B54="Digits",D54&gt;0),_xlfn.TEXTJOIN("_",TRUE,I54,"Q"),IF(B54="BIST",I54,IF(B54="XTAL",I54,_xlfn.TEXTJOIN("_",TRUE,I54,B54)))))</f>
        <v>VSS_ESD_BB_TRX0</v>
      </c>
      <c r="K54" s="86" t="s">
        <v>309</v>
      </c>
      <c r="L54" s="86" t="s">
        <v>822</v>
      </c>
      <c r="M54" s="86" t="str">
        <f t="shared" si="1"/>
        <v/>
      </c>
      <c r="N54" s="49"/>
      <c r="O54" s="1" t="s">
        <v>4</v>
      </c>
    </row>
    <row r="55" spans="1:15" ht="15" customHeight="1" x14ac:dyDescent="0.25">
      <c r="A55">
        <v>49</v>
      </c>
      <c r="B55" s="1" t="s">
        <v>12</v>
      </c>
      <c r="C55" s="1">
        <v>1005</v>
      </c>
      <c r="D55" s="1">
        <v>-521</v>
      </c>
      <c r="E55" s="1">
        <f>C55-('Bump Map'!$B$6+'Bump Map'!$B$5)/2</f>
        <v>-2430</v>
      </c>
      <c r="F55" s="1">
        <f>D55-('Bump Map'!$C$6+'Bump Map'!$C$5)/2</f>
        <v>-1093.5</v>
      </c>
      <c r="G55" s="123">
        <f t="shared" si="2"/>
        <v>-2189.1891891891892</v>
      </c>
      <c r="H55" s="123">
        <f t="shared" si="0"/>
        <v>-985.1351351351351</v>
      </c>
      <c r="I55" s="1" t="s">
        <v>141</v>
      </c>
      <c r="J55" s="1" t="str">
        <f>IF(B55="Digits",I55,IF(B55="BIST",I55,IF(B55="XTAL",I55,_xlfn.TEXTJOIN("_",TRUE,I55,B55))))</f>
        <v>VDD_REGIN_DIG</v>
      </c>
      <c r="K55" s="86" t="str">
        <f t="shared" ref="K55:K60" si="6">J55</f>
        <v>VDD_REGIN_DIG</v>
      </c>
      <c r="L55" s="86" t="s">
        <v>821</v>
      </c>
      <c r="M55" s="86" t="str">
        <f t="shared" si="1"/>
        <v/>
      </c>
      <c r="N55" s="49"/>
      <c r="O55" s="1" t="s">
        <v>1</v>
      </c>
    </row>
    <row r="56" spans="1:15" ht="15" customHeight="1" x14ac:dyDescent="0.25">
      <c r="A56">
        <v>50</v>
      </c>
      <c r="B56" s="1" t="s">
        <v>12</v>
      </c>
      <c r="C56" s="1">
        <v>1005</v>
      </c>
      <c r="D56" s="1">
        <v>-341</v>
      </c>
      <c r="E56" s="1">
        <f>C56-('Bump Map'!$B$6+'Bump Map'!$B$5)/2</f>
        <v>-2430</v>
      </c>
      <c r="F56" s="1">
        <f>D56-('Bump Map'!$C$6+'Bump Map'!$C$5)/2</f>
        <v>-913.5</v>
      </c>
      <c r="G56" s="123">
        <f t="shared" si="2"/>
        <v>-2189.1891891891892</v>
      </c>
      <c r="H56" s="123">
        <f t="shared" si="0"/>
        <v>-822.97297297297291</v>
      </c>
      <c r="I56" s="1" t="s">
        <v>52</v>
      </c>
      <c r="J56" s="1" t="str">
        <f>IF(B56="Digits",I56,IF(B56="BIST",I56,IF(B56="XTAL",I56,_xlfn.TEXTJOIN("_",TRUE,I56,B56))))</f>
        <v>VDD_DIG</v>
      </c>
      <c r="K56" s="86" t="str">
        <f t="shared" si="6"/>
        <v>VDD_DIG</v>
      </c>
      <c r="L56" s="86" t="s">
        <v>821</v>
      </c>
      <c r="M56" s="86" t="str">
        <f t="shared" si="1"/>
        <v/>
      </c>
      <c r="N56" s="49"/>
      <c r="O56" s="1" t="s">
        <v>1</v>
      </c>
    </row>
    <row r="57" spans="1:15" ht="15" customHeight="1" x14ac:dyDescent="0.25">
      <c r="A57">
        <v>51</v>
      </c>
      <c r="B57" s="1" t="s">
        <v>12</v>
      </c>
      <c r="C57" s="1">
        <v>1005</v>
      </c>
      <c r="D57" s="1">
        <v>-161</v>
      </c>
      <c r="E57" s="1">
        <f>C57-('Bump Map'!$B$6+'Bump Map'!$B$5)/2</f>
        <v>-2430</v>
      </c>
      <c r="F57" s="1">
        <f>D57-('Bump Map'!$C$6+'Bump Map'!$C$5)/2</f>
        <v>-733.5</v>
      </c>
      <c r="G57" s="123">
        <f t="shared" si="2"/>
        <v>-2189.1891891891892</v>
      </c>
      <c r="H57" s="123">
        <f t="shared" si="0"/>
        <v>-660.81081081081072</v>
      </c>
      <c r="I57" s="1" t="s">
        <v>423</v>
      </c>
      <c r="J57" s="1" t="str">
        <f>IF(B57="Digits",I57,IF(B57="BIST",I57,IF(B57="XTAL",I57,_xlfn.TEXTJOIN("_",TRUE,I57,B57))))</f>
        <v>D2D_CLKN[1]</v>
      </c>
      <c r="K57" s="86" t="str">
        <f t="shared" si="6"/>
        <v>D2D_CLKN[1]</v>
      </c>
      <c r="L57" s="86" t="s">
        <v>824</v>
      </c>
      <c r="M57" s="86" t="str">
        <f t="shared" si="1"/>
        <v>M16</v>
      </c>
      <c r="N57" s="49"/>
      <c r="O57" s="1" t="s">
        <v>399</v>
      </c>
    </row>
    <row r="58" spans="1:15" ht="15" customHeight="1" x14ac:dyDescent="0.25">
      <c r="A58">
        <v>52</v>
      </c>
      <c r="B58" s="1" t="s">
        <v>124</v>
      </c>
      <c r="C58" s="1">
        <v>1010</v>
      </c>
      <c r="D58" s="1">
        <v>1550</v>
      </c>
      <c r="E58" s="1">
        <f>C58-('Bump Map'!$B$6+'Bump Map'!$B$5)/2</f>
        <v>-2425</v>
      </c>
      <c r="F58" s="1">
        <f>D58-('Bump Map'!$C$6+'Bump Map'!$C$5)/2</f>
        <v>977.5</v>
      </c>
      <c r="G58" s="123">
        <f t="shared" si="2"/>
        <v>-2184.6846846846843</v>
      </c>
      <c r="H58" s="123">
        <f t="shared" si="0"/>
        <v>880.63063063063055</v>
      </c>
      <c r="I58" s="1" t="s">
        <v>407</v>
      </c>
      <c r="J58" s="1" t="str">
        <f>IF(AND(B58="Digits",D58&lt;0),I58,IF(AND(B58="Digits",D58&gt;0),_xlfn.TEXTJOIN("_",TRUE,I58,"Q"),IF(B58="BIST",I58,IF(B58="XTAL",I58,_xlfn.TEXTJOIN("_",TRUE,B58,I58)))))</f>
        <v>TRX0_RXRF_7G</v>
      </c>
      <c r="K58" s="86" t="str">
        <f t="shared" si="6"/>
        <v>TRX0_RXRF_7G</v>
      </c>
      <c r="L58" s="86" t="s">
        <v>824</v>
      </c>
      <c r="M58" s="86" t="str">
        <f t="shared" si="1"/>
        <v>D16</v>
      </c>
      <c r="N58" s="49"/>
      <c r="O58" s="1" t="s">
        <v>41</v>
      </c>
    </row>
    <row r="59" spans="1:15" ht="15" customHeight="1" x14ac:dyDescent="0.25">
      <c r="A59">
        <v>53</v>
      </c>
      <c r="B59" s="1" t="s">
        <v>12</v>
      </c>
      <c r="C59" s="1">
        <v>1015</v>
      </c>
      <c r="D59" s="1">
        <v>79</v>
      </c>
      <c r="E59" s="1">
        <f>C59-('Bump Map'!$B$6+'Bump Map'!$B$5)/2</f>
        <v>-2420</v>
      </c>
      <c r="F59" s="1">
        <f>D59-('Bump Map'!$C$6+'Bump Map'!$C$5)/2</f>
        <v>-493.5</v>
      </c>
      <c r="G59" s="123">
        <f t="shared" si="2"/>
        <v>-2180.1801801801798</v>
      </c>
      <c r="H59" s="123">
        <f t="shared" si="0"/>
        <v>-444.59459459459458</v>
      </c>
      <c r="I59" s="1" t="s">
        <v>416</v>
      </c>
      <c r="J59" s="1" t="str">
        <f>IF(B59="Digits",I59,IF(B59="BIST",I59,IF(B59="XTAL",I59,_xlfn.TEXTJOIN("_",TRUE,I59,B59))))</f>
        <v>WAKEUP</v>
      </c>
      <c r="K59" s="86" t="str">
        <f t="shared" si="6"/>
        <v>WAKEUP</v>
      </c>
      <c r="L59" s="86" t="s">
        <v>824</v>
      </c>
      <c r="M59" s="86" t="str">
        <f t="shared" si="1"/>
        <v>J14</v>
      </c>
      <c r="N59" s="49"/>
      <c r="O59" s="1" t="s">
        <v>13</v>
      </c>
    </row>
    <row r="60" spans="1:15" ht="15" customHeight="1" x14ac:dyDescent="0.25">
      <c r="A60">
        <v>54</v>
      </c>
      <c r="B60" s="1" t="s">
        <v>124</v>
      </c>
      <c r="C60" s="1">
        <v>1015</v>
      </c>
      <c r="D60" s="1">
        <v>240</v>
      </c>
      <c r="E60" s="1">
        <f>C60-('Bump Map'!$B$6+'Bump Map'!$B$5)/2</f>
        <v>-2420</v>
      </c>
      <c r="F60" s="1">
        <f>D60-('Bump Map'!$C$6+'Bump Map'!$C$5)/2</f>
        <v>-332.5</v>
      </c>
      <c r="G60" s="123">
        <f t="shared" si="2"/>
        <v>-2180.1801801801798</v>
      </c>
      <c r="H60" s="123">
        <f t="shared" si="0"/>
        <v>-299.54954954954951</v>
      </c>
      <c r="I60" s="1" t="s">
        <v>45</v>
      </c>
      <c r="J60" s="1" t="str">
        <f>IF(AND(B60="Digits",D60&lt;0),I60,IF(AND(B60="Digits",D60&gt;0),_xlfn.TEXTJOIN("_",TRUE,I60,"Q"),IF(B60="BIST",I60,IF(B60="XTAL",I60,_xlfn.TEXTJOIN("_",TRUE,B60,I60)))))</f>
        <v>TRX0_ANA_RX_QN</v>
      </c>
      <c r="K60" s="86" t="str">
        <f t="shared" si="6"/>
        <v>TRX0_ANA_RX_QN</v>
      </c>
      <c r="L60" s="86" t="s">
        <v>824</v>
      </c>
      <c r="M60" s="86" t="str">
        <f t="shared" si="1"/>
        <v>G13</v>
      </c>
      <c r="N60" s="49"/>
      <c r="O60" s="1" t="s">
        <v>398</v>
      </c>
    </row>
    <row r="61" spans="1:15" ht="15" customHeight="1" x14ac:dyDescent="0.25">
      <c r="A61">
        <v>55</v>
      </c>
      <c r="B61" s="1" t="s">
        <v>124</v>
      </c>
      <c r="C61" s="1">
        <v>1015</v>
      </c>
      <c r="D61" s="1">
        <v>420</v>
      </c>
      <c r="E61" s="1">
        <f>C61-('Bump Map'!$B$6+'Bump Map'!$B$5)/2</f>
        <v>-2420</v>
      </c>
      <c r="F61" s="1">
        <f>D61-('Bump Map'!$C$6+'Bump Map'!$C$5)/2</f>
        <v>-152.5</v>
      </c>
      <c r="G61" s="123">
        <f t="shared" si="2"/>
        <v>-2180.1801801801798</v>
      </c>
      <c r="H61" s="123">
        <f t="shared" si="0"/>
        <v>-137.38738738738738</v>
      </c>
      <c r="I61" s="1" t="s">
        <v>44</v>
      </c>
      <c r="J61" s="1" t="str">
        <f>IF(AND(B61="Digits",D61&lt;0),I61,IF(AND(B61="Digits",D61&gt;0),_xlfn.TEXTJOIN("_",TRUE,I61,"Q"),IF(B61="BIST",I61,IF(B61="XTAL",I61,_xlfn.TEXTJOIN("_",TRUE,I61,B61)))))</f>
        <v>VSS_BB_TRX0</v>
      </c>
      <c r="K61" s="86" t="s">
        <v>309</v>
      </c>
      <c r="L61" s="86" t="s">
        <v>822</v>
      </c>
      <c r="M61" s="86" t="str">
        <f t="shared" si="1"/>
        <v/>
      </c>
      <c r="N61" s="49"/>
      <c r="O61" s="1" t="s">
        <v>4</v>
      </c>
    </row>
    <row r="62" spans="1:15" ht="15" customHeight="1" x14ac:dyDescent="0.25">
      <c r="A62">
        <v>56</v>
      </c>
      <c r="B62" s="1" t="s">
        <v>124</v>
      </c>
      <c r="C62" s="1">
        <v>1025</v>
      </c>
      <c r="D62" s="1">
        <v>1140</v>
      </c>
      <c r="E62" s="1">
        <f>C62-('Bump Map'!$B$6+'Bump Map'!$B$5)/2</f>
        <v>-2410</v>
      </c>
      <c r="F62" s="1">
        <f>D62-('Bump Map'!$C$6+'Bump Map'!$C$5)/2</f>
        <v>567.5</v>
      </c>
      <c r="G62" s="123">
        <f t="shared" si="2"/>
        <v>-2171.171171171171</v>
      </c>
      <c r="H62" s="123">
        <f t="shared" si="0"/>
        <v>511.26126126126121</v>
      </c>
      <c r="I62" s="1" t="s">
        <v>34</v>
      </c>
      <c r="J62" s="1" t="str">
        <f>IF(AND(B62="Digits",D62&lt;0),I62,IF(AND(B62="Digits",D62&gt;0),_xlfn.TEXTJOIN("_",TRUE,I62,"Q"),IF(B62="BIST",I62,IF(B62="XTAL",I62,_xlfn.TEXTJOIN("_",TRUE,I62,B62)))))</f>
        <v>VSS_RF_TRX0</v>
      </c>
      <c r="K62" s="86" t="s">
        <v>308</v>
      </c>
      <c r="L62" s="86" t="s">
        <v>822</v>
      </c>
      <c r="M62" s="86" t="str">
        <f t="shared" si="1"/>
        <v/>
      </c>
      <c r="N62" s="49"/>
      <c r="O62" s="1" t="s">
        <v>4</v>
      </c>
    </row>
    <row r="63" spans="1:15" ht="15" customHeight="1" x14ac:dyDescent="0.25">
      <c r="A63">
        <v>57</v>
      </c>
      <c r="B63" s="1" t="s">
        <v>124</v>
      </c>
      <c r="C63" s="1">
        <v>1105</v>
      </c>
      <c r="D63" s="1">
        <v>600</v>
      </c>
      <c r="E63" s="1">
        <f>C63-('Bump Map'!$B$6+'Bump Map'!$B$5)/2</f>
        <v>-2330</v>
      </c>
      <c r="F63" s="1">
        <f>D63-('Bump Map'!$C$6+'Bump Map'!$C$5)/2</f>
        <v>27.5</v>
      </c>
      <c r="G63" s="123">
        <f t="shared" si="2"/>
        <v>-2099.099099099099</v>
      </c>
      <c r="H63" s="123">
        <f t="shared" si="0"/>
        <v>24.774774774774773</v>
      </c>
      <c r="I63" s="1" t="s">
        <v>44</v>
      </c>
      <c r="J63" s="1" t="str">
        <f>IF(AND(B63="Digits",D63&lt;0),I63,IF(AND(B63="Digits",D63&gt;0),_xlfn.TEXTJOIN("_",TRUE,I63,"Q"),IF(B63="BIST",I63,IF(B63="XTAL",I63,_xlfn.TEXTJOIN("_",TRUE,I63,B63)))))</f>
        <v>VSS_BB_TRX0</v>
      </c>
      <c r="K63" s="86" t="s">
        <v>309</v>
      </c>
      <c r="L63" s="86" t="s">
        <v>822</v>
      </c>
      <c r="M63" s="86" t="str">
        <f t="shared" si="1"/>
        <v/>
      </c>
      <c r="N63" s="49"/>
      <c r="O63" s="1" t="s">
        <v>4</v>
      </c>
    </row>
    <row r="64" spans="1:15" ht="15" customHeight="1" x14ac:dyDescent="0.25">
      <c r="A64">
        <v>58</v>
      </c>
      <c r="B64" s="1" t="s">
        <v>124</v>
      </c>
      <c r="C64" s="1">
        <v>1105</v>
      </c>
      <c r="D64" s="1">
        <v>780</v>
      </c>
      <c r="E64" s="1">
        <f>C64-('Bump Map'!$B$6+'Bump Map'!$B$5)/2</f>
        <v>-2330</v>
      </c>
      <c r="F64" s="1">
        <f>D64-('Bump Map'!$C$6+'Bump Map'!$C$5)/2</f>
        <v>207.5</v>
      </c>
      <c r="G64" s="123">
        <f t="shared" si="2"/>
        <v>-2099.099099099099</v>
      </c>
      <c r="H64" s="123">
        <f t="shared" si="0"/>
        <v>186.93693693693692</v>
      </c>
      <c r="I64" s="1" t="s">
        <v>44</v>
      </c>
      <c r="J64" s="1" t="str">
        <f>IF(AND(B64="Digits",D64&lt;0),I64,IF(AND(B64="Digits",D64&gt;0),_xlfn.TEXTJOIN("_",TRUE,I64,"Q"),IF(B64="BIST",I64,IF(B64="XTAL",I64,_xlfn.TEXTJOIN("_",TRUE,I64,B64)))))</f>
        <v>VSS_BB_TRX0</v>
      </c>
      <c r="K64" s="86" t="s">
        <v>309</v>
      </c>
      <c r="L64" s="86" t="s">
        <v>822</v>
      </c>
      <c r="M64" s="86" t="str">
        <f t="shared" si="1"/>
        <v/>
      </c>
      <c r="N64" s="49"/>
      <c r="O64" s="1" t="s">
        <v>4</v>
      </c>
    </row>
    <row r="65" spans="1:15" ht="15" customHeight="1" x14ac:dyDescent="0.25">
      <c r="A65">
        <v>59</v>
      </c>
      <c r="B65" s="1" t="s">
        <v>124</v>
      </c>
      <c r="C65" s="1">
        <v>1135</v>
      </c>
      <c r="D65" s="1">
        <v>1680</v>
      </c>
      <c r="E65" s="1">
        <f>C65-('Bump Map'!$B$6+'Bump Map'!$B$5)/2</f>
        <v>-2300</v>
      </c>
      <c r="F65" s="1">
        <f>D65-('Bump Map'!$C$6+'Bump Map'!$C$5)/2</f>
        <v>1107.5</v>
      </c>
      <c r="G65" s="123">
        <f t="shared" si="2"/>
        <v>-2072.0720720720719</v>
      </c>
      <c r="H65" s="123">
        <f t="shared" si="0"/>
        <v>997.74774774774767</v>
      </c>
      <c r="I65" s="1" t="s">
        <v>408</v>
      </c>
      <c r="J65" s="1" t="str">
        <f>IF(AND(B65="Digits",D65&lt;0),I65,IF(AND(B65="Digits",D65&gt;0),_xlfn.TEXTJOIN("_",TRUE,I65,"Q"),IF(B65="BIST",I65,IF(B65="XTAL",I65,_xlfn.TEXTJOIN("_",TRUE,I65,B65)))))</f>
        <v>VSS_RXRF_57G_TRX0</v>
      </c>
      <c r="K65" s="86" t="str">
        <f>J65</f>
        <v>VSS_RXRF_57G_TRX0</v>
      </c>
      <c r="L65" s="86" t="s">
        <v>824</v>
      </c>
      <c r="M65" s="86" t="str">
        <f t="shared" si="1"/>
        <v>C15</v>
      </c>
      <c r="N65" s="49"/>
      <c r="O65" s="1" t="s">
        <v>41</v>
      </c>
    </row>
    <row r="66" spans="1:15" ht="15" customHeight="1" x14ac:dyDescent="0.25">
      <c r="A66">
        <v>60</v>
      </c>
      <c r="B66" s="1" t="s">
        <v>12</v>
      </c>
      <c r="C66" s="1">
        <v>1185</v>
      </c>
      <c r="D66" s="1">
        <v>-521</v>
      </c>
      <c r="E66" s="1">
        <f>C66-('Bump Map'!$B$6+'Bump Map'!$B$5)/2</f>
        <v>-2250</v>
      </c>
      <c r="F66" s="1">
        <f>D66-('Bump Map'!$C$6+'Bump Map'!$C$5)/2</f>
        <v>-1093.5</v>
      </c>
      <c r="G66" s="123">
        <f t="shared" si="2"/>
        <v>-2027.0270270270269</v>
      </c>
      <c r="H66" s="123">
        <f t="shared" si="0"/>
        <v>-985.1351351351351</v>
      </c>
      <c r="I66" s="1" t="s">
        <v>141</v>
      </c>
      <c r="J66" s="1" t="str">
        <f>IF(B66="Digits",I66,IF(B66="BIST",I66,IF(B66="XTAL",I66,_xlfn.TEXTJOIN("_",TRUE,I66,B66))))</f>
        <v>VDD_REGIN_DIG</v>
      </c>
      <c r="K66" s="86" t="str">
        <f>J66</f>
        <v>VDD_REGIN_DIG</v>
      </c>
      <c r="L66" s="86" t="s">
        <v>821</v>
      </c>
      <c r="M66" s="86" t="str">
        <f t="shared" si="1"/>
        <v/>
      </c>
      <c r="N66" s="49"/>
      <c r="O66" s="1" t="s">
        <v>1</v>
      </c>
    </row>
    <row r="67" spans="1:15" ht="15" customHeight="1" x14ac:dyDescent="0.25">
      <c r="A67">
        <v>61</v>
      </c>
      <c r="B67" s="1" t="s">
        <v>12</v>
      </c>
      <c r="C67" s="1">
        <v>1185</v>
      </c>
      <c r="D67" s="1">
        <v>-101</v>
      </c>
      <c r="E67" s="1">
        <f>C67-('Bump Map'!$B$6+'Bump Map'!$B$5)/2</f>
        <v>-2250</v>
      </c>
      <c r="F67" s="1">
        <f>D67-('Bump Map'!$C$6+'Bump Map'!$C$5)/2</f>
        <v>-673.5</v>
      </c>
      <c r="G67" s="123">
        <f t="shared" si="2"/>
        <v>-2027.0270270270269</v>
      </c>
      <c r="H67" s="123">
        <f t="shared" si="0"/>
        <v>-606.75675675675666</v>
      </c>
      <c r="I67" s="1" t="s">
        <v>140</v>
      </c>
      <c r="J67" s="1" t="str">
        <f>IF(B67="Digits",I67,IF(B67="BIST",I67,IF(B67="XTAL",I67,_xlfn.TEXTJOIN("_",TRUE,I67,B67))))</f>
        <v>CLK_REF</v>
      </c>
      <c r="K67" s="86" t="str">
        <f>J67</f>
        <v>CLK_REF</v>
      </c>
      <c r="L67" s="86" t="s">
        <v>824</v>
      </c>
      <c r="M67" s="86" t="str">
        <f t="shared" si="1"/>
        <v>T15</v>
      </c>
      <c r="N67" s="49"/>
      <c r="O67" s="1" t="s">
        <v>13</v>
      </c>
    </row>
    <row r="68" spans="1:15" ht="15" customHeight="1" x14ac:dyDescent="0.25">
      <c r="A68">
        <v>62</v>
      </c>
      <c r="B68" s="1" t="s">
        <v>12</v>
      </c>
      <c r="C68" s="1">
        <v>1195</v>
      </c>
      <c r="D68" s="1">
        <v>79</v>
      </c>
      <c r="E68" s="1">
        <f>C68-('Bump Map'!$B$6+'Bump Map'!$B$5)/2</f>
        <v>-2240</v>
      </c>
      <c r="F68" s="1">
        <f>D68-('Bump Map'!$C$6+'Bump Map'!$C$5)/2</f>
        <v>-493.5</v>
      </c>
      <c r="G68" s="123">
        <f t="shared" si="2"/>
        <v>-2018.0180180180178</v>
      </c>
      <c r="H68" s="123">
        <f t="shared" si="0"/>
        <v>-444.59459459459458</v>
      </c>
      <c r="I68" s="1" t="s">
        <v>137</v>
      </c>
      <c r="J68" s="1" t="str">
        <f>IF(B68="Digits",I68,IF(B68="BIST",I68,IF(B68="XTAL",I68,_xlfn.TEXTJOIN("_",TRUE,I68,B68))))</f>
        <v>TCK</v>
      </c>
      <c r="K68" s="86" t="str">
        <f>J68</f>
        <v>TCK</v>
      </c>
      <c r="L68" s="86" t="s">
        <v>824</v>
      </c>
      <c r="M68" s="86" t="str">
        <f t="shared" si="1"/>
        <v>J13</v>
      </c>
      <c r="N68" s="49"/>
      <c r="O68" s="1" t="s">
        <v>13</v>
      </c>
    </row>
    <row r="69" spans="1:15" ht="15" customHeight="1" x14ac:dyDescent="0.25">
      <c r="A69">
        <v>63</v>
      </c>
      <c r="B69" s="1" t="s">
        <v>124</v>
      </c>
      <c r="C69" s="1">
        <v>1195</v>
      </c>
      <c r="D69" s="1">
        <v>240</v>
      </c>
      <c r="E69" s="1">
        <f>C69-('Bump Map'!$B$6+'Bump Map'!$B$5)/2</f>
        <v>-2240</v>
      </c>
      <c r="F69" s="1">
        <f>D69-('Bump Map'!$C$6+'Bump Map'!$C$5)/2</f>
        <v>-332.5</v>
      </c>
      <c r="G69" s="123">
        <f t="shared" si="2"/>
        <v>-2018.0180180180178</v>
      </c>
      <c r="H69" s="123">
        <f t="shared" si="0"/>
        <v>-299.54954954954951</v>
      </c>
      <c r="I69" s="1" t="s">
        <v>49</v>
      </c>
      <c r="J69" s="1" t="str">
        <f>IF(AND(B69="Digits",D69&lt;0),I69,IF(AND(B69="Digits",D69&gt;0),_xlfn.TEXTJOIN("_",TRUE,I69,"Q"),IF(B69="BIST",I69,IF(B69="XTAL",I69,_xlfn.TEXTJOIN("_",TRUE,B69,I69)))))</f>
        <v>TRX0_ANA_RX_IN</v>
      </c>
      <c r="K69" s="86" t="str">
        <f>J69</f>
        <v>TRX0_ANA_RX_IN</v>
      </c>
      <c r="L69" s="86" t="s">
        <v>824</v>
      </c>
      <c r="M69" s="86" t="str">
        <f t="shared" si="1"/>
        <v>F13</v>
      </c>
      <c r="N69" s="49"/>
      <c r="O69" s="1" t="s">
        <v>398</v>
      </c>
    </row>
    <row r="70" spans="1:15" ht="15" customHeight="1" x14ac:dyDescent="0.25">
      <c r="A70">
        <v>64</v>
      </c>
      <c r="B70" s="1" t="s">
        <v>124</v>
      </c>
      <c r="C70" s="1">
        <v>1195</v>
      </c>
      <c r="D70" s="1">
        <v>420</v>
      </c>
      <c r="E70" s="1">
        <f>C70-('Bump Map'!$B$6+'Bump Map'!$B$5)/2</f>
        <v>-2240</v>
      </c>
      <c r="F70" s="1">
        <f>D70-('Bump Map'!$C$6+'Bump Map'!$C$5)/2</f>
        <v>-152.5</v>
      </c>
      <c r="G70" s="123">
        <f t="shared" si="2"/>
        <v>-2018.0180180180178</v>
      </c>
      <c r="H70" s="123">
        <f t="shared" si="0"/>
        <v>-137.38738738738738</v>
      </c>
      <c r="I70" s="1" t="s">
        <v>44</v>
      </c>
      <c r="J70" s="1" t="str">
        <f>IF(AND(B70="Digits",D70&lt;0),I70,IF(AND(B70="Digits",D70&gt;0),_xlfn.TEXTJOIN("_",TRUE,I70,"Q"),IF(B70="BIST",I70,IF(B70="XTAL",I70,_xlfn.TEXTJOIN("_",TRUE,I70,B70)))))</f>
        <v>VSS_BB_TRX0</v>
      </c>
      <c r="K70" s="86" t="s">
        <v>309</v>
      </c>
      <c r="L70" s="86" t="s">
        <v>822</v>
      </c>
      <c r="M70" s="86" t="str">
        <f t="shared" si="1"/>
        <v/>
      </c>
      <c r="N70" s="49"/>
      <c r="O70" s="1" t="s">
        <v>4</v>
      </c>
    </row>
    <row r="71" spans="1:15" ht="15" customHeight="1" x14ac:dyDescent="0.25">
      <c r="A71">
        <v>65</v>
      </c>
      <c r="B71" s="1" t="s">
        <v>124</v>
      </c>
      <c r="C71" s="1">
        <v>1205</v>
      </c>
      <c r="D71" s="1">
        <v>1140</v>
      </c>
      <c r="E71" s="1">
        <f>C71-('Bump Map'!$B$6+'Bump Map'!$B$5)/2</f>
        <v>-2230</v>
      </c>
      <c r="F71" s="1">
        <f>D71-('Bump Map'!$C$6+'Bump Map'!$C$5)/2</f>
        <v>567.5</v>
      </c>
      <c r="G71" s="123">
        <f t="shared" si="2"/>
        <v>-2009.0090090090089</v>
      </c>
      <c r="H71" s="123">
        <f t="shared" ref="H71:H134" si="7">F71/1.11</f>
        <v>511.26126126126121</v>
      </c>
      <c r="I71" s="1" t="s">
        <v>34</v>
      </c>
      <c r="J71" s="1" t="str">
        <f>IF(AND(B71="Digits",D71&lt;0),I71,IF(AND(B71="Digits",D71&gt;0),_xlfn.TEXTJOIN("_",TRUE,I71,"Q"),IF(B71="BIST",I71,IF(B71="XTAL",I71,_xlfn.TEXTJOIN("_",TRUE,I71,B71)))))</f>
        <v>VSS_RF_TRX0</v>
      </c>
      <c r="K71" s="86" t="s">
        <v>308</v>
      </c>
      <c r="L71" s="86" t="s">
        <v>822</v>
      </c>
      <c r="M71" s="86" t="str">
        <f t="shared" ref="M71:M134" si="8">IF(L71="SIGNAL", VLOOKUP(K71, signal_list1, 2), "")</f>
        <v/>
      </c>
      <c r="N71" s="49"/>
      <c r="O71" s="1" t="s">
        <v>4</v>
      </c>
    </row>
    <row r="72" spans="1:15" ht="15" customHeight="1" x14ac:dyDescent="0.25">
      <c r="A72">
        <v>66</v>
      </c>
      <c r="B72" s="1" t="s">
        <v>124</v>
      </c>
      <c r="C72" s="1">
        <v>1255</v>
      </c>
      <c r="D72" s="1">
        <v>1550</v>
      </c>
      <c r="E72" s="1">
        <f>C72-('Bump Map'!$B$6+'Bump Map'!$B$5)/2</f>
        <v>-2180</v>
      </c>
      <c r="F72" s="1">
        <f>D72-('Bump Map'!$C$6+'Bump Map'!$C$5)/2</f>
        <v>977.5</v>
      </c>
      <c r="G72" s="123">
        <f t="shared" ref="G72:G135" si="9">E72/1.11</f>
        <v>-1963.9639639639638</v>
      </c>
      <c r="H72" s="123">
        <f t="shared" si="7"/>
        <v>880.63063063063055</v>
      </c>
      <c r="I72" s="1" t="s">
        <v>406</v>
      </c>
      <c r="J72" s="1" t="str">
        <f>IF(AND(B72="Digits",D72&lt;0),I72,IF(AND(B72="Digits",D72&gt;0),_xlfn.TEXTJOIN("_",TRUE,I72,"Q"),IF(B72="BIST",I72,IF(B72="XTAL",I72,_xlfn.TEXTJOIN("_",TRUE,B72,I72)))))</f>
        <v>TRX0_RXRF_5G</v>
      </c>
      <c r="K72" s="86" t="str">
        <f>J72</f>
        <v>TRX0_RXRF_5G</v>
      </c>
      <c r="L72" s="86" t="s">
        <v>824</v>
      </c>
      <c r="M72" s="86" t="str">
        <f t="shared" si="8"/>
        <v>C16</v>
      </c>
      <c r="N72" s="49"/>
      <c r="O72" s="1" t="s">
        <v>41</v>
      </c>
    </row>
    <row r="73" spans="1:15" ht="15" customHeight="1" x14ac:dyDescent="0.25">
      <c r="A73">
        <v>67</v>
      </c>
      <c r="B73" s="1" t="s">
        <v>12</v>
      </c>
      <c r="C73" s="1">
        <v>1365</v>
      </c>
      <c r="D73" s="1">
        <v>-461</v>
      </c>
      <c r="E73" s="1">
        <f>C73-('Bump Map'!$B$6+'Bump Map'!$B$5)/2</f>
        <v>-2070</v>
      </c>
      <c r="F73" s="1">
        <f>D73-('Bump Map'!$C$6+'Bump Map'!$C$5)/2</f>
        <v>-1033.5</v>
      </c>
      <c r="G73" s="123">
        <f t="shared" si="9"/>
        <v>-1864.8648648648648</v>
      </c>
      <c r="H73" s="123">
        <f t="shared" si="7"/>
        <v>-931.08108108108104</v>
      </c>
      <c r="I73" s="1" t="s">
        <v>61</v>
      </c>
      <c r="J73" s="1" t="str">
        <f>IF(B73="Digits",I73,IF(B73="BIST",I73,IF(B73="XTAL",I73,_xlfn.TEXTJOIN("_",TRUE,I73,B73))))</f>
        <v>VSS_DIG</v>
      </c>
      <c r="K73" s="86" t="s">
        <v>311</v>
      </c>
      <c r="L73" s="86" t="s">
        <v>822</v>
      </c>
      <c r="M73" s="86" t="str">
        <f t="shared" si="8"/>
        <v/>
      </c>
      <c r="N73" s="49"/>
      <c r="O73" s="1" t="s">
        <v>4</v>
      </c>
    </row>
    <row r="74" spans="1:15" ht="15" customHeight="1" x14ac:dyDescent="0.25">
      <c r="A74">
        <v>68</v>
      </c>
      <c r="B74" s="1" t="s">
        <v>12</v>
      </c>
      <c r="C74" s="1">
        <v>1365</v>
      </c>
      <c r="D74" s="1">
        <v>-281</v>
      </c>
      <c r="E74" s="1">
        <f>C74-('Bump Map'!$B$6+'Bump Map'!$B$5)/2</f>
        <v>-2070</v>
      </c>
      <c r="F74" s="1">
        <f>D74-('Bump Map'!$C$6+'Bump Map'!$C$5)/2</f>
        <v>-853.5</v>
      </c>
      <c r="G74" s="123">
        <f t="shared" si="9"/>
        <v>-1864.8648648648648</v>
      </c>
      <c r="H74" s="123">
        <f t="shared" si="7"/>
        <v>-768.91891891891885</v>
      </c>
      <c r="I74" s="1" t="s">
        <v>136</v>
      </c>
      <c r="J74" s="1" t="str">
        <f>IF(B74="Digits",I74,IF(B74="BIST",I74,IF(B74="XTAL",I74,_xlfn.TEXTJOIN("_",TRUE,I74,B74))))</f>
        <v>RX_GAIN_CLK[1]</v>
      </c>
      <c r="K74" s="86" t="str">
        <f>J74</f>
        <v>RX_GAIN_CLK[1]</v>
      </c>
      <c r="L74" s="86" t="s">
        <v>824</v>
      </c>
      <c r="M74" s="86" t="str">
        <f t="shared" si="8"/>
        <v>N13</v>
      </c>
      <c r="N74" s="49"/>
      <c r="O74" s="1" t="s">
        <v>13</v>
      </c>
    </row>
    <row r="75" spans="1:15" ht="15" customHeight="1" x14ac:dyDescent="0.25">
      <c r="A75">
        <v>69</v>
      </c>
      <c r="B75" s="1" t="s">
        <v>12</v>
      </c>
      <c r="C75" s="1">
        <v>1365</v>
      </c>
      <c r="D75" s="1">
        <v>-101</v>
      </c>
      <c r="E75" s="1">
        <f>C75-('Bump Map'!$B$6+'Bump Map'!$B$5)/2</f>
        <v>-2070</v>
      </c>
      <c r="F75" s="1">
        <f>D75-('Bump Map'!$C$6+'Bump Map'!$C$5)/2</f>
        <v>-673.5</v>
      </c>
      <c r="G75" s="123">
        <f t="shared" si="9"/>
        <v>-1864.8648648648648</v>
      </c>
      <c r="H75" s="123">
        <f t="shared" si="7"/>
        <v>-606.75675675675666</v>
      </c>
      <c r="I75" s="1" t="s">
        <v>138</v>
      </c>
      <c r="J75" s="1" t="str">
        <f>IF(B75="Digits",I75,IF(B75="BIST",I75,IF(B75="XTAL",I75,_xlfn.TEXTJOIN("_",TRUE,I75,B75))))</f>
        <v>IQ_DATA[0]</v>
      </c>
      <c r="K75" s="86" t="str">
        <f>J75</f>
        <v>IQ_DATA[0]</v>
      </c>
      <c r="L75" s="86" t="s">
        <v>824</v>
      </c>
      <c r="M75" s="86" t="str">
        <f t="shared" si="8"/>
        <v>P16</v>
      </c>
      <c r="N75" s="49"/>
      <c r="O75" s="1" t="s">
        <v>22</v>
      </c>
    </row>
    <row r="76" spans="1:15" ht="15" customHeight="1" x14ac:dyDescent="0.25">
      <c r="A76">
        <v>70</v>
      </c>
      <c r="B76" s="1" t="s">
        <v>12</v>
      </c>
      <c r="C76" s="1">
        <v>1375</v>
      </c>
      <c r="D76" s="1">
        <v>79</v>
      </c>
      <c r="E76" s="1">
        <f>C76-('Bump Map'!$B$6+'Bump Map'!$B$5)/2</f>
        <v>-2060</v>
      </c>
      <c r="F76" s="1">
        <f>D76-('Bump Map'!$C$6+'Bump Map'!$C$5)/2</f>
        <v>-493.5</v>
      </c>
      <c r="G76" s="123">
        <f t="shared" si="9"/>
        <v>-1855.8558558558557</v>
      </c>
      <c r="H76" s="123">
        <f t="shared" si="7"/>
        <v>-444.59459459459458</v>
      </c>
      <c r="I76" s="1" t="s">
        <v>134</v>
      </c>
      <c r="J76" s="1" t="str">
        <f>IF(B76="Digits",I76,IF(B76="BIST",I76,IF(B76="XTAL",I76,_xlfn.TEXTJOIN("_",TRUE,I76,B76))))</f>
        <v>TMS</v>
      </c>
      <c r="K76" s="86" t="str">
        <f>J76</f>
        <v>TMS</v>
      </c>
      <c r="L76" s="86" t="s">
        <v>824</v>
      </c>
      <c r="M76" s="86" t="str">
        <f t="shared" si="8"/>
        <v>K14</v>
      </c>
      <c r="N76" s="49"/>
      <c r="O76" s="1" t="s">
        <v>13</v>
      </c>
    </row>
    <row r="77" spans="1:15" ht="15" customHeight="1" x14ac:dyDescent="0.25">
      <c r="A77">
        <v>71</v>
      </c>
      <c r="B77" s="1" t="s">
        <v>124</v>
      </c>
      <c r="C77" s="1">
        <v>1375</v>
      </c>
      <c r="D77" s="1">
        <v>240</v>
      </c>
      <c r="E77" s="1">
        <f>C77-('Bump Map'!$B$6+'Bump Map'!$B$5)/2</f>
        <v>-2060</v>
      </c>
      <c r="F77" s="1">
        <f>D77-('Bump Map'!$C$6+'Bump Map'!$C$5)/2</f>
        <v>-332.5</v>
      </c>
      <c r="G77" s="123">
        <f t="shared" si="9"/>
        <v>-1855.8558558558557</v>
      </c>
      <c r="H77" s="123">
        <f t="shared" si="7"/>
        <v>-299.54954954954951</v>
      </c>
      <c r="I77" s="1" t="s">
        <v>53</v>
      </c>
      <c r="J77" s="1" t="str">
        <f>IF(AND(B77="Digits",D77&lt;0),I77,IF(AND(B77="Digits",D77&gt;0),_xlfn.TEXTJOIN("_",TRUE,I77,"Q"),IF(B77="BIST",I77,IF(B77="XTAL",I77,_xlfn.TEXTJOIN("_",TRUE,B77,I77)))))</f>
        <v>TRX0_ANA_RX_IP</v>
      </c>
      <c r="K77" s="86" t="str">
        <f>J77</f>
        <v>TRX0_ANA_RX_IP</v>
      </c>
      <c r="L77" s="86" t="s">
        <v>824</v>
      </c>
      <c r="M77" s="86" t="str">
        <f t="shared" si="8"/>
        <v>E13</v>
      </c>
      <c r="N77" s="49"/>
      <c r="O77" s="1" t="s">
        <v>398</v>
      </c>
    </row>
    <row r="78" spans="1:15" ht="15" customHeight="1" x14ac:dyDescent="0.25">
      <c r="A78">
        <v>72</v>
      </c>
      <c r="B78" s="1" t="s">
        <v>124</v>
      </c>
      <c r="C78" s="1">
        <v>1375</v>
      </c>
      <c r="D78" s="1">
        <v>420</v>
      </c>
      <c r="E78" s="1">
        <f>C78-('Bump Map'!$B$6+'Bump Map'!$B$5)/2</f>
        <v>-2060</v>
      </c>
      <c r="F78" s="1">
        <f>D78-('Bump Map'!$C$6+'Bump Map'!$C$5)/2</f>
        <v>-152.5</v>
      </c>
      <c r="G78" s="123">
        <f t="shared" si="9"/>
        <v>-1855.8558558558557</v>
      </c>
      <c r="H78" s="123">
        <f t="shared" si="7"/>
        <v>-137.38738738738738</v>
      </c>
      <c r="I78" s="1" t="s">
        <v>44</v>
      </c>
      <c r="J78" s="1" t="str">
        <f>IF(AND(B78="Digits",D78&lt;0),I78,IF(AND(B78="Digits",D78&gt;0),_xlfn.TEXTJOIN("_",TRUE,I78,"Q"),IF(B78="BIST",I78,IF(B78="XTAL",I78,_xlfn.TEXTJOIN("_",TRUE,I78,B78)))))</f>
        <v>VSS_BB_TRX0</v>
      </c>
      <c r="K78" s="86" t="s">
        <v>309</v>
      </c>
      <c r="L78" s="86" t="s">
        <v>822</v>
      </c>
      <c r="M78" s="86" t="str">
        <f t="shared" si="8"/>
        <v/>
      </c>
      <c r="N78" s="49"/>
      <c r="O78" s="1" t="s">
        <v>4</v>
      </c>
    </row>
    <row r="79" spans="1:15" ht="15" customHeight="1" x14ac:dyDescent="0.25">
      <c r="A79">
        <v>73</v>
      </c>
      <c r="B79" s="1" t="s">
        <v>124</v>
      </c>
      <c r="C79" s="1">
        <v>1385</v>
      </c>
      <c r="D79" s="1">
        <v>960</v>
      </c>
      <c r="E79" s="1">
        <f>C79-('Bump Map'!$B$6+'Bump Map'!$B$5)/2</f>
        <v>-2050</v>
      </c>
      <c r="F79" s="1">
        <f>D79-('Bump Map'!$C$6+'Bump Map'!$C$5)/2</f>
        <v>387.5</v>
      </c>
      <c r="G79" s="123">
        <f t="shared" si="9"/>
        <v>-1846.8468468468466</v>
      </c>
      <c r="H79" s="123">
        <f t="shared" si="7"/>
        <v>349.09909909909908</v>
      </c>
      <c r="I79" s="1" t="s">
        <v>34</v>
      </c>
      <c r="J79" s="1" t="str">
        <f>IF(AND(B79="Digits",D79&lt;0),I79,IF(AND(B79="Digits",D79&gt;0),_xlfn.TEXTJOIN("_",TRUE,I79,"Q"),IF(B79="BIST",I79,IF(B79="XTAL",I79,_xlfn.TEXTJOIN("_",TRUE,I79,B79)))))</f>
        <v>VSS_RF_TRX0</v>
      </c>
      <c r="K79" s="86" t="s">
        <v>308</v>
      </c>
      <c r="L79" s="86" t="s">
        <v>822</v>
      </c>
      <c r="M79" s="86" t="str">
        <f t="shared" si="8"/>
        <v/>
      </c>
      <c r="N79" s="49"/>
      <c r="O79" s="1" t="s">
        <v>4</v>
      </c>
    </row>
    <row r="80" spans="1:15" ht="15" customHeight="1" x14ac:dyDescent="0.25">
      <c r="A80">
        <v>74</v>
      </c>
      <c r="B80" s="1" t="s">
        <v>124</v>
      </c>
      <c r="C80" s="1">
        <v>1385</v>
      </c>
      <c r="D80" s="1">
        <v>1140</v>
      </c>
      <c r="E80" s="1">
        <f>C80-('Bump Map'!$B$6+'Bump Map'!$B$5)/2</f>
        <v>-2050</v>
      </c>
      <c r="F80" s="1">
        <f>D80-('Bump Map'!$C$6+'Bump Map'!$C$5)/2</f>
        <v>567.5</v>
      </c>
      <c r="G80" s="123">
        <f t="shared" si="9"/>
        <v>-1846.8468468468466</v>
      </c>
      <c r="H80" s="123">
        <f t="shared" si="7"/>
        <v>511.26126126126121</v>
      </c>
      <c r="I80" s="1" t="s">
        <v>34</v>
      </c>
      <c r="J80" s="1" t="str">
        <f>IF(AND(B80="Digits",D80&lt;0),I80,IF(AND(B80="Digits",D80&gt;0),_xlfn.TEXTJOIN("_",TRUE,I80,"Q"),IF(B80="BIST",I80,IF(B80="XTAL",I80,_xlfn.TEXTJOIN("_",TRUE,I80,B80)))))</f>
        <v>VSS_RF_TRX0</v>
      </c>
      <c r="K80" s="86" t="s">
        <v>308</v>
      </c>
      <c r="L80" s="86" t="s">
        <v>822</v>
      </c>
      <c r="M80" s="86" t="str">
        <f t="shared" si="8"/>
        <v/>
      </c>
      <c r="N80" s="49"/>
      <c r="O80" s="1" t="s">
        <v>4</v>
      </c>
    </row>
    <row r="81" spans="1:15" ht="15" customHeight="1" x14ac:dyDescent="0.25">
      <c r="A81">
        <v>75</v>
      </c>
      <c r="B81" s="1" t="s">
        <v>124</v>
      </c>
      <c r="C81" s="1">
        <v>1385</v>
      </c>
      <c r="D81" s="1">
        <v>1680</v>
      </c>
      <c r="E81" s="1">
        <f>C81-('Bump Map'!$B$6+'Bump Map'!$B$5)/2</f>
        <v>-2050</v>
      </c>
      <c r="F81" s="1">
        <f>D81-('Bump Map'!$C$6+'Bump Map'!$C$5)/2</f>
        <v>1107.5</v>
      </c>
      <c r="G81" s="123">
        <f t="shared" si="9"/>
        <v>-1846.8468468468466</v>
      </c>
      <c r="H81" s="123">
        <f t="shared" si="7"/>
        <v>997.74774774774767</v>
      </c>
      <c r="I81" s="1" t="s">
        <v>395</v>
      </c>
      <c r="J81" s="1" t="str">
        <f>IF(AND(B81="Digits",D81&lt;0),I81,IF(AND(B81="Digits",D81&gt;0),_xlfn.TEXTJOIN("_",TRUE,I81,"Q"),IF(B81="BIST",I81,IF(B81="XTAL",I81,_xlfn.TEXTJOIN("_",TRUE,B81,I81)))))</f>
        <v>TRX0_TXRF_5G</v>
      </c>
      <c r="K81" s="86" t="str">
        <f>J81</f>
        <v>TRX0_TXRF_5G</v>
      </c>
      <c r="L81" s="86" t="s">
        <v>824</v>
      </c>
      <c r="M81" s="86" t="str">
        <f t="shared" si="8"/>
        <v>B16</v>
      </c>
      <c r="N81" s="49"/>
      <c r="O81" s="1" t="s">
        <v>41</v>
      </c>
    </row>
    <row r="82" spans="1:15" ht="15" customHeight="1" x14ac:dyDescent="0.25">
      <c r="A82">
        <v>76</v>
      </c>
      <c r="B82" s="1" t="s">
        <v>12</v>
      </c>
      <c r="C82" s="1">
        <v>1545</v>
      </c>
      <c r="D82" s="1">
        <v>-461</v>
      </c>
      <c r="E82" s="1">
        <f>C82-('Bump Map'!$B$6+'Bump Map'!$B$5)/2</f>
        <v>-1890</v>
      </c>
      <c r="F82" s="1">
        <f>D82-('Bump Map'!$C$6+'Bump Map'!$C$5)/2</f>
        <v>-1033.5</v>
      </c>
      <c r="G82" s="123">
        <f t="shared" si="9"/>
        <v>-1702.7027027027025</v>
      </c>
      <c r="H82" s="123">
        <f t="shared" si="7"/>
        <v>-931.08108108108104</v>
      </c>
      <c r="I82" s="1" t="s">
        <v>52</v>
      </c>
      <c r="J82" s="1" t="str">
        <f>IF(B82="Digits",I82,IF(B82="BIST",I82,IF(B82="XTAL",I82,_xlfn.TEXTJOIN("_",TRUE,I82,B82))))</f>
        <v>VDD_DIG</v>
      </c>
      <c r="K82" s="86" t="str">
        <f>J82</f>
        <v>VDD_DIG</v>
      </c>
      <c r="L82" s="86" t="s">
        <v>821</v>
      </c>
      <c r="M82" s="86" t="str">
        <f t="shared" si="8"/>
        <v/>
      </c>
      <c r="N82" s="49"/>
      <c r="O82" s="1" t="s">
        <v>1</v>
      </c>
    </row>
    <row r="83" spans="1:15" ht="15" customHeight="1" x14ac:dyDescent="0.25">
      <c r="A83">
        <v>77</v>
      </c>
      <c r="B83" s="1" t="s">
        <v>12</v>
      </c>
      <c r="C83" s="1">
        <v>1545</v>
      </c>
      <c r="D83" s="1">
        <v>-281</v>
      </c>
      <c r="E83" s="1">
        <f>C83-('Bump Map'!$B$6+'Bump Map'!$B$5)/2</f>
        <v>-1890</v>
      </c>
      <c r="F83" s="1">
        <f>D83-('Bump Map'!$C$6+'Bump Map'!$C$5)/2</f>
        <v>-853.5</v>
      </c>
      <c r="G83" s="123">
        <f t="shared" si="9"/>
        <v>-1702.7027027027025</v>
      </c>
      <c r="H83" s="123">
        <f t="shared" si="7"/>
        <v>-768.91891891891885</v>
      </c>
      <c r="I83" s="1" t="s">
        <v>133</v>
      </c>
      <c r="J83" s="1" t="str">
        <f>IF(B83="Digits",I83,IF(B83="BIST",I83,IF(B83="XTAL",I83,_xlfn.TEXTJOIN("_",TRUE,I83,B83))))</f>
        <v>CLK_DIG_EXT</v>
      </c>
      <c r="K83" s="86" t="str">
        <f>J83</f>
        <v>CLK_DIG_EXT</v>
      </c>
      <c r="L83" s="86" t="s">
        <v>824</v>
      </c>
      <c r="M83" s="86" t="str">
        <f t="shared" si="8"/>
        <v>T12</v>
      </c>
      <c r="N83" s="49"/>
      <c r="O83" s="1" t="s">
        <v>13</v>
      </c>
    </row>
    <row r="84" spans="1:15" ht="15" customHeight="1" x14ac:dyDescent="0.25">
      <c r="A84">
        <v>78</v>
      </c>
      <c r="B84" s="1" t="s">
        <v>12</v>
      </c>
      <c r="C84" s="1">
        <v>1545</v>
      </c>
      <c r="D84" s="1">
        <v>-101</v>
      </c>
      <c r="E84" s="1">
        <f>C84-('Bump Map'!$B$6+'Bump Map'!$B$5)/2</f>
        <v>-1890</v>
      </c>
      <c r="F84" s="1">
        <f>D84-('Bump Map'!$C$6+'Bump Map'!$C$5)/2</f>
        <v>-673.5</v>
      </c>
      <c r="G84" s="123">
        <f t="shared" si="9"/>
        <v>-1702.7027027027025</v>
      </c>
      <c r="H84" s="123">
        <f t="shared" si="7"/>
        <v>-606.75675675675666</v>
      </c>
      <c r="I84" s="1" t="s">
        <v>135</v>
      </c>
      <c r="J84" s="1" t="str">
        <f>IF(B84="Digits",I84,IF(B84="BIST",I84,IF(B84="XTAL",I84,_xlfn.TEXTJOIN("_",TRUE,I84,B84))))</f>
        <v>IQ_DATA[1]</v>
      </c>
      <c r="K84" s="86" t="str">
        <f>J84</f>
        <v>IQ_DATA[1]</v>
      </c>
      <c r="L84" s="86" t="s">
        <v>824</v>
      </c>
      <c r="M84" s="86" t="str">
        <f t="shared" si="8"/>
        <v>R16</v>
      </c>
      <c r="N84" s="49"/>
      <c r="O84" s="1" t="s">
        <v>22</v>
      </c>
    </row>
    <row r="85" spans="1:15" ht="15" customHeight="1" x14ac:dyDescent="0.25">
      <c r="A85">
        <v>79</v>
      </c>
      <c r="B85" s="1" t="s">
        <v>124</v>
      </c>
      <c r="C85" s="1">
        <v>1565</v>
      </c>
      <c r="D85" s="1">
        <v>960</v>
      </c>
      <c r="E85" s="1">
        <f>C85-('Bump Map'!$B$6+'Bump Map'!$B$5)/2</f>
        <v>-1870</v>
      </c>
      <c r="F85" s="1">
        <f>D85-('Bump Map'!$C$6+'Bump Map'!$C$5)/2</f>
        <v>387.5</v>
      </c>
      <c r="G85" s="123">
        <f t="shared" si="9"/>
        <v>-1684.6846846846845</v>
      </c>
      <c r="H85" s="123">
        <f t="shared" si="7"/>
        <v>349.09909909909908</v>
      </c>
      <c r="I85" s="1" t="s">
        <v>2</v>
      </c>
      <c r="J85" s="1" t="str">
        <f>IF(AND(B85="Digits",D85&lt;0),I85,IF(AND(B85="Digits",D85&gt;0),_xlfn.TEXTJOIN("_",TRUE,I85,"Q"),IF(B85="BIST",I85,IF(B85="XTAL",I85,_xlfn.TEXTJOIN("_",TRUE,I85,B85)))))</f>
        <v>VDD_ANA_LO_TRX0</v>
      </c>
      <c r="K85" s="86" t="s">
        <v>344</v>
      </c>
      <c r="L85" s="86" t="s">
        <v>821</v>
      </c>
      <c r="M85" s="86" t="str">
        <f t="shared" si="8"/>
        <v/>
      </c>
      <c r="N85" s="49"/>
      <c r="O85" s="1" t="s">
        <v>1</v>
      </c>
    </row>
    <row r="86" spans="1:15" ht="15" customHeight="1" x14ac:dyDescent="0.25">
      <c r="A86">
        <v>80</v>
      </c>
      <c r="B86" s="1" t="s">
        <v>124</v>
      </c>
      <c r="C86" s="1">
        <v>1565</v>
      </c>
      <c r="D86" s="1">
        <v>1140</v>
      </c>
      <c r="E86" s="1">
        <f>C86-('Bump Map'!$B$6+'Bump Map'!$B$5)/2</f>
        <v>-1870</v>
      </c>
      <c r="F86" s="1">
        <f>D86-('Bump Map'!$C$6+'Bump Map'!$C$5)/2</f>
        <v>567.5</v>
      </c>
      <c r="G86" s="123">
        <f t="shared" si="9"/>
        <v>-1684.6846846846845</v>
      </c>
      <c r="H86" s="123">
        <f t="shared" si="7"/>
        <v>511.26126126126121</v>
      </c>
      <c r="I86" s="1" t="s">
        <v>30</v>
      </c>
      <c r="J86" s="1" t="str">
        <f>IF(AND(B86="Digits",D86&lt;0),I86,IF(AND(B86="Digits",D86&gt;0),_xlfn.TEXTJOIN("_",TRUE,I86,"Q"),IF(B86="BIST",I86,IF(B86="XTAL",I86,_xlfn.TEXTJOIN("_",TRUE,I86,B86)&amp;"[1]"))))</f>
        <v>VDD_TXRF_TRX0[1]</v>
      </c>
      <c r="K86" s="86" t="s">
        <v>429</v>
      </c>
      <c r="L86" s="86" t="s">
        <v>823</v>
      </c>
      <c r="M86" s="86" t="str">
        <f t="shared" si="8"/>
        <v/>
      </c>
      <c r="N86" s="49" t="s">
        <v>369</v>
      </c>
      <c r="O86" s="1" t="s">
        <v>28</v>
      </c>
    </row>
    <row r="87" spans="1:15" ht="15" customHeight="1" x14ac:dyDescent="0.25">
      <c r="A87">
        <v>81</v>
      </c>
      <c r="B87" s="1" t="s">
        <v>124</v>
      </c>
      <c r="C87" s="1">
        <v>1565</v>
      </c>
      <c r="D87" s="1">
        <v>1680</v>
      </c>
      <c r="E87" s="1">
        <f>C87-('Bump Map'!$B$6+'Bump Map'!$B$5)/2</f>
        <v>-1870</v>
      </c>
      <c r="F87" s="1">
        <f>D87-('Bump Map'!$C$6+'Bump Map'!$C$5)/2</f>
        <v>1107.5</v>
      </c>
      <c r="G87" s="123">
        <f t="shared" si="9"/>
        <v>-1684.6846846846845</v>
      </c>
      <c r="H87" s="123">
        <f t="shared" si="7"/>
        <v>997.74774774774767</v>
      </c>
      <c r="I87" s="1" t="s">
        <v>57</v>
      </c>
      <c r="J87" s="1" t="str">
        <f>IF(AND(B87="Digits",D87&lt;0),I87,IF(AND(B87="Digits",D87&gt;0),_xlfn.TEXTJOIN("_",TRUE,I87,"Q"),IF(B87="BIST",I87,IF(B87="XTAL",I87,_xlfn.TEXTJOIN("_",TRUE,B87,I87)))))</f>
        <v>TRX0_TXRF_GND</v>
      </c>
      <c r="K87" s="86" t="str">
        <f>J87</f>
        <v>TRX0_TXRF_GND</v>
      </c>
      <c r="L87" s="86" t="s">
        <v>824</v>
      </c>
      <c r="M87" s="86" t="str">
        <f t="shared" si="8"/>
        <v>B15</v>
      </c>
      <c r="N87" s="49"/>
      <c r="O87" s="1" t="s">
        <v>41</v>
      </c>
    </row>
    <row r="88" spans="1:15" ht="15" customHeight="1" x14ac:dyDescent="0.25">
      <c r="A88">
        <v>82</v>
      </c>
      <c r="B88" s="1" t="s">
        <v>12</v>
      </c>
      <c r="C88" s="1">
        <v>1600</v>
      </c>
      <c r="D88" s="1">
        <v>60</v>
      </c>
      <c r="E88" s="1">
        <f>C88-('Bump Map'!$B$6+'Bump Map'!$B$5)/2</f>
        <v>-1835</v>
      </c>
      <c r="F88" s="1">
        <f>D88-('Bump Map'!$C$6+'Bump Map'!$C$5)/2</f>
        <v>-512.5</v>
      </c>
      <c r="G88" s="123">
        <f t="shared" si="9"/>
        <v>-1653.153153153153</v>
      </c>
      <c r="H88" s="123">
        <f t="shared" si="7"/>
        <v>-461.71171171171164</v>
      </c>
      <c r="I88" s="1" t="s">
        <v>142</v>
      </c>
      <c r="J88" s="1" t="str">
        <f>IF(B88="Digits",I88,IF(B88="BIST",I88,IF(B88="XTAL",I88,_xlfn.TEXTJOIN("_",TRUE,I88,B88))))</f>
        <v>IRQ</v>
      </c>
      <c r="K88" s="86" t="str">
        <f>J88</f>
        <v>IRQ</v>
      </c>
      <c r="L88" s="86" t="s">
        <v>824</v>
      </c>
      <c r="M88" s="86" t="str">
        <f t="shared" si="8"/>
        <v>L14</v>
      </c>
      <c r="N88" s="49"/>
      <c r="O88" s="1" t="s">
        <v>13</v>
      </c>
    </row>
    <row r="89" spans="1:15" ht="15" customHeight="1" x14ac:dyDescent="0.25">
      <c r="A89">
        <v>83</v>
      </c>
      <c r="B89" s="1" t="s">
        <v>124</v>
      </c>
      <c r="C89" s="1">
        <v>1600</v>
      </c>
      <c r="D89" s="1">
        <v>240</v>
      </c>
      <c r="E89" s="1">
        <f>C89-('Bump Map'!$B$6+'Bump Map'!$B$5)/2</f>
        <v>-1835</v>
      </c>
      <c r="F89" s="1">
        <f>D89-('Bump Map'!$C$6+'Bump Map'!$C$5)/2</f>
        <v>-332.5</v>
      </c>
      <c r="G89" s="123">
        <f t="shared" si="9"/>
        <v>-1653.153153153153</v>
      </c>
      <c r="H89" s="123">
        <f t="shared" si="7"/>
        <v>-299.54954954954951</v>
      </c>
      <c r="I89" s="1" t="s">
        <v>70</v>
      </c>
      <c r="J89" s="1" t="str">
        <f>IF(AND(B89="Digits",D89&lt;0),I89,IF(AND(B89="Digits",D89&gt;0),_xlfn.TEXTJOIN("_",TRUE,I89,"Q"),IF(B89="BIST",I89,IF(B89="XTAL",I89,_xlfn.TEXTJOIN("_",TRUE,B89,I89)))))</f>
        <v>TRX0_ANA_TX_IP</v>
      </c>
      <c r="K89" s="86" t="str">
        <f>J89</f>
        <v>TRX0_ANA_TX_IP</v>
      </c>
      <c r="L89" s="86" t="s">
        <v>824</v>
      </c>
      <c r="M89" s="86" t="str">
        <f t="shared" si="8"/>
        <v>D14</v>
      </c>
      <c r="N89" s="49"/>
      <c r="O89" s="1" t="s">
        <v>398</v>
      </c>
    </row>
    <row r="90" spans="1:15" ht="15" customHeight="1" x14ac:dyDescent="0.25">
      <c r="A90">
        <v>84</v>
      </c>
      <c r="B90" s="1" t="s">
        <v>124</v>
      </c>
      <c r="C90" s="1">
        <v>1600</v>
      </c>
      <c r="D90" s="1">
        <v>420</v>
      </c>
      <c r="E90" s="1">
        <f>C90-('Bump Map'!$B$6+'Bump Map'!$B$5)/2</f>
        <v>-1835</v>
      </c>
      <c r="F90" s="1">
        <f>D90-('Bump Map'!$C$6+'Bump Map'!$C$5)/2</f>
        <v>-152.5</v>
      </c>
      <c r="G90" s="123">
        <f t="shared" si="9"/>
        <v>-1653.153153153153</v>
      </c>
      <c r="H90" s="123">
        <f t="shared" si="7"/>
        <v>-137.38738738738738</v>
      </c>
      <c r="I90" s="1" t="s">
        <v>59</v>
      </c>
      <c r="J90" s="1" t="str">
        <f>IF(AND(B90="Digits",D90&lt;0),I90,IF(AND(B90="Digits",D90&gt;0),_xlfn.TEXTJOIN("_",TRUE,I90,"Q"),IF(B90="BIST",I90,IF(B90="XTAL",I90,_xlfn.TEXTJOIN("_",TRUE,I90,B90)))))</f>
        <v>VDD_BB_TRX0</v>
      </c>
      <c r="K90" s="86" t="s">
        <v>364</v>
      </c>
      <c r="L90" s="86" t="s">
        <v>823</v>
      </c>
      <c r="M90" s="86" t="str">
        <f t="shared" si="8"/>
        <v/>
      </c>
      <c r="N90" s="49" t="s">
        <v>370</v>
      </c>
      <c r="O90" s="1" t="s">
        <v>28</v>
      </c>
    </row>
    <row r="91" spans="1:15" ht="15" customHeight="1" x14ac:dyDescent="0.25">
      <c r="A91">
        <v>85</v>
      </c>
      <c r="B91" s="1" t="s">
        <v>124</v>
      </c>
      <c r="C91" s="1">
        <v>1600</v>
      </c>
      <c r="D91" s="1">
        <v>600</v>
      </c>
      <c r="E91" s="1">
        <f>C91-('Bump Map'!$B$6+'Bump Map'!$B$5)/2</f>
        <v>-1835</v>
      </c>
      <c r="F91" s="1">
        <f>D91-('Bump Map'!$C$6+'Bump Map'!$C$5)/2</f>
        <v>27.5</v>
      </c>
      <c r="G91" s="123">
        <f t="shared" si="9"/>
        <v>-1653.153153153153</v>
      </c>
      <c r="H91" s="123">
        <f t="shared" si="7"/>
        <v>24.774774774774773</v>
      </c>
      <c r="I91" s="1" t="s">
        <v>44</v>
      </c>
      <c r="J91" s="1" t="str">
        <f>IF(AND(B91="Digits",D91&lt;0),I91,IF(AND(B91="Digits",D91&gt;0),_xlfn.TEXTJOIN("_",TRUE,I91,"Q"),IF(B91="BIST",I91,IF(B91="XTAL",I91,_xlfn.TEXTJOIN("_",TRUE,I91,B91)))))</f>
        <v>VSS_BB_TRX0</v>
      </c>
      <c r="K91" s="86" t="s">
        <v>309</v>
      </c>
      <c r="L91" s="86" t="s">
        <v>822</v>
      </c>
      <c r="M91" s="86" t="str">
        <f t="shared" si="8"/>
        <v/>
      </c>
      <c r="N91" s="49"/>
      <c r="O91" s="1" t="s">
        <v>4</v>
      </c>
    </row>
    <row r="92" spans="1:15" ht="15" customHeight="1" x14ac:dyDescent="0.25">
      <c r="A92">
        <v>86</v>
      </c>
      <c r="B92" s="1" t="s">
        <v>12</v>
      </c>
      <c r="C92" s="1">
        <v>1725</v>
      </c>
      <c r="D92" s="1">
        <v>-461</v>
      </c>
      <c r="E92" s="1">
        <f>C92-('Bump Map'!$B$6+'Bump Map'!$B$5)/2</f>
        <v>-1710</v>
      </c>
      <c r="F92" s="1">
        <f>D92-('Bump Map'!$C$6+'Bump Map'!$C$5)/2</f>
        <v>-1033.5</v>
      </c>
      <c r="G92" s="123">
        <f t="shared" si="9"/>
        <v>-1540.5405405405404</v>
      </c>
      <c r="H92" s="123">
        <f t="shared" si="7"/>
        <v>-931.08108108108104</v>
      </c>
      <c r="I92" s="1" t="s">
        <v>11</v>
      </c>
      <c r="J92" s="1" t="str">
        <f>IF(B92="Digits",I92,IF(B92="BIST",I92,IF(B92="XTAL",I92,_xlfn.TEXTJOIN("_",TRUE,I92,B92))))</f>
        <v>VSS_IO</v>
      </c>
      <c r="K92" s="86" t="s">
        <v>311</v>
      </c>
      <c r="L92" s="86" t="s">
        <v>822</v>
      </c>
      <c r="M92" s="86" t="str">
        <f t="shared" si="8"/>
        <v/>
      </c>
      <c r="N92" s="49"/>
      <c r="O92" s="1" t="s">
        <v>4</v>
      </c>
    </row>
    <row r="93" spans="1:15" ht="15" customHeight="1" x14ac:dyDescent="0.25">
      <c r="A93">
        <v>87</v>
      </c>
      <c r="B93" s="1" t="s">
        <v>12</v>
      </c>
      <c r="C93" s="1">
        <v>1725</v>
      </c>
      <c r="D93" s="1">
        <v>-281</v>
      </c>
      <c r="E93" s="1">
        <f>C93-('Bump Map'!$B$6+'Bump Map'!$B$5)/2</f>
        <v>-1710</v>
      </c>
      <c r="F93" s="1">
        <f>D93-('Bump Map'!$C$6+'Bump Map'!$C$5)/2</f>
        <v>-853.5</v>
      </c>
      <c r="G93" s="123">
        <f t="shared" si="9"/>
        <v>-1540.5405405405404</v>
      </c>
      <c r="H93" s="123">
        <f t="shared" si="7"/>
        <v>-768.91891891891885</v>
      </c>
      <c r="I93" s="1" t="s">
        <v>129</v>
      </c>
      <c r="J93" s="1" t="str">
        <f>IF(B93="Digits",I93,IF(B93="BIST",I93,IF(B93="XTAL",I93,_xlfn.TEXTJOIN("_",TRUE,I93,B93))))</f>
        <v>RX_GAIN_CLK[0]</v>
      </c>
      <c r="K93" s="86" t="str">
        <f>J93</f>
        <v>RX_GAIN_CLK[0]</v>
      </c>
      <c r="L93" s="86" t="s">
        <v>824</v>
      </c>
      <c r="M93" s="86" t="str">
        <f t="shared" si="8"/>
        <v>N12</v>
      </c>
      <c r="N93" s="49"/>
      <c r="O93" s="1" t="s">
        <v>13</v>
      </c>
    </row>
    <row r="94" spans="1:15" ht="15" customHeight="1" x14ac:dyDescent="0.25">
      <c r="A94">
        <v>88</v>
      </c>
      <c r="B94" s="1" t="s">
        <v>12</v>
      </c>
      <c r="C94" s="1">
        <v>1725</v>
      </c>
      <c r="D94" s="1">
        <v>-101</v>
      </c>
      <c r="E94" s="1">
        <f>C94-('Bump Map'!$B$6+'Bump Map'!$B$5)/2</f>
        <v>-1710</v>
      </c>
      <c r="F94" s="1">
        <f>D94-('Bump Map'!$C$6+'Bump Map'!$C$5)/2</f>
        <v>-673.5</v>
      </c>
      <c r="G94" s="123">
        <f t="shared" si="9"/>
        <v>-1540.5405405405404</v>
      </c>
      <c r="H94" s="123">
        <f t="shared" si="7"/>
        <v>-606.75675675675666</v>
      </c>
      <c r="I94" s="1" t="s">
        <v>132</v>
      </c>
      <c r="J94" s="1" t="str">
        <f>IF(B94="Digits",I94,IF(B94="BIST",I94,IF(B94="XTAL",I94,_xlfn.TEXTJOIN("_",TRUE,I94,B94))))</f>
        <v>IQ_DATA[2]</v>
      </c>
      <c r="K94" s="86" t="str">
        <f>J94</f>
        <v>IQ_DATA[2]</v>
      </c>
      <c r="L94" s="86" t="s">
        <v>824</v>
      </c>
      <c r="M94" s="86" t="str">
        <f t="shared" si="8"/>
        <v>P15</v>
      </c>
      <c r="N94" s="49"/>
      <c r="O94" s="1" t="s">
        <v>22</v>
      </c>
    </row>
    <row r="95" spans="1:15" ht="15" customHeight="1" x14ac:dyDescent="0.25">
      <c r="A95">
        <v>89</v>
      </c>
      <c r="B95" s="1" t="s">
        <v>124</v>
      </c>
      <c r="C95" s="1">
        <v>1745</v>
      </c>
      <c r="D95" s="1">
        <v>1680</v>
      </c>
      <c r="E95" s="1">
        <f>C95-('Bump Map'!$B$6+'Bump Map'!$B$5)/2</f>
        <v>-1690</v>
      </c>
      <c r="F95" s="1">
        <f>D95-('Bump Map'!$C$6+'Bump Map'!$C$5)/2</f>
        <v>1107.5</v>
      </c>
      <c r="G95" s="123">
        <f t="shared" si="9"/>
        <v>-1522.5225225225224</v>
      </c>
      <c r="H95" s="123">
        <f t="shared" si="7"/>
        <v>997.74774774774767</v>
      </c>
      <c r="I95" s="1" t="s">
        <v>64</v>
      </c>
      <c r="J95" s="1" t="str">
        <f>IF(AND(B95="Digits",D95&lt;0),I95,IF(AND(B95="Digits",D95&gt;0),_xlfn.TEXTJOIN("_",TRUE,I95,"Q"),IF(B95="BIST",I95,IF(B95="XTAL",I95,_xlfn.TEXTJOIN("_",TRUE,B95,I95)))))</f>
        <v>TRX0_TXRF_2G</v>
      </c>
      <c r="K95" s="86" t="str">
        <f>J95</f>
        <v>TRX0_TXRF_2G</v>
      </c>
      <c r="L95" s="86" t="s">
        <v>824</v>
      </c>
      <c r="M95" s="86" t="str">
        <f t="shared" si="8"/>
        <v>A15</v>
      </c>
      <c r="N95" s="49"/>
      <c r="O95" s="1" t="s">
        <v>41</v>
      </c>
    </row>
    <row r="96" spans="1:15" ht="15" customHeight="1" x14ac:dyDescent="0.25">
      <c r="A96">
        <v>90</v>
      </c>
      <c r="B96" s="1" t="s">
        <v>124</v>
      </c>
      <c r="C96" s="1">
        <v>1765</v>
      </c>
      <c r="D96" s="1">
        <v>960</v>
      </c>
      <c r="E96" s="1">
        <f>C96-('Bump Map'!$B$6+'Bump Map'!$B$5)/2</f>
        <v>-1670</v>
      </c>
      <c r="F96" s="1">
        <f>D96-('Bump Map'!$C$6+'Bump Map'!$C$5)/2</f>
        <v>387.5</v>
      </c>
      <c r="G96" s="123">
        <f t="shared" si="9"/>
        <v>-1504.5045045045044</v>
      </c>
      <c r="H96" s="123">
        <f t="shared" si="7"/>
        <v>349.09909909909908</v>
      </c>
      <c r="I96" s="1" t="s">
        <v>415</v>
      </c>
      <c r="J96" s="1" t="str">
        <f>IF(AND(B96="Digits",D96&lt;0),I96,IF(AND(B96="Digits",D96&gt;0),_xlfn.TEXTJOIN("_",TRUE,I96,"Q"),IF(B96="BIST",I96,IF(B96="XTAL",I96,_xlfn.TEXTJOIN("_",TRUE,I96,B96)))))</f>
        <v>VSS_LO_TRX0</v>
      </c>
      <c r="K96" s="86" t="s">
        <v>308</v>
      </c>
      <c r="L96" s="86" t="s">
        <v>822</v>
      </c>
      <c r="M96" s="86" t="str">
        <f t="shared" si="8"/>
        <v/>
      </c>
      <c r="N96" s="49"/>
      <c r="O96" s="1" t="s">
        <v>4</v>
      </c>
    </row>
    <row r="97" spans="1:15" ht="15" customHeight="1" x14ac:dyDescent="0.25">
      <c r="A97">
        <v>91</v>
      </c>
      <c r="B97" s="1" t="s">
        <v>124</v>
      </c>
      <c r="C97" s="1">
        <v>1765</v>
      </c>
      <c r="D97" s="1">
        <v>1140</v>
      </c>
      <c r="E97" s="1">
        <f>C97-('Bump Map'!$B$6+'Bump Map'!$B$5)/2</f>
        <v>-1670</v>
      </c>
      <c r="F97" s="1">
        <f>D97-('Bump Map'!$C$6+'Bump Map'!$C$5)/2</f>
        <v>567.5</v>
      </c>
      <c r="G97" s="123">
        <f t="shared" si="9"/>
        <v>-1504.5045045045044</v>
      </c>
      <c r="H97" s="123">
        <f t="shared" si="7"/>
        <v>511.26126126126121</v>
      </c>
      <c r="I97" s="1" t="s">
        <v>34</v>
      </c>
      <c r="J97" s="1" t="str">
        <f>IF(AND(B97="Digits",D97&lt;0),I97,IF(AND(B97="Digits",D97&gt;0),_xlfn.TEXTJOIN("_",TRUE,I97,"Q"),IF(B97="BIST",I97,IF(B97="XTAL",I97,_xlfn.TEXTJOIN("_",TRUE,I97,B97)))))</f>
        <v>VSS_RF_TRX0</v>
      </c>
      <c r="K97" s="86" t="s">
        <v>308</v>
      </c>
      <c r="L97" s="86" t="s">
        <v>822</v>
      </c>
      <c r="M97" s="86" t="str">
        <f t="shared" si="8"/>
        <v/>
      </c>
      <c r="N97" s="49"/>
      <c r="O97" s="1" t="s">
        <v>4</v>
      </c>
    </row>
    <row r="98" spans="1:15" ht="15" customHeight="1" x14ac:dyDescent="0.25">
      <c r="A98">
        <v>92</v>
      </c>
      <c r="B98" s="1" t="s">
        <v>12</v>
      </c>
      <c r="C98" s="1">
        <v>1780</v>
      </c>
      <c r="D98" s="1">
        <v>79</v>
      </c>
      <c r="E98" s="1">
        <f>C98-('Bump Map'!$B$6+'Bump Map'!$B$5)/2</f>
        <v>-1655</v>
      </c>
      <c r="F98" s="1">
        <f>D98-('Bump Map'!$C$6+'Bump Map'!$C$5)/2</f>
        <v>-493.5</v>
      </c>
      <c r="G98" s="123">
        <f t="shared" si="9"/>
        <v>-1490.9909909909909</v>
      </c>
      <c r="H98" s="123">
        <f t="shared" si="7"/>
        <v>-444.59459459459458</v>
      </c>
      <c r="I98" s="1" t="s">
        <v>127</v>
      </c>
      <c r="J98" s="1" t="str">
        <f>IF(B98="Digits",I98,IF(B98="BIST",I98,IF(B98="XTAL",I98,_xlfn.TEXTJOIN("_",TRUE,I98,B98))))</f>
        <v>EN_RX[0]</v>
      </c>
      <c r="K98" s="86" t="str">
        <f>J98</f>
        <v>EN_RX[0]</v>
      </c>
      <c r="L98" s="86" t="s">
        <v>824</v>
      </c>
      <c r="M98" s="86" t="str">
        <f t="shared" si="8"/>
        <v>K13</v>
      </c>
      <c r="N98" s="49"/>
      <c r="O98" s="1" t="s">
        <v>13</v>
      </c>
    </row>
    <row r="99" spans="1:15" x14ac:dyDescent="0.25">
      <c r="A99">
        <v>93</v>
      </c>
      <c r="B99" s="1" t="s">
        <v>124</v>
      </c>
      <c r="C99" s="1">
        <v>1780</v>
      </c>
      <c r="D99" s="1">
        <v>240</v>
      </c>
      <c r="E99" s="1">
        <f>C99-('Bump Map'!$B$6+'Bump Map'!$B$5)/2</f>
        <v>-1655</v>
      </c>
      <c r="F99" s="1">
        <f>D99-('Bump Map'!$C$6+'Bump Map'!$C$5)/2</f>
        <v>-332.5</v>
      </c>
      <c r="G99" s="123">
        <f t="shared" si="9"/>
        <v>-1490.9909909909909</v>
      </c>
      <c r="H99" s="123">
        <f t="shared" si="7"/>
        <v>-299.54954954954951</v>
      </c>
      <c r="I99" s="1" t="s">
        <v>71</v>
      </c>
      <c r="J99" s="1" t="str">
        <f>IF(AND(B99="Digits",D99&lt;0),I99,IF(AND(B99="Digits",D99&gt;0),_xlfn.TEXTJOIN("_",TRUE,I99,"Q"),IF(B99="BIST",I99,IF(B99="XTAL",I99,_xlfn.TEXTJOIN("_",TRUE,B99,I99)))))</f>
        <v>TRX0_ANA_TX_IN</v>
      </c>
      <c r="K99" s="86" t="str">
        <f>J99</f>
        <v>TRX0_ANA_TX_IN</v>
      </c>
      <c r="L99" s="86" t="s">
        <v>824</v>
      </c>
      <c r="M99" s="86" t="str">
        <f t="shared" si="8"/>
        <v>D13</v>
      </c>
      <c r="N99" s="49"/>
      <c r="O99" s="1" t="s">
        <v>398</v>
      </c>
    </row>
    <row r="100" spans="1:15" x14ac:dyDescent="0.25">
      <c r="A100">
        <v>94</v>
      </c>
      <c r="B100" s="1" t="s">
        <v>124</v>
      </c>
      <c r="C100" s="1">
        <v>1780</v>
      </c>
      <c r="D100" s="1">
        <v>420</v>
      </c>
      <c r="E100" s="1">
        <f>C100-('Bump Map'!$B$6+'Bump Map'!$B$5)/2</f>
        <v>-1655</v>
      </c>
      <c r="F100" s="1">
        <f>D100-('Bump Map'!$C$6+'Bump Map'!$C$5)/2</f>
        <v>-152.5</v>
      </c>
      <c r="G100" s="123">
        <f t="shared" si="9"/>
        <v>-1490.9909909909909</v>
      </c>
      <c r="H100" s="123">
        <f t="shared" si="7"/>
        <v>-137.38738738738738</v>
      </c>
      <c r="I100" s="1" t="s">
        <v>65</v>
      </c>
      <c r="J100" s="1" t="str">
        <f>IF(AND(B100="Digits",D100&lt;0),I100,IF(AND(B100="Digits",D100&gt;0),_xlfn.TEXTJOIN("_",TRUE,I100,"Q"),IF(B100="BIST",I100,IF(B100="XTAL",I100,_xlfn.TEXTJOIN("_",TRUE,I100,B100)))))</f>
        <v>VDD_ANA_BB_TRX0</v>
      </c>
      <c r="K100" s="86" t="s">
        <v>365</v>
      </c>
      <c r="L100" s="86" t="s">
        <v>821</v>
      </c>
      <c r="M100" s="86" t="str">
        <f t="shared" si="8"/>
        <v/>
      </c>
      <c r="N100" s="49"/>
      <c r="O100" s="1" t="s">
        <v>1</v>
      </c>
    </row>
    <row r="101" spans="1:15" x14ac:dyDescent="0.25">
      <c r="A101">
        <v>95</v>
      </c>
      <c r="B101" s="1" t="s">
        <v>124</v>
      </c>
      <c r="C101" s="1">
        <v>1780</v>
      </c>
      <c r="D101" s="1">
        <v>600</v>
      </c>
      <c r="E101" s="1">
        <f>C101-('Bump Map'!$B$6+'Bump Map'!$B$5)/2</f>
        <v>-1655</v>
      </c>
      <c r="F101" s="1">
        <f>D101-('Bump Map'!$C$6+'Bump Map'!$C$5)/2</f>
        <v>27.5</v>
      </c>
      <c r="G101" s="123">
        <f t="shared" si="9"/>
        <v>-1490.9909909909909</v>
      </c>
      <c r="H101" s="123">
        <f t="shared" si="7"/>
        <v>24.774774774774773</v>
      </c>
      <c r="I101" s="1" t="s">
        <v>44</v>
      </c>
      <c r="J101" s="1" t="str">
        <f>IF(AND(B101="Digits",D101&lt;0),I101,IF(AND(B101="Digits",D101&gt;0),_xlfn.TEXTJOIN("_",TRUE,I101,"Q"),IF(B101="BIST",I101,IF(B101="XTAL",I101,_xlfn.TEXTJOIN("_",TRUE,I101,B101)))))</f>
        <v>VSS_BB_TRX0</v>
      </c>
      <c r="K101" s="86" t="s">
        <v>309</v>
      </c>
      <c r="L101" s="86" t="s">
        <v>822</v>
      </c>
      <c r="M101" s="86" t="str">
        <f t="shared" si="8"/>
        <v/>
      </c>
      <c r="N101" s="49"/>
      <c r="O101" s="1" t="s">
        <v>4</v>
      </c>
    </row>
    <row r="102" spans="1:15" x14ac:dyDescent="0.25">
      <c r="A102">
        <v>96</v>
      </c>
      <c r="B102" s="1" t="s">
        <v>124</v>
      </c>
      <c r="C102" s="1">
        <v>1780</v>
      </c>
      <c r="D102" s="1">
        <v>780</v>
      </c>
      <c r="E102" s="1">
        <f>C102-('Bump Map'!$B$6+'Bump Map'!$B$5)/2</f>
        <v>-1655</v>
      </c>
      <c r="F102" s="1">
        <f>D102-('Bump Map'!$C$6+'Bump Map'!$C$5)/2</f>
        <v>207.5</v>
      </c>
      <c r="G102" s="123">
        <f t="shared" si="9"/>
        <v>-1490.9909909909909</v>
      </c>
      <c r="H102" s="123">
        <f t="shared" si="7"/>
        <v>186.93693693693692</v>
      </c>
      <c r="I102" s="1" t="s">
        <v>44</v>
      </c>
      <c r="J102" s="1" t="str">
        <f>IF(AND(B102="Digits",D102&lt;0),I102,IF(AND(B102="Digits",D102&gt;0),_xlfn.TEXTJOIN("_",TRUE,I102,"Q"),IF(B102="BIST",I102,IF(B102="XTAL",I102,_xlfn.TEXTJOIN("_",TRUE,I102,B102)))))</f>
        <v>VSS_BB_TRX0</v>
      </c>
      <c r="K102" s="86" t="s">
        <v>309</v>
      </c>
      <c r="L102" s="86" t="s">
        <v>822</v>
      </c>
      <c r="M102" s="86" t="str">
        <f t="shared" si="8"/>
        <v/>
      </c>
      <c r="N102" s="49"/>
      <c r="O102" s="1" t="s">
        <v>4</v>
      </c>
    </row>
    <row r="103" spans="1:15" x14ac:dyDescent="0.25">
      <c r="A103">
        <v>97</v>
      </c>
      <c r="B103" s="1" t="s">
        <v>124</v>
      </c>
      <c r="C103" s="1">
        <v>1870</v>
      </c>
      <c r="D103" s="1">
        <v>1550</v>
      </c>
      <c r="E103" s="1">
        <f>C103-('Bump Map'!$B$6+'Bump Map'!$B$5)/2</f>
        <v>-1565</v>
      </c>
      <c r="F103" s="1">
        <f>D103-('Bump Map'!$C$6+'Bump Map'!$C$5)/2</f>
        <v>977.5</v>
      </c>
      <c r="G103" s="123">
        <f t="shared" si="9"/>
        <v>-1409.9099099099099</v>
      </c>
      <c r="H103" s="123">
        <f t="shared" si="7"/>
        <v>880.63063063063055</v>
      </c>
      <c r="I103" s="1" t="s">
        <v>405</v>
      </c>
      <c r="J103" s="1" t="str">
        <f>IF(AND(B103="Digits",D103&lt;0),I103,IF(AND(B103="Digits",D103&gt;0),_xlfn.TEXTJOIN("_",TRUE,I103,"Q"),IF(B103="BIST",I103,IF(B103="XTAL",I103,_xlfn.TEXTJOIN("_",TRUE,B103,I103)))))</f>
        <v>TRX0_RXRF_2G</v>
      </c>
      <c r="K103" s="86" t="str">
        <f>J103</f>
        <v>TRX0_RXRF_2G</v>
      </c>
      <c r="L103" s="86" t="s">
        <v>824</v>
      </c>
      <c r="M103" s="86" t="str">
        <f t="shared" si="8"/>
        <v>A14</v>
      </c>
      <c r="N103" s="49"/>
      <c r="O103" s="1" t="s">
        <v>41</v>
      </c>
    </row>
    <row r="104" spans="1:15" x14ac:dyDescent="0.25">
      <c r="A104">
        <v>98</v>
      </c>
      <c r="B104" s="1" t="s">
        <v>12</v>
      </c>
      <c r="C104" s="1">
        <v>1905</v>
      </c>
      <c r="D104" s="1">
        <v>-461</v>
      </c>
      <c r="E104" s="1">
        <f>C104-('Bump Map'!$B$6+'Bump Map'!$B$5)/2</f>
        <v>-1530</v>
      </c>
      <c r="F104" s="1">
        <f>D104-('Bump Map'!$C$6+'Bump Map'!$C$5)/2</f>
        <v>-1033.5</v>
      </c>
      <c r="G104" s="123">
        <f t="shared" si="9"/>
        <v>-1378.3783783783783</v>
      </c>
      <c r="H104" s="123">
        <f t="shared" si="7"/>
        <v>-931.08108108108104</v>
      </c>
      <c r="I104" s="1" t="s">
        <v>427</v>
      </c>
      <c r="J104" s="1" t="str">
        <f>IF(B104="Digits",I104,IF(B104="BIST",I104,IF(B104="XTAL",I104,_xlfn.TEXTJOIN("_",TRUE,I104,B104))))</f>
        <v>VDD_IO</v>
      </c>
      <c r="K104" s="86" t="str">
        <f>J104</f>
        <v>VDD_IO</v>
      </c>
      <c r="L104" s="86" t="s">
        <v>821</v>
      </c>
      <c r="M104" s="86" t="str">
        <f t="shared" si="8"/>
        <v/>
      </c>
      <c r="N104" s="49"/>
      <c r="O104" s="1" t="s">
        <v>1</v>
      </c>
    </row>
    <row r="105" spans="1:15" x14ac:dyDescent="0.25">
      <c r="A105">
        <v>99</v>
      </c>
      <c r="B105" s="1" t="s">
        <v>12</v>
      </c>
      <c r="C105" s="1">
        <v>1905</v>
      </c>
      <c r="D105" s="1">
        <v>-281</v>
      </c>
      <c r="E105" s="1">
        <f>C105-('Bump Map'!$B$6+'Bump Map'!$B$5)/2</f>
        <v>-1530</v>
      </c>
      <c r="F105" s="1">
        <f>D105-('Bump Map'!$C$6+'Bump Map'!$C$5)/2</f>
        <v>-853.5</v>
      </c>
      <c r="G105" s="123">
        <f t="shared" si="9"/>
        <v>-1378.3783783783783</v>
      </c>
      <c r="H105" s="123">
        <f t="shared" si="7"/>
        <v>-768.91891891891885</v>
      </c>
      <c r="I105" s="1" t="s">
        <v>427</v>
      </c>
      <c r="J105" s="1" t="str">
        <f>IF(B105="Digits",I105,IF(B105="BIST",I105,IF(B105="XTAL",I105,_xlfn.TEXTJOIN("_",TRUE,I105,B105))))</f>
        <v>VDD_IO</v>
      </c>
      <c r="K105" s="86" t="str">
        <f>J105</f>
        <v>VDD_IO</v>
      </c>
      <c r="L105" s="86" t="s">
        <v>821</v>
      </c>
      <c r="M105" s="86" t="str">
        <f t="shared" si="8"/>
        <v/>
      </c>
      <c r="N105" s="49"/>
      <c r="O105" s="1" t="s">
        <v>1</v>
      </c>
    </row>
    <row r="106" spans="1:15" x14ac:dyDescent="0.25">
      <c r="A106">
        <v>100</v>
      </c>
      <c r="B106" s="1" t="s">
        <v>12</v>
      </c>
      <c r="C106" s="1">
        <v>1905</v>
      </c>
      <c r="D106" s="1">
        <v>-101</v>
      </c>
      <c r="E106" s="1">
        <f>C106-('Bump Map'!$B$6+'Bump Map'!$B$5)/2</f>
        <v>-1530</v>
      </c>
      <c r="F106" s="1">
        <f>D106-('Bump Map'!$C$6+'Bump Map'!$C$5)/2</f>
        <v>-673.5</v>
      </c>
      <c r="G106" s="123">
        <f t="shared" si="9"/>
        <v>-1378.3783783783783</v>
      </c>
      <c r="H106" s="123">
        <f t="shared" si="7"/>
        <v>-606.75675675675666</v>
      </c>
      <c r="I106" s="1" t="s">
        <v>128</v>
      </c>
      <c r="J106" s="1" t="str">
        <f>IF(B106="Digits",I106,IF(B106="BIST",I106,IF(B106="XTAL",I106,_xlfn.TEXTJOIN("_",TRUE,I106,B106))))</f>
        <v>IQ_DATA[3]</v>
      </c>
      <c r="K106" s="86" t="str">
        <f>J106</f>
        <v>IQ_DATA[3]</v>
      </c>
      <c r="L106" s="86" t="s">
        <v>824</v>
      </c>
      <c r="M106" s="86" t="str">
        <f t="shared" si="8"/>
        <v>R15</v>
      </c>
      <c r="N106" s="49"/>
      <c r="O106" s="1" t="s">
        <v>22</v>
      </c>
    </row>
    <row r="107" spans="1:15" x14ac:dyDescent="0.25">
      <c r="A107">
        <v>101</v>
      </c>
      <c r="B107" s="1" t="s">
        <v>12</v>
      </c>
      <c r="C107" s="1">
        <v>1960</v>
      </c>
      <c r="D107" s="1">
        <v>60</v>
      </c>
      <c r="E107" s="1">
        <f>C107-('Bump Map'!$B$6+'Bump Map'!$B$5)/2</f>
        <v>-1475</v>
      </c>
      <c r="F107" s="1">
        <f>D107-('Bump Map'!$C$6+'Bump Map'!$C$5)/2</f>
        <v>-512.5</v>
      </c>
      <c r="G107" s="123">
        <f t="shared" si="9"/>
        <v>-1328.8288288288288</v>
      </c>
      <c r="H107" s="123">
        <f t="shared" si="7"/>
        <v>-461.71171171171164</v>
      </c>
      <c r="I107" s="1" t="s">
        <v>11</v>
      </c>
      <c r="J107" s="1" t="str">
        <f>IF(B107="Digits",I107,IF(B107="BIST",I107,IF(B107="XTAL",I107,_xlfn.TEXTJOIN("_",TRUE,I107,B107))))</f>
        <v>VSS_IO</v>
      </c>
      <c r="K107" s="86" t="s">
        <v>311</v>
      </c>
      <c r="L107" s="86" t="s">
        <v>822</v>
      </c>
      <c r="M107" s="86" t="str">
        <f t="shared" si="8"/>
        <v/>
      </c>
      <c r="N107" s="49"/>
      <c r="O107" s="1" t="s">
        <v>4</v>
      </c>
    </row>
    <row r="108" spans="1:15" ht="15" customHeight="1" x14ac:dyDescent="0.25">
      <c r="A108">
        <v>102</v>
      </c>
      <c r="B108" s="1" t="s">
        <v>124</v>
      </c>
      <c r="C108" s="1">
        <v>1960</v>
      </c>
      <c r="D108" s="1">
        <v>240</v>
      </c>
      <c r="E108" s="1">
        <f>C108-('Bump Map'!$B$6+'Bump Map'!$B$5)/2</f>
        <v>-1475</v>
      </c>
      <c r="F108" s="1">
        <f>D108-('Bump Map'!$C$6+'Bump Map'!$C$5)/2</f>
        <v>-332.5</v>
      </c>
      <c r="G108" s="123">
        <f t="shared" si="9"/>
        <v>-1328.8288288288288</v>
      </c>
      <c r="H108" s="123">
        <f t="shared" si="7"/>
        <v>-299.54954954954951</v>
      </c>
      <c r="I108" s="1" t="s">
        <v>60</v>
      </c>
      <c r="J108" s="1" t="str">
        <f>IF(AND(B108="Digits",D108&lt;0),I108,IF(AND(B108="Digits",D108&gt;0),_xlfn.TEXTJOIN("_",TRUE,I108,"Q"),IF(B108="BIST",I108,IF(B108="XTAL",I108,_xlfn.TEXTJOIN("_",TRUE,B108,I108)))))</f>
        <v>TRX0_ANA_TX_QN</v>
      </c>
      <c r="K108" s="86" t="str">
        <f>J108</f>
        <v>TRX0_ANA_TX_QN</v>
      </c>
      <c r="L108" s="86" t="s">
        <v>824</v>
      </c>
      <c r="M108" s="86" t="str">
        <f t="shared" si="8"/>
        <v>D12</v>
      </c>
      <c r="N108" s="49"/>
      <c r="O108" s="1" t="s">
        <v>398</v>
      </c>
    </row>
    <row r="109" spans="1:15" ht="15" customHeight="1" x14ac:dyDescent="0.25">
      <c r="A109">
        <v>103</v>
      </c>
      <c r="B109" s="1" t="s">
        <v>124</v>
      </c>
      <c r="C109" s="1">
        <v>1960</v>
      </c>
      <c r="D109" s="1">
        <v>420</v>
      </c>
      <c r="E109" s="1">
        <f>C109-('Bump Map'!$B$6+'Bump Map'!$B$5)/2</f>
        <v>-1475</v>
      </c>
      <c r="F109" s="1">
        <f>D109-('Bump Map'!$C$6+'Bump Map'!$C$5)/2</f>
        <v>-152.5</v>
      </c>
      <c r="G109" s="123">
        <f t="shared" si="9"/>
        <v>-1328.8288288288288</v>
      </c>
      <c r="H109" s="123">
        <f t="shared" si="7"/>
        <v>-137.38738738738738</v>
      </c>
      <c r="I109" s="1" t="s">
        <v>66</v>
      </c>
      <c r="J109" s="1" t="str">
        <f>IF(AND(B109="Digits",D109&lt;0),I109,IF(AND(B109="Digits",D109&gt;0),_xlfn.TEXTJOIN("_",TRUE,I109,"Q"),IF(B109="BIST",I109,IF(B109="XTAL",I109,_xlfn.TEXTJOIN("_",TRUE,B109,I109)))))</f>
        <v>TRX0_ANA_TX_QP</v>
      </c>
      <c r="K109" s="86" t="str">
        <f>J109</f>
        <v>TRX0_ANA_TX_QP</v>
      </c>
      <c r="L109" s="86" t="s">
        <v>824</v>
      </c>
      <c r="M109" s="86" t="str">
        <f t="shared" si="8"/>
        <v>D11</v>
      </c>
      <c r="N109" s="49"/>
      <c r="O109" s="1" t="s">
        <v>398</v>
      </c>
    </row>
    <row r="110" spans="1:15" ht="15" customHeight="1" x14ac:dyDescent="0.25">
      <c r="A110">
        <v>104</v>
      </c>
      <c r="B110" s="1" t="s">
        <v>124</v>
      </c>
      <c r="C110" s="1">
        <v>1960</v>
      </c>
      <c r="D110" s="1">
        <v>600</v>
      </c>
      <c r="E110" s="1">
        <f>C110-('Bump Map'!$B$6+'Bump Map'!$B$5)/2</f>
        <v>-1475</v>
      </c>
      <c r="F110" s="1">
        <f>D110-('Bump Map'!$C$6+'Bump Map'!$C$5)/2</f>
        <v>27.5</v>
      </c>
      <c r="G110" s="123">
        <f t="shared" si="9"/>
        <v>-1328.8288288288288</v>
      </c>
      <c r="H110" s="123">
        <f t="shared" si="7"/>
        <v>24.774774774774773</v>
      </c>
      <c r="I110" s="1" t="s">
        <v>44</v>
      </c>
      <c r="J110" s="1" t="str">
        <f>IF(AND(B110="Digits",D110&lt;0),I110,IF(AND(B110="Digits",D110&gt;0),_xlfn.TEXTJOIN("_",TRUE,I110,"Q"),IF(B110="BIST",I110,IF(B110="XTAL",I110,_xlfn.TEXTJOIN("_",TRUE,I110,B110)))))</f>
        <v>VSS_BB_TRX0</v>
      </c>
      <c r="K110" s="86" t="s">
        <v>309</v>
      </c>
      <c r="L110" s="86" t="s">
        <v>822</v>
      </c>
      <c r="M110" s="86" t="str">
        <f t="shared" si="8"/>
        <v/>
      </c>
      <c r="N110" s="49"/>
      <c r="O110" s="1" t="s">
        <v>4</v>
      </c>
    </row>
    <row r="111" spans="1:15" ht="15" customHeight="1" x14ac:dyDescent="0.25">
      <c r="A111">
        <v>105</v>
      </c>
      <c r="B111" s="1" t="s">
        <v>124</v>
      </c>
      <c r="C111" s="1">
        <v>1965</v>
      </c>
      <c r="D111" s="1">
        <v>960</v>
      </c>
      <c r="E111" s="1">
        <f>C111-('Bump Map'!$B$6+'Bump Map'!$B$5)/2</f>
        <v>-1470</v>
      </c>
      <c r="F111" s="1">
        <f>D111-('Bump Map'!$C$6+'Bump Map'!$C$5)/2</f>
        <v>387.5</v>
      </c>
      <c r="G111" s="123">
        <f t="shared" si="9"/>
        <v>-1324.3243243243242</v>
      </c>
      <c r="H111" s="123">
        <f t="shared" si="7"/>
        <v>349.09909909909908</v>
      </c>
      <c r="I111" s="1" t="s">
        <v>414</v>
      </c>
      <c r="J111" s="1" t="str">
        <f>IF(AND(B111="Digits",D111&lt;0),I111,IF(AND(B111="Digits",D111&gt;0),_xlfn.TEXTJOIN("_",TRUE,I111,"Q"),IF(B111="BIST",I111,IF(B111="XTAL",I111,_xlfn.TEXTJOIN("_",TRUE,I111,B111)))))</f>
        <v>VSS_ESD_RF_TRX0</v>
      </c>
      <c r="K111" s="86" t="s">
        <v>309</v>
      </c>
      <c r="L111" s="86" t="s">
        <v>822</v>
      </c>
      <c r="M111" s="86" t="str">
        <f t="shared" si="8"/>
        <v/>
      </c>
      <c r="N111" s="49"/>
      <c r="O111" s="1" t="s">
        <v>4</v>
      </c>
    </row>
    <row r="112" spans="1:15" ht="15" customHeight="1" x14ac:dyDescent="0.25">
      <c r="A112">
        <v>106</v>
      </c>
      <c r="B112" s="1" t="s">
        <v>124</v>
      </c>
      <c r="C112" s="1">
        <v>1965</v>
      </c>
      <c r="D112" s="1">
        <v>1140</v>
      </c>
      <c r="E112" s="1">
        <f>C112-('Bump Map'!$B$6+'Bump Map'!$B$5)/2</f>
        <v>-1470</v>
      </c>
      <c r="F112" s="1">
        <f>D112-('Bump Map'!$C$6+'Bump Map'!$C$5)/2</f>
        <v>567.5</v>
      </c>
      <c r="G112" s="123">
        <f t="shared" si="9"/>
        <v>-1324.3243243243242</v>
      </c>
      <c r="H112" s="123">
        <f t="shared" si="7"/>
        <v>511.26126126126121</v>
      </c>
      <c r="I112" s="1" t="s">
        <v>34</v>
      </c>
      <c r="J112" s="1" t="str">
        <f>IF(AND(B112="Digits",D112&lt;0),I112,IF(AND(B112="Digits",D112&gt;0),_xlfn.TEXTJOIN("_",TRUE,I112,"Q"),IF(B112="BIST",I112,IF(B112="XTAL",I112,_xlfn.TEXTJOIN("_",TRUE,I112,B112)))))</f>
        <v>VSS_RF_TRX0</v>
      </c>
      <c r="K112" s="86" t="s">
        <v>308</v>
      </c>
      <c r="L112" s="86" t="s">
        <v>822</v>
      </c>
      <c r="M112" s="86" t="str">
        <f t="shared" si="8"/>
        <v/>
      </c>
      <c r="N112" s="49"/>
      <c r="O112" s="1" t="s">
        <v>4</v>
      </c>
    </row>
    <row r="113" spans="1:15" ht="15" customHeight="1" x14ac:dyDescent="0.25">
      <c r="A113">
        <v>107</v>
      </c>
      <c r="B113" s="1" t="s">
        <v>124</v>
      </c>
      <c r="C113" s="1">
        <v>1995</v>
      </c>
      <c r="D113" s="1">
        <v>1680</v>
      </c>
      <c r="E113" s="1">
        <f>C113-('Bump Map'!$B$6+'Bump Map'!$B$5)/2</f>
        <v>-1440</v>
      </c>
      <c r="F113" s="1">
        <f>D113-('Bump Map'!$C$6+'Bump Map'!$C$5)/2</f>
        <v>1107.5</v>
      </c>
      <c r="G113" s="123">
        <f t="shared" si="9"/>
        <v>-1297.2972972972973</v>
      </c>
      <c r="H113" s="123">
        <f t="shared" si="7"/>
        <v>997.74774774774767</v>
      </c>
      <c r="I113" s="1" t="s">
        <v>72</v>
      </c>
      <c r="J113" s="1" t="str">
        <f>IF(AND(B113="Digits",D113&lt;0),I113,IF(AND(B113="Digits",D113&gt;0),_xlfn.TEXTJOIN("_",TRUE,I113,"Q"),IF(B113="BIST",I113,IF(B113="XTAL",I113,_xlfn.TEXTJOIN("_",TRUE,I113,B113)))))</f>
        <v>VSS_RXRF_2G_TRX0</v>
      </c>
      <c r="K113" s="86" t="str">
        <f>J113</f>
        <v>VSS_RXRF_2G_TRX0</v>
      </c>
      <c r="L113" s="86" t="s">
        <v>824</v>
      </c>
      <c r="M113" s="86" t="str">
        <f t="shared" si="8"/>
        <v>B14</v>
      </c>
      <c r="N113" s="49"/>
      <c r="O113" s="1" t="s">
        <v>41</v>
      </c>
    </row>
    <row r="114" spans="1:15" ht="15" customHeight="1" x14ac:dyDescent="0.25">
      <c r="A114">
        <v>108</v>
      </c>
      <c r="B114" s="1" t="s">
        <v>12</v>
      </c>
      <c r="C114" s="1">
        <v>2085</v>
      </c>
      <c r="D114" s="1">
        <v>-461</v>
      </c>
      <c r="E114" s="1">
        <f>C114-('Bump Map'!$B$6+'Bump Map'!$B$5)/2</f>
        <v>-1350</v>
      </c>
      <c r="F114" s="1">
        <f>D114-('Bump Map'!$C$6+'Bump Map'!$C$5)/2</f>
        <v>-1033.5</v>
      </c>
      <c r="G114" s="123">
        <f t="shared" si="9"/>
        <v>-1216.216216216216</v>
      </c>
      <c r="H114" s="123">
        <f t="shared" si="7"/>
        <v>-931.08108108108104</v>
      </c>
      <c r="I114" s="1" t="s">
        <v>61</v>
      </c>
      <c r="J114" s="1" t="str">
        <f>IF(B114="Digits",I114,IF(B114="BIST",I114,IF(B114="XTAL",I114,_xlfn.TEXTJOIN("_",TRUE,I114,B114))))</f>
        <v>VSS_DIG</v>
      </c>
      <c r="K114" s="86" t="s">
        <v>311</v>
      </c>
      <c r="L114" s="86" t="s">
        <v>822</v>
      </c>
      <c r="M114" s="86" t="str">
        <f t="shared" si="8"/>
        <v/>
      </c>
      <c r="N114" s="49"/>
      <c r="O114" s="1" t="s">
        <v>4</v>
      </c>
    </row>
    <row r="115" spans="1:15" ht="15" customHeight="1" x14ac:dyDescent="0.25">
      <c r="A115">
        <v>109</v>
      </c>
      <c r="B115" s="1" t="s">
        <v>12</v>
      </c>
      <c r="C115" s="1">
        <v>2085</v>
      </c>
      <c r="D115" s="1">
        <v>-281</v>
      </c>
      <c r="E115" s="1">
        <f>C115-('Bump Map'!$B$6+'Bump Map'!$B$5)/2</f>
        <v>-1350</v>
      </c>
      <c r="F115" s="1">
        <f>D115-('Bump Map'!$C$6+'Bump Map'!$C$5)/2</f>
        <v>-853.5</v>
      </c>
      <c r="G115" s="123">
        <f t="shared" si="9"/>
        <v>-1216.216216216216</v>
      </c>
      <c r="H115" s="123">
        <f t="shared" si="7"/>
        <v>-768.91891891891885</v>
      </c>
      <c r="I115" s="1" t="s">
        <v>123</v>
      </c>
      <c r="J115" s="1" t="str">
        <f>IF(B115="Digits",I115,IF(B115="BIST",I115,IF(B115="XTAL",I115,_xlfn.TEXTJOIN("_",TRUE,I115,B115))))</f>
        <v>IQ_DATA[6]</v>
      </c>
      <c r="K115" s="86" t="str">
        <f>J115</f>
        <v>IQ_DATA[6]</v>
      </c>
      <c r="L115" s="86" t="s">
        <v>824</v>
      </c>
      <c r="M115" s="86" t="str">
        <f t="shared" si="8"/>
        <v>T14</v>
      </c>
      <c r="N115" s="49"/>
      <c r="O115" s="1" t="s">
        <v>22</v>
      </c>
    </row>
    <row r="116" spans="1:15" ht="15" customHeight="1" x14ac:dyDescent="0.25">
      <c r="A116">
        <v>110</v>
      </c>
      <c r="B116" s="1" t="s">
        <v>12</v>
      </c>
      <c r="C116" s="1">
        <v>2085</v>
      </c>
      <c r="D116" s="1">
        <v>-101</v>
      </c>
      <c r="E116" s="1">
        <f>C116-('Bump Map'!$B$6+'Bump Map'!$B$5)/2</f>
        <v>-1350</v>
      </c>
      <c r="F116" s="1">
        <f>D116-('Bump Map'!$C$6+'Bump Map'!$C$5)/2</f>
        <v>-673.5</v>
      </c>
      <c r="G116" s="123">
        <f t="shared" si="9"/>
        <v>-1216.216216216216</v>
      </c>
      <c r="H116" s="123">
        <f t="shared" si="7"/>
        <v>-606.75675675675666</v>
      </c>
      <c r="I116" s="1" t="s">
        <v>126</v>
      </c>
      <c r="J116" s="1" t="str">
        <f>IF(B116="Digits",I116,IF(B116="BIST",I116,IF(B116="XTAL",I116,_xlfn.TEXTJOIN("_",TRUE,I116,B116))))</f>
        <v>IQ_DATA[4]</v>
      </c>
      <c r="K116" s="86" t="str">
        <f>J116</f>
        <v>IQ_DATA[4]</v>
      </c>
      <c r="L116" s="86" t="s">
        <v>824</v>
      </c>
      <c r="M116" s="86" t="str">
        <f t="shared" si="8"/>
        <v>P14</v>
      </c>
      <c r="N116" s="49"/>
      <c r="O116" s="1" t="s">
        <v>22</v>
      </c>
    </row>
    <row r="117" spans="1:15" ht="15" customHeight="1" x14ac:dyDescent="0.25">
      <c r="A117">
        <v>111</v>
      </c>
      <c r="B117" s="1" t="s">
        <v>99</v>
      </c>
      <c r="C117" s="1">
        <v>2175</v>
      </c>
      <c r="D117" s="1">
        <v>960</v>
      </c>
      <c r="E117" s="1">
        <f>C117-('Bump Map'!$B$6+'Bump Map'!$B$5)/2</f>
        <v>-1260</v>
      </c>
      <c r="F117" s="1">
        <f>D117-('Bump Map'!$C$6+'Bump Map'!$C$5)/2</f>
        <v>387.5</v>
      </c>
      <c r="G117" s="123">
        <f t="shared" si="9"/>
        <v>-1135.135135135135</v>
      </c>
      <c r="H117" s="123">
        <f t="shared" si="7"/>
        <v>349.09909909909908</v>
      </c>
      <c r="I117" s="1" t="s">
        <v>34</v>
      </c>
      <c r="J117" s="1" t="str">
        <f>IF(AND(B117="Digits",D117&lt;0),I117,IF(AND(B117="Digits",D117&gt;0),_xlfn.TEXTJOIN("_",TRUE,I117,"Q"),IF(B117="BIST",I117,IF(B117="XTAL",I117,_xlfn.TEXTJOIN("_",TRUE,I117,B117)))))</f>
        <v>VSS_RF_TRX1</v>
      </c>
      <c r="K117" s="86" t="s">
        <v>308</v>
      </c>
      <c r="L117" s="86" t="s">
        <v>822</v>
      </c>
      <c r="M117" s="86" t="str">
        <f t="shared" si="8"/>
        <v/>
      </c>
      <c r="N117" s="49"/>
      <c r="O117" s="1" t="s">
        <v>4</v>
      </c>
    </row>
    <row r="118" spans="1:15" ht="15" customHeight="1" x14ac:dyDescent="0.25">
      <c r="A118">
        <v>112</v>
      </c>
      <c r="B118" s="1" t="s">
        <v>99</v>
      </c>
      <c r="C118" s="1">
        <v>2175</v>
      </c>
      <c r="D118" s="1">
        <v>1140</v>
      </c>
      <c r="E118" s="1">
        <f>C118-('Bump Map'!$B$6+'Bump Map'!$B$5)/2</f>
        <v>-1260</v>
      </c>
      <c r="F118" s="1">
        <f>D118-('Bump Map'!$C$6+'Bump Map'!$C$5)/2</f>
        <v>567.5</v>
      </c>
      <c r="G118" s="123">
        <f t="shared" si="9"/>
        <v>-1135.135135135135</v>
      </c>
      <c r="H118" s="123">
        <f t="shared" si="7"/>
        <v>511.26126126126121</v>
      </c>
      <c r="I118" s="1" t="s">
        <v>34</v>
      </c>
      <c r="J118" s="1" t="str">
        <f>IF(AND(B118="Digits",D118&lt;0),I118,IF(AND(B118="Digits",D118&gt;0),_xlfn.TEXTJOIN("_",TRUE,I118,"Q"),IF(B118="BIST",I118,IF(B118="XTAL",I118,_xlfn.TEXTJOIN("_",TRUE,I118,B118)))))</f>
        <v>VSS_RF_TRX1</v>
      </c>
      <c r="K118" s="86" t="s">
        <v>308</v>
      </c>
      <c r="L118" s="86" t="s">
        <v>822</v>
      </c>
      <c r="M118" s="86" t="str">
        <f t="shared" si="8"/>
        <v/>
      </c>
      <c r="N118" s="49"/>
      <c r="O118" s="1" t="s">
        <v>4</v>
      </c>
    </row>
    <row r="119" spans="1:15" ht="15" customHeight="1" x14ac:dyDescent="0.25">
      <c r="A119">
        <v>113</v>
      </c>
      <c r="B119" s="1" t="s">
        <v>99</v>
      </c>
      <c r="C119" s="1">
        <v>2175</v>
      </c>
      <c r="D119" s="1">
        <v>1320</v>
      </c>
      <c r="E119" s="1">
        <f>C119-('Bump Map'!$B$6+'Bump Map'!$B$5)/2</f>
        <v>-1260</v>
      </c>
      <c r="F119" s="1">
        <f>D119-('Bump Map'!$C$6+'Bump Map'!$C$5)/2</f>
        <v>747.5</v>
      </c>
      <c r="G119" s="123">
        <f t="shared" si="9"/>
        <v>-1135.135135135135</v>
      </c>
      <c r="H119" s="123">
        <f t="shared" si="7"/>
        <v>673.4234234234234</v>
      </c>
      <c r="I119" s="1" t="s">
        <v>32</v>
      </c>
      <c r="J119" s="1" t="str">
        <f>IF(AND(B119="Digits",D119&lt;0),I119,IF(AND(B119="Digits",D119&gt;0),_xlfn.TEXTJOIN("_",TRUE,I119,"Q"),IF(B119="BIST",I119,IF(B119="XTAL",I119,_xlfn.TEXTJOIN("_",TRUE,I119,B119)))))</f>
        <v>VDD_RF_TRX1</v>
      </c>
      <c r="K119" s="86" t="s">
        <v>364</v>
      </c>
      <c r="L119" s="86" t="s">
        <v>823</v>
      </c>
      <c r="M119" s="86" t="str">
        <f t="shared" si="8"/>
        <v/>
      </c>
      <c r="N119" s="49" t="s">
        <v>371</v>
      </c>
      <c r="O119" s="1" t="s">
        <v>28</v>
      </c>
    </row>
    <row r="120" spans="1:15" ht="15" customHeight="1" x14ac:dyDescent="0.25">
      <c r="A120">
        <v>114</v>
      </c>
      <c r="B120" s="1" t="s">
        <v>99</v>
      </c>
      <c r="C120" s="1">
        <v>2175</v>
      </c>
      <c r="D120" s="1">
        <v>1500</v>
      </c>
      <c r="E120" s="1">
        <f>C120-('Bump Map'!$B$6+'Bump Map'!$B$5)/2</f>
        <v>-1260</v>
      </c>
      <c r="F120" s="1">
        <f>D120-('Bump Map'!$C$6+'Bump Map'!$C$5)/2</f>
        <v>927.5</v>
      </c>
      <c r="G120" s="123">
        <f t="shared" si="9"/>
        <v>-1135.135135135135</v>
      </c>
      <c r="H120" s="123">
        <f t="shared" si="7"/>
        <v>835.58558558558548</v>
      </c>
      <c r="I120" s="1" t="s">
        <v>30</v>
      </c>
      <c r="J120" s="1" t="str">
        <f>IF(AND(B120="Digits",D120&lt;0),I120,IF(AND(B120="Digits",D120&gt;0),_xlfn.TEXTJOIN("_",TRUE,I120,"Q"),IF(B120="BIST",I120,IF(B120="XTAL",I120,_xlfn.TEXTJOIN("_",TRUE,I120,B120)&amp;"[0]"))))</f>
        <v>VDD_TXRF_TRX1[0]</v>
      </c>
      <c r="K120" s="86" t="s">
        <v>433</v>
      </c>
      <c r="L120" s="86" t="s">
        <v>823</v>
      </c>
      <c r="M120" s="86" t="str">
        <f t="shared" si="8"/>
        <v/>
      </c>
      <c r="N120" s="49" t="s">
        <v>372</v>
      </c>
      <c r="O120" s="1" t="s">
        <v>28</v>
      </c>
    </row>
    <row r="121" spans="1:15" ht="15" customHeight="1" x14ac:dyDescent="0.25">
      <c r="A121">
        <v>115</v>
      </c>
      <c r="B121" s="1" t="s">
        <v>99</v>
      </c>
      <c r="C121" s="1">
        <v>2175</v>
      </c>
      <c r="D121" s="1">
        <v>1680</v>
      </c>
      <c r="E121" s="1">
        <f>C121-('Bump Map'!$B$6+'Bump Map'!$B$5)/2</f>
        <v>-1260</v>
      </c>
      <c r="F121" s="1">
        <f>D121-('Bump Map'!$C$6+'Bump Map'!$C$5)/2</f>
        <v>1107.5</v>
      </c>
      <c r="G121" s="123">
        <f t="shared" si="9"/>
        <v>-1135.135135135135</v>
      </c>
      <c r="H121" s="123">
        <f t="shared" si="7"/>
        <v>997.74774774774767</v>
      </c>
      <c r="I121" s="1" t="s">
        <v>26</v>
      </c>
      <c r="J121" s="1" t="str">
        <f>IF(AND(B121="Digits",D121&lt;0),I121,IF(AND(B121="Digits",D121&gt;0),_xlfn.TEXTJOIN("_",TRUE,I121,"Q"),IF(B121="BIST",I121,IF(B121="XTAL",I121,_xlfn.TEXTJOIN("_",TRUE,I121,B121)))))</f>
        <v>VDD_ANA_RF_TRX1</v>
      </c>
      <c r="K121" s="86" t="s">
        <v>345</v>
      </c>
      <c r="L121" s="86" t="s">
        <v>821</v>
      </c>
      <c r="M121" s="86" t="str">
        <f t="shared" si="8"/>
        <v/>
      </c>
      <c r="N121" s="49"/>
      <c r="O121" s="1" t="s">
        <v>1</v>
      </c>
    </row>
    <row r="122" spans="1:15" ht="15" customHeight="1" x14ac:dyDescent="0.25">
      <c r="A122">
        <v>116</v>
      </c>
      <c r="B122" s="1" t="s">
        <v>12</v>
      </c>
      <c r="C122" s="1">
        <v>2185</v>
      </c>
      <c r="D122" s="1">
        <v>79</v>
      </c>
      <c r="E122" s="1">
        <f>C122-('Bump Map'!$B$6+'Bump Map'!$B$5)/2</f>
        <v>-1250</v>
      </c>
      <c r="F122" s="1">
        <f>D122-('Bump Map'!$C$6+'Bump Map'!$C$5)/2</f>
        <v>-493.5</v>
      </c>
      <c r="G122" s="123">
        <f t="shared" si="9"/>
        <v>-1126.1261261261261</v>
      </c>
      <c r="H122" s="123">
        <f t="shared" si="7"/>
        <v>-444.59459459459458</v>
      </c>
      <c r="I122" s="1" t="s">
        <v>120</v>
      </c>
      <c r="J122" s="1" t="str">
        <f>IF(B122="Digits",I122,IF(B122="BIST",I122,IF(B122="XTAL",I122,_xlfn.TEXTJOIN("_",TRUE,I122,B122))))</f>
        <v>EN_TX[0]</v>
      </c>
      <c r="K122" s="86" t="str">
        <f>J122</f>
        <v>EN_TX[0]</v>
      </c>
      <c r="L122" s="86" t="s">
        <v>824</v>
      </c>
      <c r="M122" s="86" t="str">
        <f t="shared" si="8"/>
        <v>L13</v>
      </c>
      <c r="N122" s="49"/>
      <c r="O122" s="1" t="s">
        <v>13</v>
      </c>
    </row>
    <row r="123" spans="1:15" ht="15" customHeight="1" x14ac:dyDescent="0.25">
      <c r="A123">
        <v>117</v>
      </c>
      <c r="B123" s="1" t="s">
        <v>99</v>
      </c>
      <c r="C123" s="1">
        <v>2185</v>
      </c>
      <c r="D123" s="1">
        <v>240</v>
      </c>
      <c r="E123" s="1">
        <f>C123-('Bump Map'!$B$6+'Bump Map'!$B$5)/2</f>
        <v>-1250</v>
      </c>
      <c r="F123" s="1">
        <f>D123-('Bump Map'!$C$6+'Bump Map'!$C$5)/2</f>
        <v>-332.5</v>
      </c>
      <c r="G123" s="123">
        <f t="shared" si="9"/>
        <v>-1126.1261261261261</v>
      </c>
      <c r="H123" s="123">
        <f t="shared" si="7"/>
        <v>-299.54954954954951</v>
      </c>
      <c r="I123" s="1" t="s">
        <v>39</v>
      </c>
      <c r="J123" s="1" t="str">
        <f>IF(AND(B123="Digits",D123&lt;0),I123,IF(AND(B123="Digits",D123&gt;0),_xlfn.TEXTJOIN("_",TRUE,I123,"Q"),IF(B123="BIST",I123,IF(B123="XTAL",I123,_xlfn.TEXTJOIN("_",TRUE,B123,I123)))))</f>
        <v>TRX1_ANA_RX_QP</v>
      </c>
      <c r="K123" s="86" t="str">
        <f>J123</f>
        <v>TRX1_ANA_RX_QP</v>
      </c>
      <c r="L123" s="86" t="s">
        <v>824</v>
      </c>
      <c r="M123" s="86" t="str">
        <f t="shared" si="8"/>
        <v>J10</v>
      </c>
      <c r="N123" s="49"/>
      <c r="O123" s="1" t="s">
        <v>398</v>
      </c>
    </row>
    <row r="124" spans="1:15" ht="15" customHeight="1" x14ac:dyDescent="0.25">
      <c r="A124">
        <v>118</v>
      </c>
      <c r="B124" s="1" t="s">
        <v>99</v>
      </c>
      <c r="C124" s="1">
        <v>2185</v>
      </c>
      <c r="D124" s="1">
        <v>420</v>
      </c>
      <c r="E124" s="1">
        <f>C124-('Bump Map'!$B$6+'Bump Map'!$B$5)/2</f>
        <v>-1250</v>
      </c>
      <c r="F124" s="1">
        <f>D124-('Bump Map'!$C$6+'Bump Map'!$C$5)/2</f>
        <v>-152.5</v>
      </c>
      <c r="G124" s="123">
        <f t="shared" si="9"/>
        <v>-1126.1261261261261</v>
      </c>
      <c r="H124" s="123">
        <f t="shared" si="7"/>
        <v>-137.38738738738738</v>
      </c>
      <c r="I124" s="1" t="s">
        <v>37</v>
      </c>
      <c r="J124" s="1" t="str">
        <f>IF(AND(B124="Digits",D124&lt;0),I124,IF(AND(B124="Digits",D124&gt;0),_xlfn.TEXTJOIN("_",TRUE,I124,"Q"),IF(B124="BIST",I124,IF(B124="XTAL",I124,_xlfn.TEXTJOIN("_",TRUE,I124,B124)))))</f>
        <v>VSS_ESD_BB_TRX1</v>
      </c>
      <c r="K124" s="86" t="s">
        <v>309</v>
      </c>
      <c r="L124" s="86" t="s">
        <v>822</v>
      </c>
      <c r="M124" s="86" t="str">
        <f t="shared" si="8"/>
        <v/>
      </c>
      <c r="N124" s="49"/>
      <c r="O124" s="1" t="s">
        <v>4</v>
      </c>
    </row>
    <row r="125" spans="1:15" ht="15" customHeight="1" x14ac:dyDescent="0.25">
      <c r="A125">
        <v>119</v>
      </c>
      <c r="B125" s="1" t="s">
        <v>12</v>
      </c>
      <c r="C125" s="1">
        <v>2265</v>
      </c>
      <c r="D125" s="1">
        <v>-461</v>
      </c>
      <c r="E125" s="1">
        <f>C125-('Bump Map'!$B$6+'Bump Map'!$B$5)/2</f>
        <v>-1170</v>
      </c>
      <c r="F125" s="1">
        <f>D125-('Bump Map'!$C$6+'Bump Map'!$C$5)/2</f>
        <v>-1033.5</v>
      </c>
      <c r="G125" s="123">
        <f t="shared" si="9"/>
        <v>-1054.0540540540539</v>
      </c>
      <c r="H125" s="123">
        <f t="shared" si="7"/>
        <v>-931.08108108108104</v>
      </c>
      <c r="I125" s="1" t="s">
        <v>52</v>
      </c>
      <c r="J125" s="1" t="str">
        <f>IF(B125="Digits",I125,IF(B125="BIST",I125,IF(B125="XTAL",I125,_xlfn.TEXTJOIN("_",TRUE,I125,B125))))</f>
        <v>VDD_DIG</v>
      </c>
      <c r="K125" s="86" t="str">
        <f t="shared" ref="K125:K130" si="10">J125</f>
        <v>VDD_DIG</v>
      </c>
      <c r="L125" s="86" t="s">
        <v>821</v>
      </c>
      <c r="M125" s="86" t="str">
        <f t="shared" si="8"/>
        <v/>
      </c>
      <c r="N125" s="49"/>
      <c r="O125" s="1" t="s">
        <v>1</v>
      </c>
    </row>
    <row r="126" spans="1:15" ht="15" customHeight="1" x14ac:dyDescent="0.25">
      <c r="A126">
        <v>120</v>
      </c>
      <c r="B126" s="1" t="s">
        <v>12</v>
      </c>
      <c r="C126" s="1">
        <v>2265</v>
      </c>
      <c r="D126" s="1">
        <v>-281</v>
      </c>
      <c r="E126" s="1">
        <f>C126-('Bump Map'!$B$6+'Bump Map'!$B$5)/2</f>
        <v>-1170</v>
      </c>
      <c r="F126" s="1">
        <f>D126-('Bump Map'!$C$6+'Bump Map'!$C$5)/2</f>
        <v>-853.5</v>
      </c>
      <c r="G126" s="123">
        <f t="shared" si="9"/>
        <v>-1054.0540540540539</v>
      </c>
      <c r="H126" s="123">
        <f t="shared" si="7"/>
        <v>-768.91891891891885</v>
      </c>
      <c r="I126" s="1" t="s">
        <v>119</v>
      </c>
      <c r="J126" s="1" t="str">
        <f>IF(B126="Digits",I126,IF(B126="BIST",I126,IF(B126="XTAL",I126,_xlfn.TEXTJOIN("_",TRUE,I126,B126))))</f>
        <v>IQ_DATA[8]</v>
      </c>
      <c r="K126" s="86" t="str">
        <f t="shared" si="10"/>
        <v>IQ_DATA[8]</v>
      </c>
      <c r="L126" s="86" t="s">
        <v>824</v>
      </c>
      <c r="M126" s="86" t="str">
        <f t="shared" si="8"/>
        <v>R13</v>
      </c>
      <c r="N126" s="49"/>
      <c r="O126" s="1" t="s">
        <v>22</v>
      </c>
    </row>
    <row r="127" spans="1:15" ht="15" customHeight="1" x14ac:dyDescent="0.25">
      <c r="A127">
        <v>121</v>
      </c>
      <c r="B127" s="1" t="s">
        <v>12</v>
      </c>
      <c r="C127" s="1">
        <v>2265</v>
      </c>
      <c r="D127" s="1">
        <v>-101</v>
      </c>
      <c r="E127" s="1">
        <f>C127-('Bump Map'!$B$6+'Bump Map'!$B$5)/2</f>
        <v>-1170</v>
      </c>
      <c r="F127" s="1">
        <f>D127-('Bump Map'!$C$6+'Bump Map'!$C$5)/2</f>
        <v>-673.5</v>
      </c>
      <c r="G127" s="123">
        <f t="shared" si="9"/>
        <v>-1054.0540540540539</v>
      </c>
      <c r="H127" s="123">
        <f t="shared" si="7"/>
        <v>-606.75675675675666</v>
      </c>
      <c r="I127" s="1" t="s">
        <v>122</v>
      </c>
      <c r="J127" s="1" t="str">
        <f>IF(B127="Digits",I127,IF(B127="BIST",I127,IF(B127="XTAL",I127,_xlfn.TEXTJOIN("_",TRUE,I127,B127))))</f>
        <v>IQ_DATA[5]</v>
      </c>
      <c r="K127" s="86" t="str">
        <f t="shared" si="10"/>
        <v>IQ_DATA[5]</v>
      </c>
      <c r="L127" s="86" t="s">
        <v>824</v>
      </c>
      <c r="M127" s="86" t="str">
        <f t="shared" si="8"/>
        <v>R14</v>
      </c>
      <c r="N127" s="49"/>
      <c r="O127" s="1" t="s">
        <v>22</v>
      </c>
    </row>
    <row r="128" spans="1:15" ht="15" customHeight="1" x14ac:dyDescent="0.25">
      <c r="A128">
        <v>122</v>
      </c>
      <c r="B128" s="1" t="s">
        <v>99</v>
      </c>
      <c r="C128" s="1">
        <v>2360</v>
      </c>
      <c r="D128" s="1">
        <v>1550</v>
      </c>
      <c r="E128" s="1">
        <f>C128-('Bump Map'!$B$6+'Bump Map'!$B$5)/2</f>
        <v>-1075</v>
      </c>
      <c r="F128" s="1">
        <f>D128-('Bump Map'!$C$6+'Bump Map'!$C$5)/2</f>
        <v>977.5</v>
      </c>
      <c r="G128" s="123">
        <f t="shared" si="9"/>
        <v>-968.46846846846836</v>
      </c>
      <c r="H128" s="123">
        <f t="shared" si="7"/>
        <v>880.63063063063055</v>
      </c>
      <c r="I128" s="1" t="s">
        <v>407</v>
      </c>
      <c r="J128" s="1" t="str">
        <f>IF(AND(B128="Digits",D128&lt;0),I128,IF(AND(B128="Digits",D128&gt;0),_xlfn.TEXTJOIN("_",TRUE,I128,"Q"),IF(B128="BIST",I128,IF(B128="XTAL",I128,_xlfn.TEXTJOIN("_",TRUE,B128,I128)))))</f>
        <v>TRX1_RXRF_7G</v>
      </c>
      <c r="K128" s="86" t="str">
        <f t="shared" si="10"/>
        <v>TRX1_RXRF_7G</v>
      </c>
      <c r="L128" s="86" t="s">
        <v>824</v>
      </c>
      <c r="M128" s="86" t="str">
        <f t="shared" si="8"/>
        <v>A13</v>
      </c>
      <c r="N128" s="49"/>
      <c r="O128" s="1" t="s">
        <v>41</v>
      </c>
    </row>
    <row r="129" spans="1:15" ht="15" customHeight="1" x14ac:dyDescent="0.25">
      <c r="A129">
        <v>123</v>
      </c>
      <c r="B129" s="1" t="s">
        <v>12</v>
      </c>
      <c r="C129" s="1">
        <v>2365</v>
      </c>
      <c r="D129" s="1">
        <v>79</v>
      </c>
      <c r="E129" s="1">
        <f>C129-('Bump Map'!$B$6+'Bump Map'!$B$5)/2</f>
        <v>-1070</v>
      </c>
      <c r="F129" s="1">
        <f>D129-('Bump Map'!$C$6+'Bump Map'!$C$5)/2</f>
        <v>-493.5</v>
      </c>
      <c r="G129" s="123">
        <f t="shared" si="9"/>
        <v>-963.96396396396392</v>
      </c>
      <c r="H129" s="123">
        <f t="shared" si="7"/>
        <v>-444.59459459459458</v>
      </c>
      <c r="I129" s="1" t="s">
        <v>117</v>
      </c>
      <c r="J129" s="1" t="str">
        <f>IF(B129="Digits",I129,IF(B129="BIST",I129,IF(B129="XTAL",I129,_xlfn.TEXTJOIN("_",TRUE,I129,B129))))</f>
        <v>TDO</v>
      </c>
      <c r="K129" s="86" t="str">
        <f t="shared" si="10"/>
        <v>TDO</v>
      </c>
      <c r="L129" s="86" t="s">
        <v>824</v>
      </c>
      <c r="M129" s="86" t="str">
        <f t="shared" si="8"/>
        <v>M14</v>
      </c>
      <c r="N129" s="49"/>
      <c r="O129" s="1" t="s">
        <v>13</v>
      </c>
    </row>
    <row r="130" spans="1:15" ht="15" customHeight="1" x14ac:dyDescent="0.25">
      <c r="A130">
        <v>124</v>
      </c>
      <c r="B130" s="1" t="s">
        <v>99</v>
      </c>
      <c r="C130" s="1">
        <v>2365</v>
      </c>
      <c r="D130" s="1">
        <v>240</v>
      </c>
      <c r="E130" s="1">
        <f>C130-('Bump Map'!$B$6+'Bump Map'!$B$5)/2</f>
        <v>-1070</v>
      </c>
      <c r="F130" s="1">
        <f>D130-('Bump Map'!$C$6+'Bump Map'!$C$5)/2</f>
        <v>-332.5</v>
      </c>
      <c r="G130" s="123">
        <f t="shared" si="9"/>
        <v>-963.96396396396392</v>
      </c>
      <c r="H130" s="123">
        <f t="shared" si="7"/>
        <v>-299.54954954954951</v>
      </c>
      <c r="I130" s="1" t="s">
        <v>45</v>
      </c>
      <c r="J130" s="1" t="str">
        <f>IF(AND(B130="Digits",D130&lt;0),I130,IF(AND(B130="Digits",D130&gt;0),_xlfn.TEXTJOIN("_",TRUE,I130,"Q"),IF(B130="BIST",I130,IF(B130="XTAL",I130,_xlfn.TEXTJOIN("_",TRUE,B130,I130)))))</f>
        <v>TRX1_ANA_RX_QN</v>
      </c>
      <c r="K130" s="86" t="str">
        <f t="shared" si="10"/>
        <v>TRX1_ANA_RX_QN</v>
      </c>
      <c r="L130" s="86" t="s">
        <v>824</v>
      </c>
      <c r="M130" s="86" t="str">
        <f t="shared" si="8"/>
        <v>H10</v>
      </c>
      <c r="N130" s="49"/>
      <c r="O130" s="1" t="s">
        <v>398</v>
      </c>
    </row>
    <row r="131" spans="1:15" ht="15" customHeight="1" x14ac:dyDescent="0.25">
      <c r="A131">
        <v>125</v>
      </c>
      <c r="B131" s="1" t="s">
        <v>99</v>
      </c>
      <c r="C131" s="1">
        <v>2365</v>
      </c>
      <c r="D131" s="1">
        <v>420</v>
      </c>
      <c r="E131" s="1">
        <f>C131-('Bump Map'!$B$6+'Bump Map'!$B$5)/2</f>
        <v>-1070</v>
      </c>
      <c r="F131" s="1">
        <f>D131-('Bump Map'!$C$6+'Bump Map'!$C$5)/2</f>
        <v>-152.5</v>
      </c>
      <c r="G131" s="123">
        <f t="shared" si="9"/>
        <v>-963.96396396396392</v>
      </c>
      <c r="H131" s="123">
        <f t="shared" si="7"/>
        <v>-137.38738738738738</v>
      </c>
      <c r="I131" s="1" t="s">
        <v>44</v>
      </c>
      <c r="J131" s="1" t="str">
        <f>IF(AND(B131="Digits",D131&lt;0),I131,IF(AND(B131="Digits",D131&gt;0),_xlfn.TEXTJOIN("_",TRUE,I131,"Q"),IF(B131="BIST",I131,IF(B131="XTAL",I131,_xlfn.TEXTJOIN("_",TRUE,I131,B131)))))</f>
        <v>VSS_BB_TRX1</v>
      </c>
      <c r="K131" s="86" t="s">
        <v>309</v>
      </c>
      <c r="L131" s="86" t="s">
        <v>822</v>
      </c>
      <c r="M131" s="86" t="str">
        <f t="shared" si="8"/>
        <v/>
      </c>
      <c r="N131" s="49"/>
      <c r="O131" s="1" t="s">
        <v>4</v>
      </c>
    </row>
    <row r="132" spans="1:15" ht="15" customHeight="1" x14ac:dyDescent="0.25">
      <c r="A132">
        <v>126</v>
      </c>
      <c r="B132" s="1" t="s">
        <v>99</v>
      </c>
      <c r="C132" s="1">
        <v>2375</v>
      </c>
      <c r="D132" s="1">
        <v>1140</v>
      </c>
      <c r="E132" s="1">
        <f>C132-('Bump Map'!$B$6+'Bump Map'!$B$5)/2</f>
        <v>-1060</v>
      </c>
      <c r="F132" s="1">
        <f>D132-('Bump Map'!$C$6+'Bump Map'!$C$5)/2</f>
        <v>567.5</v>
      </c>
      <c r="G132" s="123">
        <f t="shared" si="9"/>
        <v>-954.95495495495481</v>
      </c>
      <c r="H132" s="123">
        <f t="shared" si="7"/>
        <v>511.26126126126121</v>
      </c>
      <c r="I132" s="1" t="s">
        <v>34</v>
      </c>
      <c r="J132" s="1" t="str">
        <f>IF(AND(B132="Digits",D132&lt;0),I132,IF(AND(B132="Digits",D132&gt;0),_xlfn.TEXTJOIN("_",TRUE,I132,"Q"),IF(B132="BIST",I132,IF(B132="XTAL",I132,_xlfn.TEXTJOIN("_",TRUE,I132,B132)))))</f>
        <v>VSS_RF_TRX1</v>
      </c>
      <c r="K132" s="86" t="s">
        <v>308</v>
      </c>
      <c r="L132" s="86" t="s">
        <v>822</v>
      </c>
      <c r="M132" s="86" t="str">
        <f t="shared" si="8"/>
        <v/>
      </c>
      <c r="N132" s="49"/>
      <c r="O132" s="1" t="s">
        <v>4</v>
      </c>
    </row>
    <row r="133" spans="1:15" ht="15" customHeight="1" x14ac:dyDescent="0.25">
      <c r="A133">
        <v>127</v>
      </c>
      <c r="B133" s="1" t="s">
        <v>12</v>
      </c>
      <c r="C133" s="1">
        <v>2445</v>
      </c>
      <c r="D133" s="1">
        <v>-461</v>
      </c>
      <c r="E133" s="1">
        <f>C133-('Bump Map'!$B$6+'Bump Map'!$B$5)/2</f>
        <v>-990</v>
      </c>
      <c r="F133" s="1">
        <f>D133-('Bump Map'!$C$6+'Bump Map'!$C$5)/2</f>
        <v>-1033.5</v>
      </c>
      <c r="G133" s="123">
        <f t="shared" si="9"/>
        <v>-891.89189189189176</v>
      </c>
      <c r="H133" s="123">
        <f t="shared" si="7"/>
        <v>-931.08108108108104</v>
      </c>
      <c r="I133" s="1" t="s">
        <v>11</v>
      </c>
      <c r="J133" s="1" t="str">
        <f>IF(B133="Digits",I133,IF(B133="BIST",I133,IF(B133="XTAL",I133,_xlfn.TEXTJOIN("_",TRUE,I133,B133))))</f>
        <v>VSS_IO</v>
      </c>
      <c r="K133" s="86" t="s">
        <v>311</v>
      </c>
      <c r="L133" s="86" t="s">
        <v>822</v>
      </c>
      <c r="M133" s="86" t="str">
        <f t="shared" si="8"/>
        <v/>
      </c>
      <c r="N133" s="49"/>
      <c r="O133" s="1" t="s">
        <v>4</v>
      </c>
    </row>
    <row r="134" spans="1:15" ht="15" customHeight="1" x14ac:dyDescent="0.25">
      <c r="A134">
        <v>128</v>
      </c>
      <c r="B134" s="1" t="s">
        <v>12</v>
      </c>
      <c r="C134" s="1">
        <v>2445</v>
      </c>
      <c r="D134" s="1">
        <v>-281</v>
      </c>
      <c r="E134" s="1">
        <f>C134-('Bump Map'!$B$6+'Bump Map'!$B$5)/2</f>
        <v>-990</v>
      </c>
      <c r="F134" s="1">
        <f>D134-('Bump Map'!$C$6+'Bump Map'!$C$5)/2</f>
        <v>-853.5</v>
      </c>
      <c r="G134" s="123">
        <f t="shared" si="9"/>
        <v>-891.89189189189176</v>
      </c>
      <c r="H134" s="123">
        <f t="shared" si="7"/>
        <v>-768.91891891891885</v>
      </c>
      <c r="I134" s="1" t="s">
        <v>116</v>
      </c>
      <c r="J134" s="1" t="str">
        <f>IF(B134="Digits",I134,IF(B134="BIST",I134,IF(B134="XTAL",I134,_xlfn.TEXTJOIN("_",TRUE,I134,B134))))</f>
        <v>IQ_DATA[10]</v>
      </c>
      <c r="K134" s="86" t="str">
        <f>J134</f>
        <v>IQ_DATA[10]</v>
      </c>
      <c r="L134" s="86" t="s">
        <v>824</v>
      </c>
      <c r="M134" s="86" t="str">
        <f t="shared" si="8"/>
        <v>P12</v>
      </c>
      <c r="N134" s="49"/>
      <c r="O134" s="1" t="s">
        <v>22</v>
      </c>
    </row>
    <row r="135" spans="1:15" ht="15" customHeight="1" x14ac:dyDescent="0.25">
      <c r="A135">
        <v>129</v>
      </c>
      <c r="B135" s="1" t="s">
        <v>12</v>
      </c>
      <c r="C135" s="1">
        <v>2445</v>
      </c>
      <c r="D135" s="1">
        <v>-101</v>
      </c>
      <c r="E135" s="1">
        <f>C135-('Bump Map'!$B$6+'Bump Map'!$B$5)/2</f>
        <v>-990</v>
      </c>
      <c r="F135" s="1">
        <f>D135-('Bump Map'!$C$6+'Bump Map'!$C$5)/2</f>
        <v>-673.5</v>
      </c>
      <c r="G135" s="123">
        <f t="shared" si="9"/>
        <v>-891.89189189189176</v>
      </c>
      <c r="H135" s="123">
        <f t="shared" ref="H135:H198" si="11">F135/1.11</f>
        <v>-606.75675675675666</v>
      </c>
      <c r="I135" s="1" t="s">
        <v>118</v>
      </c>
      <c r="J135" s="1" t="str">
        <f>IF(B135="Digits",I135,IF(B135="BIST",I135,IF(B135="XTAL",I135,_xlfn.TEXTJOIN("_",TRUE,I135,B135))))</f>
        <v>IQ_DATA[7]</v>
      </c>
      <c r="K135" s="86" t="str">
        <f>J135</f>
        <v>IQ_DATA[7]</v>
      </c>
      <c r="L135" s="86" t="s">
        <v>824</v>
      </c>
      <c r="M135" s="86" t="str">
        <f t="shared" ref="M135:M198" si="12">IF(L135="SIGNAL", VLOOKUP(K135, signal_list1, 2), "")</f>
        <v>P13</v>
      </c>
      <c r="N135" s="49"/>
      <c r="O135" s="1" t="s">
        <v>22</v>
      </c>
    </row>
    <row r="136" spans="1:15" ht="15" customHeight="1" x14ac:dyDescent="0.25">
      <c r="A136">
        <v>130</v>
      </c>
      <c r="B136" s="1" t="s">
        <v>99</v>
      </c>
      <c r="C136" s="1">
        <v>2455</v>
      </c>
      <c r="D136" s="1">
        <v>600</v>
      </c>
      <c r="E136" s="1">
        <f>C136-('Bump Map'!$B$6+'Bump Map'!$B$5)/2</f>
        <v>-980</v>
      </c>
      <c r="F136" s="1">
        <f>D136-('Bump Map'!$C$6+'Bump Map'!$C$5)/2</f>
        <v>27.5</v>
      </c>
      <c r="G136" s="123">
        <f t="shared" ref="G136:G199" si="13">E136/1.11</f>
        <v>-882.88288288288277</v>
      </c>
      <c r="H136" s="123">
        <f t="shared" si="11"/>
        <v>24.774774774774773</v>
      </c>
      <c r="I136" s="1" t="s">
        <v>44</v>
      </c>
      <c r="J136" s="1" t="str">
        <f>IF(AND(B136="Digits",D136&lt;0),I136,IF(AND(B136="Digits",D136&gt;0),_xlfn.TEXTJOIN("_",TRUE,I136,"Q"),IF(B136="BIST",I136,IF(B136="XTAL",I136,_xlfn.TEXTJOIN("_",TRUE,I136,B136)))))</f>
        <v>VSS_BB_TRX1</v>
      </c>
      <c r="K136" s="86" t="s">
        <v>309</v>
      </c>
      <c r="L136" s="86" t="s">
        <v>822</v>
      </c>
      <c r="M136" s="86" t="str">
        <f t="shared" si="12"/>
        <v/>
      </c>
      <c r="N136" s="49"/>
      <c r="O136" s="1" t="s">
        <v>4</v>
      </c>
    </row>
    <row r="137" spans="1:15" ht="15" customHeight="1" x14ac:dyDescent="0.25">
      <c r="A137">
        <v>131</v>
      </c>
      <c r="B137" s="1" t="s">
        <v>99</v>
      </c>
      <c r="C137" s="1">
        <v>2455</v>
      </c>
      <c r="D137" s="1">
        <v>780</v>
      </c>
      <c r="E137" s="1">
        <f>C137-('Bump Map'!$B$6+'Bump Map'!$B$5)/2</f>
        <v>-980</v>
      </c>
      <c r="F137" s="1">
        <f>D137-('Bump Map'!$C$6+'Bump Map'!$C$5)/2</f>
        <v>207.5</v>
      </c>
      <c r="G137" s="123">
        <f t="shared" si="13"/>
        <v>-882.88288288288277</v>
      </c>
      <c r="H137" s="123">
        <f t="shared" si="11"/>
        <v>186.93693693693692</v>
      </c>
      <c r="I137" s="1" t="s">
        <v>44</v>
      </c>
      <c r="J137" s="1" t="str">
        <f>IF(AND(B137="Digits",D137&lt;0),I137,IF(AND(B137="Digits",D137&gt;0),_xlfn.TEXTJOIN("_",TRUE,I137,"Q"),IF(B137="BIST",I137,IF(B137="XTAL",I137,_xlfn.TEXTJOIN("_",TRUE,I137,B137)))))</f>
        <v>VSS_BB_TRX1</v>
      </c>
      <c r="K137" s="86" t="s">
        <v>309</v>
      </c>
      <c r="L137" s="86" t="s">
        <v>822</v>
      </c>
      <c r="M137" s="86" t="str">
        <f t="shared" si="12"/>
        <v/>
      </c>
      <c r="N137" s="49"/>
      <c r="O137" s="1" t="s">
        <v>4</v>
      </c>
    </row>
    <row r="138" spans="1:15" ht="15" customHeight="1" x14ac:dyDescent="0.25">
      <c r="A138">
        <v>132</v>
      </c>
      <c r="B138" s="1" t="s">
        <v>99</v>
      </c>
      <c r="C138" s="1">
        <v>2485</v>
      </c>
      <c r="D138" s="1">
        <v>1680</v>
      </c>
      <c r="E138" s="1">
        <f>C138-('Bump Map'!$B$6+'Bump Map'!$B$5)/2</f>
        <v>-950</v>
      </c>
      <c r="F138" s="1">
        <f>D138-('Bump Map'!$C$6+'Bump Map'!$C$5)/2</f>
        <v>1107.5</v>
      </c>
      <c r="G138" s="123">
        <f t="shared" si="13"/>
        <v>-855.85585585585579</v>
      </c>
      <c r="H138" s="123">
        <f t="shared" si="11"/>
        <v>997.74774774774767</v>
      </c>
      <c r="I138" s="1" t="s">
        <v>408</v>
      </c>
      <c r="J138" s="1" t="str">
        <f>IF(AND(B138="Digits",D138&lt;0),I138,IF(AND(B138="Digits",D138&gt;0),_xlfn.TEXTJOIN("_",TRUE,I138,"Q"),IF(B138="BIST",I138,IF(B138="XTAL",I138,_xlfn.TEXTJOIN("_",TRUE,I138,B138)))))</f>
        <v>VSS_RXRF_57G_TRX1</v>
      </c>
      <c r="K138" s="86" t="str">
        <f>J138</f>
        <v>VSS_RXRF_57G_TRX1</v>
      </c>
      <c r="L138" s="86" t="s">
        <v>824</v>
      </c>
      <c r="M138" s="86" t="str">
        <f t="shared" si="12"/>
        <v>B12</v>
      </c>
      <c r="N138" s="49"/>
      <c r="O138" s="1" t="s">
        <v>41</v>
      </c>
    </row>
    <row r="139" spans="1:15" ht="15" customHeight="1" x14ac:dyDescent="0.25">
      <c r="A139">
        <v>133</v>
      </c>
      <c r="B139" s="1" t="s">
        <v>12</v>
      </c>
      <c r="C139" s="1">
        <v>2545</v>
      </c>
      <c r="D139" s="1">
        <v>79</v>
      </c>
      <c r="E139" s="1">
        <f>C139-('Bump Map'!$B$6+'Bump Map'!$B$5)/2</f>
        <v>-890</v>
      </c>
      <c r="F139" s="1">
        <f>D139-('Bump Map'!$C$6+'Bump Map'!$C$5)/2</f>
        <v>-493.5</v>
      </c>
      <c r="G139" s="123">
        <f t="shared" si="13"/>
        <v>-801.80180180180173</v>
      </c>
      <c r="H139" s="123">
        <f t="shared" si="11"/>
        <v>-444.59459459459458</v>
      </c>
      <c r="I139" s="1" t="s">
        <v>114</v>
      </c>
      <c r="J139" s="1" t="str">
        <f>IF(B139="Digits",I139,IF(B139="BIST",I139,IF(B139="XTAL",I139,_xlfn.TEXTJOIN("_",TRUE,I139,B139))))</f>
        <v>CFG_CLK</v>
      </c>
      <c r="K139" s="86" t="str">
        <f>J139</f>
        <v>CFG_CLK</v>
      </c>
      <c r="L139" s="86" t="s">
        <v>824</v>
      </c>
      <c r="M139" s="86" t="str">
        <f t="shared" si="12"/>
        <v>M13</v>
      </c>
      <c r="N139" s="49"/>
      <c r="O139" s="1" t="s">
        <v>13</v>
      </c>
    </row>
    <row r="140" spans="1:15" ht="15" customHeight="1" x14ac:dyDescent="0.25">
      <c r="A140">
        <v>134</v>
      </c>
      <c r="B140" s="1" t="s">
        <v>99</v>
      </c>
      <c r="C140" s="1">
        <v>2545</v>
      </c>
      <c r="D140" s="1">
        <v>240</v>
      </c>
      <c r="E140" s="1">
        <f>C140-('Bump Map'!$B$6+'Bump Map'!$B$5)/2</f>
        <v>-890</v>
      </c>
      <c r="F140" s="1">
        <f>D140-('Bump Map'!$C$6+'Bump Map'!$C$5)/2</f>
        <v>-332.5</v>
      </c>
      <c r="G140" s="123">
        <f t="shared" si="13"/>
        <v>-801.80180180180173</v>
      </c>
      <c r="H140" s="123">
        <f t="shared" si="11"/>
        <v>-299.54954954954951</v>
      </c>
      <c r="I140" s="1" t="s">
        <v>49</v>
      </c>
      <c r="J140" s="1" t="str">
        <f>IF(AND(B140="Digits",D140&lt;0),I140,IF(AND(B140="Digits",D140&gt;0),_xlfn.TEXTJOIN("_",TRUE,I140,"Q"),IF(B140="BIST",I140,IF(B140="XTAL",I140,_xlfn.TEXTJOIN("_",TRUE,B140,I140)))))</f>
        <v>TRX1_ANA_RX_IN</v>
      </c>
      <c r="K140" s="86" t="str">
        <f>J140</f>
        <v>TRX1_ANA_RX_IN</v>
      </c>
      <c r="L140" s="86" t="s">
        <v>824</v>
      </c>
      <c r="M140" s="86" t="str">
        <f t="shared" si="12"/>
        <v>K10</v>
      </c>
      <c r="N140" s="49"/>
      <c r="O140" s="1" t="s">
        <v>398</v>
      </c>
    </row>
    <row r="141" spans="1:15" ht="15" customHeight="1" x14ac:dyDescent="0.25">
      <c r="A141">
        <v>135</v>
      </c>
      <c r="B141" s="1" t="s">
        <v>99</v>
      </c>
      <c r="C141" s="1">
        <v>2545</v>
      </c>
      <c r="D141" s="1">
        <v>420</v>
      </c>
      <c r="E141" s="1">
        <f>C141-('Bump Map'!$B$6+'Bump Map'!$B$5)/2</f>
        <v>-890</v>
      </c>
      <c r="F141" s="1">
        <f>D141-('Bump Map'!$C$6+'Bump Map'!$C$5)/2</f>
        <v>-152.5</v>
      </c>
      <c r="G141" s="123">
        <f t="shared" si="13"/>
        <v>-801.80180180180173</v>
      </c>
      <c r="H141" s="123">
        <f t="shared" si="11"/>
        <v>-137.38738738738738</v>
      </c>
      <c r="I141" s="1" t="s">
        <v>44</v>
      </c>
      <c r="J141" s="1" t="str">
        <f>IF(AND(B141="Digits",D141&lt;0),I141,IF(AND(B141="Digits",D141&gt;0),_xlfn.TEXTJOIN("_",TRUE,I141,"Q"),IF(B141="BIST",I141,IF(B141="XTAL",I141,_xlfn.TEXTJOIN("_",TRUE,I141,B141)))))</f>
        <v>VSS_BB_TRX1</v>
      </c>
      <c r="K141" s="86" t="s">
        <v>309</v>
      </c>
      <c r="L141" s="86" t="s">
        <v>822</v>
      </c>
      <c r="M141" s="86" t="str">
        <f t="shared" si="12"/>
        <v/>
      </c>
      <c r="N141" s="49"/>
      <c r="O141" s="1" t="s">
        <v>4</v>
      </c>
    </row>
    <row r="142" spans="1:15" ht="15" customHeight="1" x14ac:dyDescent="0.25">
      <c r="A142">
        <v>136</v>
      </c>
      <c r="B142" s="1" t="s">
        <v>99</v>
      </c>
      <c r="C142" s="1">
        <v>2555</v>
      </c>
      <c r="D142" s="1">
        <v>1140</v>
      </c>
      <c r="E142" s="1">
        <f>C142-('Bump Map'!$B$6+'Bump Map'!$B$5)/2</f>
        <v>-880</v>
      </c>
      <c r="F142" s="1">
        <f>D142-('Bump Map'!$C$6+'Bump Map'!$C$5)/2</f>
        <v>567.5</v>
      </c>
      <c r="G142" s="123">
        <f t="shared" si="13"/>
        <v>-792.79279279279274</v>
      </c>
      <c r="H142" s="123">
        <f t="shared" si="11"/>
        <v>511.26126126126121</v>
      </c>
      <c r="I142" s="1" t="s">
        <v>34</v>
      </c>
      <c r="J142" s="1" t="str">
        <f>IF(AND(B142="Digits",D142&lt;0),I142,IF(AND(B142="Digits",D142&gt;0),_xlfn.TEXTJOIN("_",TRUE,I142,"Q"),IF(B142="BIST",I142,IF(B142="XTAL",I142,_xlfn.TEXTJOIN("_",TRUE,I142,B142)))))</f>
        <v>VSS_RF_TRX1</v>
      </c>
      <c r="K142" s="86" t="s">
        <v>308</v>
      </c>
      <c r="L142" s="86" t="s">
        <v>822</v>
      </c>
      <c r="M142" s="86" t="str">
        <f t="shared" si="12"/>
        <v/>
      </c>
      <c r="N142" s="49"/>
      <c r="O142" s="1" t="s">
        <v>4</v>
      </c>
    </row>
    <row r="143" spans="1:15" ht="15" customHeight="1" x14ac:dyDescent="0.25">
      <c r="A143">
        <v>137</v>
      </c>
      <c r="B143" s="1" t="s">
        <v>99</v>
      </c>
      <c r="C143" s="1">
        <v>2605</v>
      </c>
      <c r="D143" s="1">
        <v>1550</v>
      </c>
      <c r="E143" s="1">
        <f>C143-('Bump Map'!$B$6+'Bump Map'!$B$5)/2</f>
        <v>-830</v>
      </c>
      <c r="F143" s="1">
        <f>D143-('Bump Map'!$C$6+'Bump Map'!$C$5)/2</f>
        <v>977.5</v>
      </c>
      <c r="G143" s="123">
        <f t="shared" si="13"/>
        <v>-747.74774774774767</v>
      </c>
      <c r="H143" s="123">
        <f t="shared" si="11"/>
        <v>880.63063063063055</v>
      </c>
      <c r="I143" s="1" t="s">
        <v>406</v>
      </c>
      <c r="J143" s="1" t="str">
        <f>IF(AND(B143="Digits",D143&lt;0),I143,IF(AND(B143="Digits",D143&gt;0),_xlfn.TEXTJOIN("_",TRUE,I143,"Q"),IF(B143="BIST",I143,IF(B143="XTAL",I143,_xlfn.TEXTJOIN("_",TRUE,B143,I143)))))</f>
        <v>TRX1_RXRF_5G</v>
      </c>
      <c r="K143" s="86" t="str">
        <f t="shared" ref="K143:K148" si="14">J143</f>
        <v>TRX1_RXRF_5G</v>
      </c>
      <c r="L143" s="86" t="s">
        <v>824</v>
      </c>
      <c r="M143" s="86" t="str">
        <f t="shared" si="12"/>
        <v>A12</v>
      </c>
      <c r="N143" s="49"/>
      <c r="O143" s="1" t="s">
        <v>41</v>
      </c>
    </row>
    <row r="144" spans="1:15" ht="15" customHeight="1" x14ac:dyDescent="0.25">
      <c r="A144">
        <v>138</v>
      </c>
      <c r="B144" s="1" t="s">
        <v>12</v>
      </c>
      <c r="C144" s="1">
        <v>2625</v>
      </c>
      <c r="D144" s="1">
        <v>-461</v>
      </c>
      <c r="E144" s="1">
        <f>C144-('Bump Map'!$B$6+'Bump Map'!$B$5)/2</f>
        <v>-810</v>
      </c>
      <c r="F144" s="1">
        <f>D144-('Bump Map'!$C$6+'Bump Map'!$C$5)/2</f>
        <v>-1033.5</v>
      </c>
      <c r="G144" s="123">
        <f t="shared" si="13"/>
        <v>-729.72972972972968</v>
      </c>
      <c r="H144" s="123">
        <f t="shared" si="11"/>
        <v>-931.08108108108104</v>
      </c>
      <c r="I144" s="1" t="s">
        <v>427</v>
      </c>
      <c r="J144" s="1" t="str">
        <f>IF(B144="Digits",I144,IF(B144="BIST",I144,IF(B144="XTAL",I144,_xlfn.TEXTJOIN("_",TRUE,I144,B144))))</f>
        <v>VDD_IO</v>
      </c>
      <c r="K144" s="86" t="str">
        <f t="shared" si="14"/>
        <v>VDD_IO</v>
      </c>
      <c r="L144" s="86" t="s">
        <v>821</v>
      </c>
      <c r="M144" s="86" t="str">
        <f t="shared" si="12"/>
        <v/>
      </c>
      <c r="N144" s="49"/>
      <c r="O144" s="1" t="s">
        <v>1</v>
      </c>
    </row>
    <row r="145" spans="1:15" ht="15" customHeight="1" x14ac:dyDescent="0.25">
      <c r="A145">
        <v>139</v>
      </c>
      <c r="B145" s="1" t="s">
        <v>12</v>
      </c>
      <c r="C145" s="1">
        <v>2625</v>
      </c>
      <c r="D145" s="1">
        <v>-281</v>
      </c>
      <c r="E145" s="1">
        <f>C145-('Bump Map'!$B$6+'Bump Map'!$B$5)/2</f>
        <v>-810</v>
      </c>
      <c r="F145" s="1">
        <f>D145-('Bump Map'!$C$6+'Bump Map'!$C$5)/2</f>
        <v>-853.5</v>
      </c>
      <c r="G145" s="123">
        <f t="shared" si="13"/>
        <v>-729.72972972972968</v>
      </c>
      <c r="H145" s="123">
        <f t="shared" si="11"/>
        <v>-768.91891891891885</v>
      </c>
      <c r="I145" s="1" t="s">
        <v>113</v>
      </c>
      <c r="J145" s="1" t="str">
        <f>IF(B145="Digits",I145,IF(B145="BIST",I145,IF(B145="XTAL",I145,_xlfn.TEXTJOIN("_",TRUE,I145,B145))))</f>
        <v>IQ_DATA[12]</v>
      </c>
      <c r="K145" s="86" t="str">
        <f t="shared" si="14"/>
        <v>IQ_DATA[12]</v>
      </c>
      <c r="L145" s="86" t="s">
        <v>824</v>
      </c>
      <c r="M145" s="86" t="str">
        <f t="shared" si="12"/>
        <v>P11</v>
      </c>
      <c r="N145" s="49"/>
      <c r="O145" s="1" t="s">
        <v>22</v>
      </c>
    </row>
    <row r="146" spans="1:15" ht="15" customHeight="1" x14ac:dyDescent="0.25">
      <c r="A146">
        <v>140</v>
      </c>
      <c r="B146" s="1" t="s">
        <v>12</v>
      </c>
      <c r="C146" s="1">
        <v>2625</v>
      </c>
      <c r="D146" s="1">
        <v>-101</v>
      </c>
      <c r="E146" s="1">
        <f>C146-('Bump Map'!$B$6+'Bump Map'!$B$5)/2</f>
        <v>-810</v>
      </c>
      <c r="F146" s="1">
        <f>D146-('Bump Map'!$C$6+'Bump Map'!$C$5)/2</f>
        <v>-673.5</v>
      </c>
      <c r="G146" s="123">
        <f t="shared" si="13"/>
        <v>-729.72972972972968</v>
      </c>
      <c r="H146" s="123">
        <f t="shared" si="11"/>
        <v>-606.75675675675666</v>
      </c>
      <c r="I146" s="1" t="s">
        <v>115</v>
      </c>
      <c r="J146" s="1" t="str">
        <f>IF(B146="Digits",I146,IF(B146="BIST",I146,IF(B146="XTAL",I146,_xlfn.TEXTJOIN("_",TRUE,I146,B146))))</f>
        <v>IQ_DATA[9]</v>
      </c>
      <c r="K146" s="86" t="str">
        <f t="shared" si="14"/>
        <v>IQ_DATA[9]</v>
      </c>
      <c r="L146" s="86" t="s">
        <v>824</v>
      </c>
      <c r="M146" s="86" t="str">
        <f t="shared" si="12"/>
        <v>T13</v>
      </c>
      <c r="N146" s="49"/>
      <c r="O146" s="1" t="s">
        <v>22</v>
      </c>
    </row>
    <row r="147" spans="1:15" ht="15" customHeight="1" x14ac:dyDescent="0.25">
      <c r="A147">
        <v>141</v>
      </c>
      <c r="B147" s="1" t="s">
        <v>12</v>
      </c>
      <c r="C147" s="1">
        <v>2725</v>
      </c>
      <c r="D147" s="1">
        <v>79</v>
      </c>
      <c r="E147" s="1">
        <f>C147-('Bump Map'!$B$6+'Bump Map'!$B$5)/2</f>
        <v>-710</v>
      </c>
      <c r="F147" s="1">
        <f>D147-('Bump Map'!$C$6+'Bump Map'!$C$5)/2</f>
        <v>-493.5</v>
      </c>
      <c r="G147" s="123">
        <f t="shared" si="13"/>
        <v>-639.63963963963954</v>
      </c>
      <c r="H147" s="123">
        <f t="shared" si="11"/>
        <v>-444.59459459459458</v>
      </c>
      <c r="I147" s="1" t="s">
        <v>112</v>
      </c>
      <c r="J147" s="1" t="str">
        <f>IF(B147="Digits",I147,IF(B147="BIST",I147,IF(B147="XTAL",I147,_xlfn.TEXTJOIN("_",TRUE,I147,B147))))</f>
        <v>CFG_CSB</v>
      </c>
      <c r="K147" s="86" t="str">
        <f t="shared" si="14"/>
        <v>CFG_CSB</v>
      </c>
      <c r="L147" s="86" t="s">
        <v>824</v>
      </c>
      <c r="M147" s="86" t="str">
        <f t="shared" si="12"/>
        <v>N14</v>
      </c>
      <c r="N147" s="49"/>
      <c r="O147" s="1" t="s">
        <v>13</v>
      </c>
    </row>
    <row r="148" spans="1:15" ht="15" customHeight="1" x14ac:dyDescent="0.25">
      <c r="A148">
        <v>142</v>
      </c>
      <c r="B148" s="1" t="s">
        <v>99</v>
      </c>
      <c r="C148" s="1">
        <v>2725</v>
      </c>
      <c r="D148" s="1">
        <v>240</v>
      </c>
      <c r="E148" s="1">
        <f>C148-('Bump Map'!$B$6+'Bump Map'!$B$5)/2</f>
        <v>-710</v>
      </c>
      <c r="F148" s="1">
        <f>D148-('Bump Map'!$C$6+'Bump Map'!$C$5)/2</f>
        <v>-332.5</v>
      </c>
      <c r="G148" s="123">
        <f t="shared" si="13"/>
        <v>-639.63963963963954</v>
      </c>
      <c r="H148" s="123">
        <f t="shared" si="11"/>
        <v>-299.54954954954951</v>
      </c>
      <c r="I148" s="1" t="s">
        <v>53</v>
      </c>
      <c r="J148" s="1" t="str">
        <f>IF(AND(B148="Digits",D148&lt;0),I148,IF(AND(B148="Digits",D148&gt;0),_xlfn.TEXTJOIN("_",TRUE,I148,"Q"),IF(B148="BIST",I148,IF(B148="XTAL",I148,_xlfn.TEXTJOIN("_",TRUE,B148,I148)))))</f>
        <v>TRX1_ANA_RX_IP</v>
      </c>
      <c r="K148" s="86" t="str">
        <f t="shared" si="14"/>
        <v>TRX1_ANA_RX_IP</v>
      </c>
      <c r="L148" s="86" t="s">
        <v>824</v>
      </c>
      <c r="M148" s="86" t="str">
        <f t="shared" si="12"/>
        <v>K9</v>
      </c>
      <c r="N148" s="49"/>
      <c r="O148" s="1" t="s">
        <v>398</v>
      </c>
    </row>
    <row r="149" spans="1:15" ht="15" customHeight="1" x14ac:dyDescent="0.25">
      <c r="A149">
        <v>143</v>
      </c>
      <c r="B149" s="1" t="s">
        <v>99</v>
      </c>
      <c r="C149" s="1">
        <v>2725</v>
      </c>
      <c r="D149" s="1">
        <v>420</v>
      </c>
      <c r="E149" s="1">
        <f>C149-('Bump Map'!$B$6+'Bump Map'!$B$5)/2</f>
        <v>-710</v>
      </c>
      <c r="F149" s="1">
        <f>D149-('Bump Map'!$C$6+'Bump Map'!$C$5)/2</f>
        <v>-152.5</v>
      </c>
      <c r="G149" s="123">
        <f t="shared" si="13"/>
        <v>-639.63963963963954</v>
      </c>
      <c r="H149" s="123">
        <f t="shared" si="11"/>
        <v>-137.38738738738738</v>
      </c>
      <c r="I149" s="1" t="s">
        <v>44</v>
      </c>
      <c r="J149" s="1" t="str">
        <f>IF(AND(B149="Digits",D149&lt;0),I149,IF(AND(B149="Digits",D149&gt;0),_xlfn.TEXTJOIN("_",TRUE,I149,"Q"),IF(B149="BIST",I149,IF(B149="XTAL",I149,_xlfn.TEXTJOIN("_",TRUE,I149,B149)))))</f>
        <v>VSS_BB_TRX1</v>
      </c>
      <c r="K149" s="86" t="s">
        <v>309</v>
      </c>
      <c r="L149" s="86" t="s">
        <v>822</v>
      </c>
      <c r="M149" s="86" t="str">
        <f t="shared" si="12"/>
        <v/>
      </c>
      <c r="N149" s="49"/>
      <c r="O149" s="1" t="s">
        <v>4</v>
      </c>
    </row>
    <row r="150" spans="1:15" ht="15" customHeight="1" x14ac:dyDescent="0.25">
      <c r="A150">
        <v>144</v>
      </c>
      <c r="B150" s="1" t="s">
        <v>99</v>
      </c>
      <c r="C150" s="1">
        <v>2735</v>
      </c>
      <c r="D150" s="1">
        <v>960</v>
      </c>
      <c r="E150" s="1">
        <f>C150-('Bump Map'!$B$6+'Bump Map'!$B$5)/2</f>
        <v>-700</v>
      </c>
      <c r="F150" s="1">
        <f>D150-('Bump Map'!$C$6+'Bump Map'!$C$5)/2</f>
        <v>387.5</v>
      </c>
      <c r="G150" s="123">
        <f t="shared" si="13"/>
        <v>-630.63063063063055</v>
      </c>
      <c r="H150" s="123">
        <f t="shared" si="11"/>
        <v>349.09909909909908</v>
      </c>
      <c r="I150" s="1" t="s">
        <v>34</v>
      </c>
      <c r="J150" s="1" t="str">
        <f>IF(AND(B150="Digits",D150&lt;0),I150,IF(AND(B150="Digits",D150&gt;0),_xlfn.TEXTJOIN("_",TRUE,I150,"Q"),IF(B150="BIST",I150,IF(B150="XTAL",I150,_xlfn.TEXTJOIN("_",TRUE,I150,B150)))))</f>
        <v>VSS_RF_TRX1</v>
      </c>
      <c r="K150" s="86" t="s">
        <v>308</v>
      </c>
      <c r="L150" s="86" t="s">
        <v>822</v>
      </c>
      <c r="M150" s="86" t="str">
        <f t="shared" si="12"/>
        <v/>
      </c>
      <c r="N150" s="49"/>
      <c r="O150" s="1" t="s">
        <v>4</v>
      </c>
    </row>
    <row r="151" spans="1:15" ht="15" customHeight="1" x14ac:dyDescent="0.25">
      <c r="A151">
        <v>145</v>
      </c>
      <c r="B151" s="1" t="s">
        <v>99</v>
      </c>
      <c r="C151" s="1">
        <v>2735</v>
      </c>
      <c r="D151" s="1">
        <v>1140</v>
      </c>
      <c r="E151" s="1">
        <f>C151-('Bump Map'!$B$6+'Bump Map'!$B$5)/2</f>
        <v>-700</v>
      </c>
      <c r="F151" s="1">
        <f>D151-('Bump Map'!$C$6+'Bump Map'!$C$5)/2</f>
        <v>567.5</v>
      </c>
      <c r="G151" s="123">
        <f t="shared" si="13"/>
        <v>-630.63063063063055</v>
      </c>
      <c r="H151" s="123">
        <f t="shared" si="11"/>
        <v>511.26126126126121</v>
      </c>
      <c r="I151" s="1" t="s">
        <v>34</v>
      </c>
      <c r="J151" s="1" t="str">
        <f>IF(AND(B151="Digits",D151&lt;0),I151,IF(AND(B151="Digits",D151&gt;0),_xlfn.TEXTJOIN("_",TRUE,I151,"Q"),IF(B151="BIST",I151,IF(B151="XTAL",I151,_xlfn.TEXTJOIN("_",TRUE,I151,B151)))))</f>
        <v>VSS_RF_TRX1</v>
      </c>
      <c r="K151" s="86" t="s">
        <v>308</v>
      </c>
      <c r="L151" s="86" t="s">
        <v>822</v>
      </c>
      <c r="M151" s="86" t="str">
        <f t="shared" si="12"/>
        <v/>
      </c>
      <c r="N151" s="49"/>
      <c r="O151" s="1" t="s">
        <v>4</v>
      </c>
    </row>
    <row r="152" spans="1:15" ht="15" customHeight="1" x14ac:dyDescent="0.25">
      <c r="A152">
        <v>146</v>
      </c>
      <c r="B152" s="1" t="s">
        <v>99</v>
      </c>
      <c r="C152" s="1">
        <v>2735</v>
      </c>
      <c r="D152" s="1">
        <v>1680</v>
      </c>
      <c r="E152" s="1">
        <f>C152-('Bump Map'!$B$6+'Bump Map'!$B$5)/2</f>
        <v>-700</v>
      </c>
      <c r="F152" s="1">
        <f>D152-('Bump Map'!$C$6+'Bump Map'!$C$5)/2</f>
        <v>1107.5</v>
      </c>
      <c r="G152" s="123">
        <f t="shared" si="13"/>
        <v>-630.63063063063055</v>
      </c>
      <c r="H152" s="123">
        <f t="shared" si="11"/>
        <v>997.74774774774767</v>
      </c>
      <c r="I152" s="1" t="s">
        <v>395</v>
      </c>
      <c r="J152" s="1" t="str">
        <f>IF(AND(B152="Digits",D152&lt;0),I152,IF(AND(B152="Digits",D152&gt;0),_xlfn.TEXTJOIN("_",TRUE,I152,"Q"),IF(B152="BIST",I152,IF(B152="XTAL",I152,_xlfn.TEXTJOIN("_",TRUE,B152,I152)))))</f>
        <v>TRX1_TXRF_5G</v>
      </c>
      <c r="K152" s="86" t="str">
        <f>J152</f>
        <v>TRX1_TXRF_5G</v>
      </c>
      <c r="L152" s="86" t="s">
        <v>824</v>
      </c>
      <c r="M152" s="86" t="str">
        <f t="shared" si="12"/>
        <v>A11</v>
      </c>
      <c r="N152" s="49"/>
      <c r="O152" s="1" t="s">
        <v>41</v>
      </c>
    </row>
    <row r="153" spans="1:15" x14ac:dyDescent="0.25">
      <c r="A153">
        <v>147</v>
      </c>
      <c r="B153" s="1" t="s">
        <v>12</v>
      </c>
      <c r="C153" s="1">
        <v>2805</v>
      </c>
      <c r="D153" s="1">
        <v>-461</v>
      </c>
      <c r="E153" s="1">
        <f>C153-('Bump Map'!$B$6+'Bump Map'!$B$5)/2</f>
        <v>-630</v>
      </c>
      <c r="F153" s="1">
        <f>D153-('Bump Map'!$C$6+'Bump Map'!$C$5)/2</f>
        <v>-1033.5</v>
      </c>
      <c r="G153" s="123">
        <f t="shared" si="13"/>
        <v>-567.56756756756749</v>
      </c>
      <c r="H153" s="123">
        <f t="shared" si="11"/>
        <v>-931.08108108108104</v>
      </c>
      <c r="I153" s="1" t="s">
        <v>61</v>
      </c>
      <c r="J153" s="1" t="str">
        <f>IF(B153="Digits",I153,IF(B153="BIST",I153,IF(B153="XTAL",I153,_xlfn.TEXTJOIN("_",TRUE,I153,B153))))</f>
        <v>VSS_DIG</v>
      </c>
      <c r="K153" s="86" t="s">
        <v>311</v>
      </c>
      <c r="L153" s="86" t="s">
        <v>822</v>
      </c>
      <c r="M153" s="86" t="str">
        <f t="shared" si="12"/>
        <v/>
      </c>
      <c r="N153" s="49"/>
      <c r="O153" s="1" t="s">
        <v>4</v>
      </c>
    </row>
    <row r="154" spans="1:15" x14ac:dyDescent="0.25">
      <c r="A154">
        <v>148</v>
      </c>
      <c r="B154" s="1" t="s">
        <v>12</v>
      </c>
      <c r="C154" s="1">
        <v>2805</v>
      </c>
      <c r="D154" s="1">
        <v>-281</v>
      </c>
      <c r="E154" s="1">
        <f>C154-('Bump Map'!$B$6+'Bump Map'!$B$5)/2</f>
        <v>-630</v>
      </c>
      <c r="F154" s="1">
        <f>D154-('Bump Map'!$C$6+'Bump Map'!$C$5)/2</f>
        <v>-853.5</v>
      </c>
      <c r="G154" s="123">
        <f t="shared" si="13"/>
        <v>-567.56756756756749</v>
      </c>
      <c r="H154" s="123">
        <f t="shared" si="11"/>
        <v>-768.91891891891885</v>
      </c>
      <c r="I154" s="1" t="s">
        <v>111</v>
      </c>
      <c r="J154" s="1" t="str">
        <f>IF(B154="Digits",I154,IF(B154="BIST",I154,IF(B154="XTAL",I154,_xlfn.TEXTJOIN("_",TRUE,I154,B154))))</f>
        <v>IQ_DATA[14]</v>
      </c>
      <c r="K154" s="86" t="str">
        <f>J154</f>
        <v>IQ_DATA[14]</v>
      </c>
      <c r="L154" s="86" t="s">
        <v>824</v>
      </c>
      <c r="M154" s="86" t="str">
        <f t="shared" si="12"/>
        <v>T11</v>
      </c>
      <c r="N154" s="49"/>
      <c r="O154" s="1" t="s">
        <v>22</v>
      </c>
    </row>
    <row r="155" spans="1:15" x14ac:dyDescent="0.25">
      <c r="A155">
        <v>149</v>
      </c>
      <c r="B155" s="1" t="s">
        <v>12</v>
      </c>
      <c r="C155" s="1">
        <v>2805</v>
      </c>
      <c r="D155" s="1">
        <v>-101</v>
      </c>
      <c r="E155" s="1">
        <f>C155-('Bump Map'!$B$6+'Bump Map'!$B$5)/2</f>
        <v>-630</v>
      </c>
      <c r="F155" s="1">
        <f>D155-('Bump Map'!$C$6+'Bump Map'!$C$5)/2</f>
        <v>-673.5</v>
      </c>
      <c r="G155" s="123">
        <f t="shared" si="13"/>
        <v>-567.56756756756749</v>
      </c>
      <c r="H155" s="123">
        <f t="shared" si="11"/>
        <v>-606.75675675675666</v>
      </c>
      <c r="I155" s="1" t="s">
        <v>231</v>
      </c>
      <c r="J155" s="1" t="str">
        <f>IF(B155="Digits",I155,IF(B155="BIST",I155,IF(B155="XTAL",I155,_xlfn.TEXTJOIN("_",TRUE,I155,B155))))</f>
        <v>IQ_DATA[11]</v>
      </c>
      <c r="K155" s="86" t="str">
        <f>J155</f>
        <v>IQ_DATA[11]</v>
      </c>
      <c r="L155" s="86" t="s">
        <v>824</v>
      </c>
      <c r="M155" s="86" t="str">
        <f t="shared" si="12"/>
        <v>R12</v>
      </c>
      <c r="N155" s="49"/>
      <c r="O155" s="1" t="s">
        <v>22</v>
      </c>
    </row>
    <row r="156" spans="1:15" x14ac:dyDescent="0.25">
      <c r="A156">
        <v>150</v>
      </c>
      <c r="B156" s="1" t="s">
        <v>99</v>
      </c>
      <c r="C156" s="1">
        <v>2915</v>
      </c>
      <c r="D156" s="1">
        <v>960</v>
      </c>
      <c r="E156" s="1">
        <f>C156-('Bump Map'!$B$6+'Bump Map'!$B$5)/2</f>
        <v>-520</v>
      </c>
      <c r="F156" s="1">
        <f>D156-('Bump Map'!$C$6+'Bump Map'!$C$5)/2</f>
        <v>387.5</v>
      </c>
      <c r="G156" s="123">
        <f t="shared" si="13"/>
        <v>-468.46846846846842</v>
      </c>
      <c r="H156" s="123">
        <f t="shared" si="11"/>
        <v>349.09909909909908</v>
      </c>
      <c r="I156" s="1" t="s">
        <v>2</v>
      </c>
      <c r="J156" s="1" t="str">
        <f>IF(AND(B156="Digits",D156&lt;0),I156,IF(AND(B156="Digits",D156&gt;0),_xlfn.TEXTJOIN("_",TRUE,I156,"Q"),IF(B156="BIST",I156,IF(B156="XTAL",I156,_xlfn.TEXTJOIN("_",TRUE,I156,B156)))))</f>
        <v>VDD_ANA_LO_TRX1</v>
      </c>
      <c r="K156" s="86" t="s">
        <v>345</v>
      </c>
      <c r="L156" s="86" t="s">
        <v>821</v>
      </c>
      <c r="M156" s="86" t="str">
        <f t="shared" si="12"/>
        <v/>
      </c>
      <c r="N156" s="49"/>
      <c r="O156" s="1" t="s">
        <v>1</v>
      </c>
    </row>
    <row r="157" spans="1:15" ht="30" x14ac:dyDescent="0.25">
      <c r="A157">
        <v>151</v>
      </c>
      <c r="B157" s="1" t="s">
        <v>99</v>
      </c>
      <c r="C157" s="1">
        <v>2915</v>
      </c>
      <c r="D157" s="1">
        <v>1140</v>
      </c>
      <c r="E157" s="1">
        <f>C157-('Bump Map'!$B$6+'Bump Map'!$B$5)/2</f>
        <v>-520</v>
      </c>
      <c r="F157" s="1">
        <f>D157-('Bump Map'!$C$6+'Bump Map'!$C$5)/2</f>
        <v>567.5</v>
      </c>
      <c r="G157" s="123">
        <f t="shared" si="13"/>
        <v>-468.46846846846842</v>
      </c>
      <c r="H157" s="123">
        <f t="shared" si="11"/>
        <v>511.26126126126121</v>
      </c>
      <c r="I157" s="1" t="s">
        <v>30</v>
      </c>
      <c r="J157" s="1" t="str">
        <f>IF(AND(B157="Digits",D157&lt;0),I157,IF(AND(B157="Digits",D157&gt;0),_xlfn.TEXTJOIN("_",TRUE,I157,"Q"),IF(B157="BIST",I157,IF(B157="XTAL",I157,_xlfn.TEXTJOIN("_",TRUE,I157,B157)&amp;"[1]"))))</f>
        <v>VDD_TXRF_TRX1[1]</v>
      </c>
      <c r="K157" s="86" t="s">
        <v>432</v>
      </c>
      <c r="L157" s="86" t="s">
        <v>823</v>
      </c>
      <c r="M157" s="86" t="str">
        <f t="shared" si="12"/>
        <v/>
      </c>
      <c r="N157" s="49" t="s">
        <v>372</v>
      </c>
      <c r="O157" s="1" t="s">
        <v>28</v>
      </c>
    </row>
    <row r="158" spans="1:15" x14ac:dyDescent="0.25">
      <c r="A158">
        <v>152</v>
      </c>
      <c r="B158" s="1" t="s">
        <v>99</v>
      </c>
      <c r="C158" s="1">
        <v>2915</v>
      </c>
      <c r="D158" s="1">
        <v>1680</v>
      </c>
      <c r="E158" s="1">
        <f>C158-('Bump Map'!$B$6+'Bump Map'!$B$5)/2</f>
        <v>-520</v>
      </c>
      <c r="F158" s="1">
        <f>D158-('Bump Map'!$C$6+'Bump Map'!$C$5)/2</f>
        <v>1107.5</v>
      </c>
      <c r="G158" s="123">
        <f t="shared" si="13"/>
        <v>-468.46846846846842</v>
      </c>
      <c r="H158" s="123">
        <f t="shared" si="11"/>
        <v>997.74774774774767</v>
      </c>
      <c r="I158" s="1" t="s">
        <v>57</v>
      </c>
      <c r="J158" s="1" t="str">
        <f>IF(AND(B158="Digits",D158&lt;0),I158,IF(AND(B158="Digits",D158&gt;0),_xlfn.TEXTJOIN("_",TRUE,I158,"Q"),IF(B158="BIST",I158,IF(B158="XTAL",I158,_xlfn.TEXTJOIN("_",TRUE,B158,I158)))))</f>
        <v>TRX1_TXRF_GND</v>
      </c>
      <c r="K158" s="86" t="str">
        <f>J158</f>
        <v>TRX1_TXRF_GND</v>
      </c>
      <c r="L158" s="86" t="s">
        <v>824</v>
      </c>
      <c r="M158" s="86" t="str">
        <f t="shared" si="12"/>
        <v>B10</v>
      </c>
      <c r="N158" s="49"/>
      <c r="O158" s="1" t="s">
        <v>41</v>
      </c>
    </row>
    <row r="159" spans="1:15" x14ac:dyDescent="0.25">
      <c r="A159">
        <v>153</v>
      </c>
      <c r="B159" s="1" t="s">
        <v>12</v>
      </c>
      <c r="C159" s="1">
        <v>2950</v>
      </c>
      <c r="D159" s="1">
        <v>60</v>
      </c>
      <c r="E159" s="1">
        <f>C159-('Bump Map'!$B$6+'Bump Map'!$B$5)/2</f>
        <v>-485</v>
      </c>
      <c r="F159" s="1">
        <f>D159-('Bump Map'!$C$6+'Bump Map'!$C$5)/2</f>
        <v>-512.5</v>
      </c>
      <c r="G159" s="123">
        <f t="shared" si="13"/>
        <v>-436.93693693693689</v>
      </c>
      <c r="H159" s="123">
        <f t="shared" si="11"/>
        <v>-461.71171171171164</v>
      </c>
      <c r="I159" s="1" t="s">
        <v>108</v>
      </c>
      <c r="J159" s="1" t="str">
        <f>IF(B159="Digits",I159,IF(B159="BIST",I159,IF(B159="XTAL",I159,_xlfn.TEXTJOIN("_",TRUE,I159,B159))))</f>
        <v>RX_GAIN_CSB[0]</v>
      </c>
      <c r="K159" s="86" t="str">
        <f>J159</f>
        <v>RX_GAIN_CSB[0]</v>
      </c>
      <c r="L159" s="86" t="s">
        <v>824</v>
      </c>
      <c r="M159" s="86" t="str">
        <f t="shared" si="12"/>
        <v>N11</v>
      </c>
      <c r="N159" s="49"/>
      <c r="O159" s="1" t="s">
        <v>13</v>
      </c>
    </row>
    <row r="160" spans="1:15" x14ac:dyDescent="0.25">
      <c r="A160">
        <v>154</v>
      </c>
      <c r="B160" s="1" t="s">
        <v>99</v>
      </c>
      <c r="C160" s="1">
        <v>2950</v>
      </c>
      <c r="D160" s="1">
        <v>240</v>
      </c>
      <c r="E160" s="1">
        <f>C160-('Bump Map'!$B$6+'Bump Map'!$B$5)/2</f>
        <v>-485</v>
      </c>
      <c r="F160" s="1">
        <f>D160-('Bump Map'!$C$6+'Bump Map'!$C$5)/2</f>
        <v>-332.5</v>
      </c>
      <c r="G160" s="123">
        <f t="shared" si="13"/>
        <v>-436.93693693693689</v>
      </c>
      <c r="H160" s="123">
        <f t="shared" si="11"/>
        <v>-299.54954954954951</v>
      </c>
      <c r="I160" s="1" t="s">
        <v>70</v>
      </c>
      <c r="J160" s="1" t="str">
        <f>IF(AND(B160="Digits",D160&lt;0),I160,IF(AND(B160="Digits",D160&gt;0),_xlfn.TEXTJOIN("_",TRUE,I160,"Q"),IF(B160="BIST",I160,IF(B160="XTAL",I160,_xlfn.TEXTJOIN("_",TRUE,B160,I160)))))</f>
        <v>TRX1_ANA_TX_IP</v>
      </c>
      <c r="K160" s="86" t="str">
        <f>J160</f>
        <v>TRX1_ANA_TX_IP</v>
      </c>
      <c r="L160" s="86" t="s">
        <v>824</v>
      </c>
      <c r="M160" s="86" t="str">
        <f t="shared" si="12"/>
        <v>G10</v>
      </c>
      <c r="N160" s="49"/>
      <c r="O160" s="1" t="s">
        <v>398</v>
      </c>
    </row>
    <row r="161" spans="1:15" x14ac:dyDescent="0.25">
      <c r="A161">
        <v>155</v>
      </c>
      <c r="B161" s="1" t="s">
        <v>99</v>
      </c>
      <c r="C161" s="1">
        <v>2950</v>
      </c>
      <c r="D161" s="1">
        <v>420</v>
      </c>
      <c r="E161" s="1">
        <f>C161-('Bump Map'!$B$6+'Bump Map'!$B$5)/2</f>
        <v>-485</v>
      </c>
      <c r="F161" s="1">
        <f>D161-('Bump Map'!$C$6+'Bump Map'!$C$5)/2</f>
        <v>-152.5</v>
      </c>
      <c r="G161" s="123">
        <f t="shared" si="13"/>
        <v>-436.93693693693689</v>
      </c>
      <c r="H161" s="123">
        <f t="shared" si="11"/>
        <v>-137.38738738738738</v>
      </c>
      <c r="I161" s="1" t="s">
        <v>59</v>
      </c>
      <c r="J161" s="1" t="str">
        <f>IF(AND(B161="Digits",D161&lt;0),I161,IF(AND(B161="Digits",D161&gt;0),_xlfn.TEXTJOIN("_",TRUE,I161,"Q"),IF(B161="BIST",I161,IF(B161="XTAL",I161,_xlfn.TEXTJOIN("_",TRUE,I161,B161)))))</f>
        <v>VDD_BB_TRX1</v>
      </c>
      <c r="K161" s="86" t="s">
        <v>364</v>
      </c>
      <c r="L161" s="86" t="s">
        <v>823</v>
      </c>
      <c r="M161" s="86" t="str">
        <f t="shared" si="12"/>
        <v/>
      </c>
      <c r="N161" s="49" t="s">
        <v>373</v>
      </c>
      <c r="O161" s="1" t="s">
        <v>28</v>
      </c>
    </row>
    <row r="162" spans="1:15" x14ac:dyDescent="0.25">
      <c r="A162">
        <v>156</v>
      </c>
      <c r="B162" s="1" t="s">
        <v>99</v>
      </c>
      <c r="C162" s="1">
        <v>2950</v>
      </c>
      <c r="D162" s="1">
        <v>600</v>
      </c>
      <c r="E162" s="1">
        <f>C162-('Bump Map'!$B$6+'Bump Map'!$B$5)/2</f>
        <v>-485</v>
      </c>
      <c r="F162" s="1">
        <f>D162-('Bump Map'!$C$6+'Bump Map'!$C$5)/2</f>
        <v>27.5</v>
      </c>
      <c r="G162" s="123">
        <f t="shared" si="13"/>
        <v>-436.93693693693689</v>
      </c>
      <c r="H162" s="123">
        <f t="shared" si="11"/>
        <v>24.774774774774773</v>
      </c>
      <c r="I162" s="1" t="s">
        <v>44</v>
      </c>
      <c r="J162" s="1" t="str">
        <f>IF(AND(B162="Digits",D162&lt;0),I162,IF(AND(B162="Digits",D162&gt;0),_xlfn.TEXTJOIN("_",TRUE,I162,"Q"),IF(B162="BIST",I162,IF(B162="XTAL",I162,_xlfn.TEXTJOIN("_",TRUE,I162,B162)))))</f>
        <v>VSS_BB_TRX1</v>
      </c>
      <c r="K162" s="86" t="s">
        <v>309</v>
      </c>
      <c r="L162" s="86" t="s">
        <v>822</v>
      </c>
      <c r="M162" s="86" t="str">
        <f t="shared" si="12"/>
        <v/>
      </c>
      <c r="N162" s="49"/>
      <c r="O162" s="1" t="s">
        <v>4</v>
      </c>
    </row>
    <row r="163" spans="1:15" x14ac:dyDescent="0.25">
      <c r="A163">
        <v>157</v>
      </c>
      <c r="B163" s="1" t="s">
        <v>12</v>
      </c>
      <c r="C163" s="1">
        <v>2985</v>
      </c>
      <c r="D163" s="1">
        <v>-461</v>
      </c>
      <c r="E163" s="1">
        <f>C163-('Bump Map'!$B$6+'Bump Map'!$B$5)/2</f>
        <v>-450</v>
      </c>
      <c r="F163" s="1">
        <f>D163-('Bump Map'!$C$6+'Bump Map'!$C$5)/2</f>
        <v>-1033.5</v>
      </c>
      <c r="G163" s="123">
        <f t="shared" si="13"/>
        <v>-405.40540540540536</v>
      </c>
      <c r="H163" s="123">
        <f t="shared" si="11"/>
        <v>-931.08108108108104</v>
      </c>
      <c r="I163" s="1" t="s">
        <v>52</v>
      </c>
      <c r="J163" s="1" t="str">
        <f>IF(B163="Digits",I163,IF(B163="BIST",I163,IF(B163="XTAL",I163,_xlfn.TEXTJOIN("_",TRUE,I163,B163))))</f>
        <v>VDD_DIG</v>
      </c>
      <c r="K163" s="86" t="str">
        <f>J163</f>
        <v>VDD_DIG</v>
      </c>
      <c r="L163" s="86" t="s">
        <v>821</v>
      </c>
      <c r="M163" s="86" t="str">
        <f t="shared" si="12"/>
        <v/>
      </c>
      <c r="N163" s="49"/>
      <c r="O163" s="1" t="s">
        <v>1</v>
      </c>
    </row>
    <row r="164" spans="1:15" x14ac:dyDescent="0.25">
      <c r="A164">
        <v>158</v>
      </c>
      <c r="B164" s="1" t="s">
        <v>12</v>
      </c>
      <c r="C164" s="1">
        <v>2985</v>
      </c>
      <c r="D164" s="1">
        <v>-281</v>
      </c>
      <c r="E164" s="1">
        <f>C164-('Bump Map'!$B$6+'Bump Map'!$B$5)/2</f>
        <v>-450</v>
      </c>
      <c r="F164" s="1">
        <f>D164-('Bump Map'!$C$6+'Bump Map'!$C$5)/2</f>
        <v>-853.5</v>
      </c>
      <c r="G164" s="123">
        <f t="shared" si="13"/>
        <v>-405.40540540540536</v>
      </c>
      <c r="H164" s="123">
        <f t="shared" si="11"/>
        <v>-768.91891891891885</v>
      </c>
      <c r="I164" s="1" t="s">
        <v>106</v>
      </c>
      <c r="J164" s="1" t="str">
        <f>IF(B164="Digits",I164,IF(B164="BIST",I164,IF(B164="XTAL",I164,_xlfn.TEXTJOIN("_",TRUE,I164,B164))))</f>
        <v>IQ_DATA[16]</v>
      </c>
      <c r="K164" s="86" t="str">
        <f>J164</f>
        <v>IQ_DATA[16]</v>
      </c>
      <c r="L164" s="86" t="s">
        <v>824</v>
      </c>
      <c r="M164" s="86" t="str">
        <f t="shared" si="12"/>
        <v>R10</v>
      </c>
      <c r="N164" s="49"/>
      <c r="O164" s="1" t="s">
        <v>22</v>
      </c>
    </row>
    <row r="165" spans="1:15" x14ac:dyDescent="0.25">
      <c r="A165">
        <v>159</v>
      </c>
      <c r="B165" s="1" t="s">
        <v>12</v>
      </c>
      <c r="C165" s="1">
        <v>2985</v>
      </c>
      <c r="D165" s="1">
        <v>-101</v>
      </c>
      <c r="E165" s="1">
        <f>C165-('Bump Map'!$B$6+'Bump Map'!$B$5)/2</f>
        <v>-450</v>
      </c>
      <c r="F165" s="1">
        <f>D165-('Bump Map'!$C$6+'Bump Map'!$C$5)/2</f>
        <v>-673.5</v>
      </c>
      <c r="G165" s="123">
        <f t="shared" si="13"/>
        <v>-405.40540540540536</v>
      </c>
      <c r="H165" s="123">
        <f t="shared" si="11"/>
        <v>-606.75675675675666</v>
      </c>
      <c r="I165" s="1" t="s">
        <v>110</v>
      </c>
      <c r="J165" s="1" t="str">
        <f>IF(B165="Digits",I165,IF(B165="BIST",I165,IF(B165="XTAL",I165,_xlfn.TEXTJOIN("_",TRUE,I165,B165))))</f>
        <v>IQ_DATA[13]</v>
      </c>
      <c r="K165" s="86" t="str">
        <f>J165</f>
        <v>IQ_DATA[13]</v>
      </c>
      <c r="L165" s="86" t="s">
        <v>824</v>
      </c>
      <c r="M165" s="86" t="str">
        <f t="shared" si="12"/>
        <v>R11</v>
      </c>
      <c r="N165" s="49"/>
      <c r="O165" s="1" t="s">
        <v>22</v>
      </c>
    </row>
    <row r="166" spans="1:15" x14ac:dyDescent="0.25">
      <c r="A166">
        <v>160</v>
      </c>
      <c r="B166" s="1" t="s">
        <v>99</v>
      </c>
      <c r="C166" s="1">
        <v>3095</v>
      </c>
      <c r="D166" s="1">
        <v>1680</v>
      </c>
      <c r="E166" s="1">
        <f>C166-('Bump Map'!$B$6+'Bump Map'!$B$5)/2</f>
        <v>-340</v>
      </c>
      <c r="F166" s="1">
        <f>D166-('Bump Map'!$C$6+'Bump Map'!$C$5)/2</f>
        <v>1107.5</v>
      </c>
      <c r="G166" s="123">
        <f t="shared" si="13"/>
        <v>-306.30630630630628</v>
      </c>
      <c r="H166" s="123">
        <f t="shared" si="11"/>
        <v>997.74774774774767</v>
      </c>
      <c r="I166" s="1" t="s">
        <v>64</v>
      </c>
      <c r="J166" s="1" t="str">
        <f>IF(AND(B166="Digits",D166&lt;0),I166,IF(AND(B166="Digits",D166&gt;0),_xlfn.TEXTJOIN("_",TRUE,I166,"Q"),IF(B166="BIST",I166,IF(B166="XTAL",I166,_xlfn.TEXTJOIN("_",TRUE,B166,I166)))))</f>
        <v>TRX1_TXRF_2G</v>
      </c>
      <c r="K166" s="86" t="str">
        <f>J166</f>
        <v>TRX1_TXRF_2G</v>
      </c>
      <c r="L166" s="86" t="s">
        <v>824</v>
      </c>
      <c r="M166" s="86" t="str">
        <f t="shared" si="12"/>
        <v>A10</v>
      </c>
      <c r="N166" s="49"/>
      <c r="O166" s="1" t="s">
        <v>41</v>
      </c>
    </row>
    <row r="167" spans="1:15" x14ac:dyDescent="0.25">
      <c r="A167">
        <v>161</v>
      </c>
      <c r="B167" s="1" t="s">
        <v>99</v>
      </c>
      <c r="C167" s="1">
        <v>3115</v>
      </c>
      <c r="D167" s="1">
        <v>960</v>
      </c>
      <c r="E167" s="1">
        <f>C167-('Bump Map'!$B$6+'Bump Map'!$B$5)/2</f>
        <v>-320</v>
      </c>
      <c r="F167" s="1">
        <f>D167-('Bump Map'!$C$6+'Bump Map'!$C$5)/2</f>
        <v>387.5</v>
      </c>
      <c r="G167" s="123">
        <f t="shared" si="13"/>
        <v>-288.28828828828824</v>
      </c>
      <c r="H167" s="123">
        <f t="shared" si="11"/>
        <v>349.09909909909908</v>
      </c>
      <c r="I167" s="1" t="s">
        <v>415</v>
      </c>
      <c r="J167" s="1" t="str">
        <f>IF(AND(B167="Digits",D167&lt;0),I167,IF(AND(B167="Digits",D167&gt;0),_xlfn.TEXTJOIN("_",TRUE,I167,"Q"),IF(B167="BIST",I167,IF(B167="XTAL",I167,_xlfn.TEXTJOIN("_",TRUE,I167,B167)))))</f>
        <v>VSS_LO_TRX1</v>
      </c>
      <c r="K167" s="86" t="s">
        <v>308</v>
      </c>
      <c r="L167" s="86" t="s">
        <v>822</v>
      </c>
      <c r="M167" s="86" t="str">
        <f t="shared" si="12"/>
        <v/>
      </c>
      <c r="N167" s="49"/>
      <c r="O167" s="1" t="s">
        <v>4</v>
      </c>
    </row>
    <row r="168" spans="1:15" x14ac:dyDescent="0.25">
      <c r="A168">
        <v>162</v>
      </c>
      <c r="B168" s="1" t="s">
        <v>99</v>
      </c>
      <c r="C168" s="1">
        <v>3115</v>
      </c>
      <c r="D168" s="1">
        <v>1140</v>
      </c>
      <c r="E168" s="1">
        <f>C168-('Bump Map'!$B$6+'Bump Map'!$B$5)/2</f>
        <v>-320</v>
      </c>
      <c r="F168" s="1">
        <f>D168-('Bump Map'!$C$6+'Bump Map'!$C$5)/2</f>
        <v>567.5</v>
      </c>
      <c r="G168" s="123">
        <f t="shared" si="13"/>
        <v>-288.28828828828824</v>
      </c>
      <c r="H168" s="123">
        <f t="shared" si="11"/>
        <v>511.26126126126121</v>
      </c>
      <c r="I168" s="1" t="s">
        <v>34</v>
      </c>
      <c r="J168" s="1" t="str">
        <f>IF(AND(B168="Digits",D168&lt;0),I168,IF(AND(B168="Digits",D168&gt;0),_xlfn.TEXTJOIN("_",TRUE,I168,"Q"),IF(B168="BIST",I168,IF(B168="XTAL",I168,_xlfn.TEXTJOIN("_",TRUE,I168,B168)))))</f>
        <v>VSS_RF_TRX1</v>
      </c>
      <c r="K168" s="86" t="s">
        <v>308</v>
      </c>
      <c r="L168" s="86" t="s">
        <v>822</v>
      </c>
      <c r="M168" s="86" t="str">
        <f t="shared" si="12"/>
        <v/>
      </c>
      <c r="N168" s="49"/>
      <c r="O168" s="1" t="s">
        <v>4</v>
      </c>
    </row>
    <row r="169" spans="1:15" x14ac:dyDescent="0.25">
      <c r="A169">
        <v>163</v>
      </c>
      <c r="B169" s="1" t="s">
        <v>12</v>
      </c>
      <c r="C169" s="1">
        <v>3130</v>
      </c>
      <c r="D169" s="1">
        <v>79</v>
      </c>
      <c r="E169" s="1">
        <f>C169-('Bump Map'!$B$6+'Bump Map'!$B$5)/2</f>
        <v>-305</v>
      </c>
      <c r="F169" s="1">
        <f>D169-('Bump Map'!$C$6+'Bump Map'!$C$5)/2</f>
        <v>-493.5</v>
      </c>
      <c r="G169" s="123">
        <f t="shared" si="13"/>
        <v>-274.77477477477476</v>
      </c>
      <c r="H169" s="123">
        <f t="shared" si="11"/>
        <v>-444.59459459459458</v>
      </c>
      <c r="I169" s="1" t="s">
        <v>104</v>
      </c>
      <c r="J169" s="1" t="str">
        <f>IF(B169="Digits",I169,IF(B169="BIST",I169,IF(B169="XTAL",I169,_xlfn.TEXTJOIN("_",TRUE,I169,B169))))</f>
        <v>RX_GAIN_MOSI[0]</v>
      </c>
      <c r="K169" s="86" t="str">
        <f>J169</f>
        <v>RX_GAIN_MOSI[0]</v>
      </c>
      <c r="L169" s="86" t="s">
        <v>824</v>
      </c>
      <c r="M169" s="86" t="str">
        <f t="shared" si="12"/>
        <v>N10</v>
      </c>
      <c r="N169" s="49"/>
      <c r="O169" s="1" t="s">
        <v>13</v>
      </c>
    </row>
    <row r="170" spans="1:15" x14ac:dyDescent="0.25">
      <c r="A170">
        <v>164</v>
      </c>
      <c r="B170" s="1" t="s">
        <v>99</v>
      </c>
      <c r="C170" s="1">
        <v>3130</v>
      </c>
      <c r="D170" s="1">
        <v>240</v>
      </c>
      <c r="E170" s="1">
        <f>C170-('Bump Map'!$B$6+'Bump Map'!$B$5)/2</f>
        <v>-305</v>
      </c>
      <c r="F170" s="1">
        <f>D170-('Bump Map'!$C$6+'Bump Map'!$C$5)/2</f>
        <v>-332.5</v>
      </c>
      <c r="G170" s="123">
        <f t="shared" si="13"/>
        <v>-274.77477477477476</v>
      </c>
      <c r="H170" s="123">
        <f t="shared" si="11"/>
        <v>-299.54954954954951</v>
      </c>
      <c r="I170" s="1" t="s">
        <v>71</v>
      </c>
      <c r="J170" s="1" t="str">
        <f>IF(AND(B170="Digits",D170&lt;0),I170,IF(AND(B170="Digits",D170&gt;0),_xlfn.TEXTJOIN("_",TRUE,I170,"Q"),IF(B170="BIST",I170,IF(B170="XTAL",I170,_xlfn.TEXTJOIN("_",TRUE,B170,I170)))))</f>
        <v>TRX1_ANA_TX_IN</v>
      </c>
      <c r="K170" s="86" t="str">
        <f>J170</f>
        <v>TRX1_ANA_TX_IN</v>
      </c>
      <c r="L170" s="86" t="s">
        <v>824</v>
      </c>
      <c r="M170" s="86" t="str">
        <f t="shared" si="12"/>
        <v>D10</v>
      </c>
      <c r="N170" s="49"/>
      <c r="O170" s="1" t="s">
        <v>398</v>
      </c>
    </row>
    <row r="171" spans="1:15" x14ac:dyDescent="0.25">
      <c r="A171">
        <v>165</v>
      </c>
      <c r="B171" s="1" t="s">
        <v>99</v>
      </c>
      <c r="C171" s="1">
        <v>3130</v>
      </c>
      <c r="D171" s="1">
        <v>420</v>
      </c>
      <c r="E171" s="1">
        <f>C171-('Bump Map'!$B$6+'Bump Map'!$B$5)/2</f>
        <v>-305</v>
      </c>
      <c r="F171" s="1">
        <f>D171-('Bump Map'!$C$6+'Bump Map'!$C$5)/2</f>
        <v>-152.5</v>
      </c>
      <c r="G171" s="123">
        <f t="shared" si="13"/>
        <v>-274.77477477477476</v>
      </c>
      <c r="H171" s="123">
        <f t="shared" si="11"/>
        <v>-137.38738738738738</v>
      </c>
      <c r="I171" s="1" t="s">
        <v>65</v>
      </c>
      <c r="J171" s="1" t="str">
        <f>IF(AND(B171="Digits",D171&lt;0),I171,IF(AND(B171="Digits",D171&gt;0),_xlfn.TEXTJOIN("_",TRUE,I171,"Q"),IF(B171="BIST",I171,IF(B171="XTAL",I171,_xlfn.TEXTJOIN("_",TRUE,I171,B171)))))</f>
        <v>VDD_ANA_BB_TRX1</v>
      </c>
      <c r="K171" s="86" t="s">
        <v>365</v>
      </c>
      <c r="L171" s="86" t="s">
        <v>821</v>
      </c>
      <c r="M171" s="86" t="str">
        <f t="shared" si="12"/>
        <v/>
      </c>
      <c r="N171" s="49"/>
      <c r="O171" s="1" t="s">
        <v>1</v>
      </c>
    </row>
    <row r="172" spans="1:15" x14ac:dyDescent="0.25">
      <c r="A172">
        <v>166</v>
      </c>
      <c r="B172" s="1" t="s">
        <v>99</v>
      </c>
      <c r="C172" s="1">
        <v>3130</v>
      </c>
      <c r="D172" s="1">
        <v>600</v>
      </c>
      <c r="E172" s="1">
        <f>C172-('Bump Map'!$B$6+'Bump Map'!$B$5)/2</f>
        <v>-305</v>
      </c>
      <c r="F172" s="1">
        <f>D172-('Bump Map'!$C$6+'Bump Map'!$C$5)/2</f>
        <v>27.5</v>
      </c>
      <c r="G172" s="123">
        <f t="shared" si="13"/>
        <v>-274.77477477477476</v>
      </c>
      <c r="H172" s="123">
        <f t="shared" si="11"/>
        <v>24.774774774774773</v>
      </c>
      <c r="I172" s="1" t="s">
        <v>44</v>
      </c>
      <c r="J172" s="1" t="str">
        <f>IF(AND(B172="Digits",D172&lt;0),I172,IF(AND(B172="Digits",D172&gt;0),_xlfn.TEXTJOIN("_",TRUE,I172,"Q"),IF(B172="BIST",I172,IF(B172="XTAL",I172,_xlfn.TEXTJOIN("_",TRUE,I172,B172)))))</f>
        <v>VSS_BB_TRX1</v>
      </c>
      <c r="K172" s="86" t="s">
        <v>309</v>
      </c>
      <c r="L172" s="86" t="s">
        <v>822</v>
      </c>
      <c r="M172" s="86" t="str">
        <f t="shared" si="12"/>
        <v/>
      </c>
      <c r="N172" s="49"/>
      <c r="O172" s="1" t="s">
        <v>4</v>
      </c>
    </row>
    <row r="173" spans="1:15" x14ac:dyDescent="0.25">
      <c r="A173">
        <v>167</v>
      </c>
      <c r="B173" s="1" t="s">
        <v>99</v>
      </c>
      <c r="C173" s="1">
        <v>3130</v>
      </c>
      <c r="D173" s="1">
        <v>780</v>
      </c>
      <c r="E173" s="1">
        <f>C173-('Bump Map'!$B$6+'Bump Map'!$B$5)/2</f>
        <v>-305</v>
      </c>
      <c r="F173" s="1">
        <f>D173-('Bump Map'!$C$6+'Bump Map'!$C$5)/2</f>
        <v>207.5</v>
      </c>
      <c r="G173" s="123">
        <f t="shared" si="13"/>
        <v>-274.77477477477476</v>
      </c>
      <c r="H173" s="123">
        <f t="shared" si="11"/>
        <v>186.93693693693692</v>
      </c>
      <c r="I173" s="1" t="s">
        <v>44</v>
      </c>
      <c r="J173" s="1" t="str">
        <f>IF(AND(B173="Digits",D173&lt;0),I173,IF(AND(B173="Digits",D173&gt;0),_xlfn.TEXTJOIN("_",TRUE,I173,"Q"),IF(B173="BIST",I173,IF(B173="XTAL",I173,_xlfn.TEXTJOIN("_",TRUE,I173,B173)))))</f>
        <v>VSS_BB_TRX1</v>
      </c>
      <c r="K173" s="86" t="s">
        <v>309</v>
      </c>
      <c r="L173" s="86" t="s">
        <v>822</v>
      </c>
      <c r="M173" s="86" t="str">
        <f t="shared" si="12"/>
        <v/>
      </c>
      <c r="N173" s="49"/>
      <c r="O173" s="1" t="s">
        <v>4</v>
      </c>
    </row>
    <row r="174" spans="1:15" x14ac:dyDescent="0.25">
      <c r="A174">
        <v>168</v>
      </c>
      <c r="B174" s="1" t="s">
        <v>12</v>
      </c>
      <c r="C174" s="1">
        <v>3165</v>
      </c>
      <c r="D174" s="1">
        <v>-461</v>
      </c>
      <c r="E174" s="1">
        <f>C174-('Bump Map'!$B$6+'Bump Map'!$B$5)/2</f>
        <v>-270</v>
      </c>
      <c r="F174" s="1">
        <f>D174-('Bump Map'!$C$6+'Bump Map'!$C$5)/2</f>
        <v>-1033.5</v>
      </c>
      <c r="G174" s="123">
        <f t="shared" si="13"/>
        <v>-243.24324324324323</v>
      </c>
      <c r="H174" s="123">
        <f t="shared" si="11"/>
        <v>-931.08108108108104</v>
      </c>
      <c r="I174" s="1" t="s">
        <v>11</v>
      </c>
      <c r="J174" s="1" t="str">
        <f>IF(B174="Digits",I174,IF(B174="BIST",I174,IF(B174="XTAL",I174,_xlfn.TEXTJOIN("_",TRUE,I174,B174))))</f>
        <v>VSS_IO</v>
      </c>
      <c r="K174" s="86" t="s">
        <v>311</v>
      </c>
      <c r="L174" s="86" t="s">
        <v>822</v>
      </c>
      <c r="M174" s="86" t="str">
        <f t="shared" si="12"/>
        <v/>
      </c>
      <c r="N174" s="49"/>
      <c r="O174" s="1" t="s">
        <v>4</v>
      </c>
    </row>
    <row r="175" spans="1:15" x14ac:dyDescent="0.25">
      <c r="A175">
        <v>169</v>
      </c>
      <c r="B175" s="1" t="s">
        <v>12</v>
      </c>
      <c r="C175" s="1">
        <v>3165</v>
      </c>
      <c r="D175" s="1">
        <v>-281</v>
      </c>
      <c r="E175" s="1">
        <f>C175-('Bump Map'!$B$6+'Bump Map'!$B$5)/2</f>
        <v>-270</v>
      </c>
      <c r="F175" s="1">
        <f>D175-('Bump Map'!$C$6+'Bump Map'!$C$5)/2</f>
        <v>-853.5</v>
      </c>
      <c r="G175" s="123">
        <f t="shared" si="13"/>
        <v>-243.24324324324323</v>
      </c>
      <c r="H175" s="123">
        <f t="shared" si="11"/>
        <v>-768.91891891891885</v>
      </c>
      <c r="I175" s="1" t="s">
        <v>427</v>
      </c>
      <c r="J175" s="1" t="str">
        <f>IF(B175="Digits",I175,IF(B175="BIST",I175,IF(B175="XTAL",I175,_xlfn.TEXTJOIN("_",TRUE,I175,B175))))</f>
        <v>VDD_IO</v>
      </c>
      <c r="K175" s="86" t="str">
        <f>J175</f>
        <v>VDD_IO</v>
      </c>
      <c r="L175" s="86" t="s">
        <v>821</v>
      </c>
      <c r="M175" s="86" t="str">
        <f t="shared" si="12"/>
        <v/>
      </c>
      <c r="N175" s="49"/>
      <c r="O175" s="1" t="s">
        <v>1</v>
      </c>
    </row>
    <row r="176" spans="1:15" x14ac:dyDescent="0.25">
      <c r="A176">
        <v>170</v>
      </c>
      <c r="B176" s="1" t="s">
        <v>12</v>
      </c>
      <c r="C176" s="1">
        <v>3165</v>
      </c>
      <c r="D176" s="1">
        <v>-101</v>
      </c>
      <c r="E176" s="1">
        <f>C176-('Bump Map'!$B$6+'Bump Map'!$B$5)/2</f>
        <v>-270</v>
      </c>
      <c r="F176" s="1">
        <f>D176-('Bump Map'!$C$6+'Bump Map'!$C$5)/2</f>
        <v>-673.5</v>
      </c>
      <c r="G176" s="123">
        <f t="shared" si="13"/>
        <v>-243.24324324324323</v>
      </c>
      <c r="H176" s="123">
        <f t="shared" si="11"/>
        <v>-606.75675675675666</v>
      </c>
      <c r="I176" s="1" t="s">
        <v>105</v>
      </c>
      <c r="J176" s="1" t="str">
        <f>IF(B176="Digits",I176,IF(B176="BIST",I176,IF(B176="XTAL",I176,_xlfn.TEXTJOIN("_",TRUE,I176,B176))))</f>
        <v>IQ_DATA[15]</v>
      </c>
      <c r="K176" s="86" t="str">
        <f>J176</f>
        <v>IQ_DATA[15]</v>
      </c>
      <c r="L176" s="86" t="s">
        <v>824</v>
      </c>
      <c r="M176" s="86" t="str">
        <f t="shared" si="12"/>
        <v>P10</v>
      </c>
      <c r="N176" s="49"/>
      <c r="O176" s="1" t="s">
        <v>22</v>
      </c>
    </row>
    <row r="177" spans="1:15" x14ac:dyDescent="0.25">
      <c r="A177">
        <v>171</v>
      </c>
      <c r="B177" s="1" t="s">
        <v>99</v>
      </c>
      <c r="C177" s="1">
        <v>3220</v>
      </c>
      <c r="D177" s="1">
        <v>1550</v>
      </c>
      <c r="E177" s="1">
        <f>C177-('Bump Map'!$B$6+'Bump Map'!$B$5)/2</f>
        <v>-215</v>
      </c>
      <c r="F177" s="1">
        <f>D177-('Bump Map'!$C$6+'Bump Map'!$C$5)/2</f>
        <v>977.5</v>
      </c>
      <c r="G177" s="123">
        <f t="shared" si="13"/>
        <v>-193.69369369369369</v>
      </c>
      <c r="H177" s="123">
        <f t="shared" si="11"/>
        <v>880.63063063063055</v>
      </c>
      <c r="I177" s="1" t="s">
        <v>405</v>
      </c>
      <c r="J177" s="1" t="str">
        <f>IF(AND(B177="Digits",D177&lt;0),I177,IF(AND(B177="Digits",D177&gt;0),_xlfn.TEXTJOIN("_",TRUE,I177,"Q"),IF(B177="BIST",I177,IF(B177="XTAL",I177,_xlfn.TEXTJOIN("_",TRUE,B177,I177)))))</f>
        <v>TRX1_RXRF_2G</v>
      </c>
      <c r="K177" s="86" t="str">
        <f>J177</f>
        <v>TRX1_RXRF_2G</v>
      </c>
      <c r="L177" s="86" t="s">
        <v>824</v>
      </c>
      <c r="M177" s="86" t="str">
        <f t="shared" si="12"/>
        <v>A9</v>
      </c>
      <c r="N177" s="49"/>
      <c r="O177" s="1" t="s">
        <v>41</v>
      </c>
    </row>
    <row r="178" spans="1:15" x14ac:dyDescent="0.25">
      <c r="A178">
        <v>172</v>
      </c>
      <c r="B178" s="1" t="s">
        <v>12</v>
      </c>
      <c r="C178" s="1">
        <v>3310</v>
      </c>
      <c r="D178" s="1">
        <v>60</v>
      </c>
      <c r="E178" s="1">
        <f>C178-('Bump Map'!$B$6+'Bump Map'!$B$5)/2</f>
        <v>-125</v>
      </c>
      <c r="F178" s="1">
        <f>D178-('Bump Map'!$C$6+'Bump Map'!$C$5)/2</f>
        <v>-512.5</v>
      </c>
      <c r="G178" s="123">
        <f t="shared" si="13"/>
        <v>-112.61261261261261</v>
      </c>
      <c r="H178" s="123">
        <f t="shared" si="11"/>
        <v>-461.71171171171164</v>
      </c>
      <c r="I178" s="1" t="s">
        <v>11</v>
      </c>
      <c r="J178" s="1" t="str">
        <f>IF(B178="Digits",I178,IF(B178="BIST",I178,IF(B178="XTAL",I178,_xlfn.TEXTJOIN("_",TRUE,I178,B178))))</f>
        <v>VSS_IO</v>
      </c>
      <c r="K178" s="86" t="s">
        <v>311</v>
      </c>
      <c r="L178" s="86" t="s">
        <v>822</v>
      </c>
      <c r="M178" s="86" t="str">
        <f t="shared" si="12"/>
        <v/>
      </c>
      <c r="N178" s="49"/>
      <c r="O178" s="1" t="s">
        <v>4</v>
      </c>
    </row>
    <row r="179" spans="1:15" x14ac:dyDescent="0.25">
      <c r="A179">
        <v>173</v>
      </c>
      <c r="B179" s="1" t="s">
        <v>99</v>
      </c>
      <c r="C179" s="1">
        <v>3310</v>
      </c>
      <c r="D179" s="1">
        <v>240</v>
      </c>
      <c r="E179" s="1">
        <f>C179-('Bump Map'!$B$6+'Bump Map'!$B$5)/2</f>
        <v>-125</v>
      </c>
      <c r="F179" s="1">
        <f>D179-('Bump Map'!$C$6+'Bump Map'!$C$5)/2</f>
        <v>-332.5</v>
      </c>
      <c r="G179" s="123">
        <f t="shared" si="13"/>
        <v>-112.61261261261261</v>
      </c>
      <c r="H179" s="123">
        <f t="shared" si="11"/>
        <v>-299.54954954954951</v>
      </c>
      <c r="I179" s="1" t="s">
        <v>60</v>
      </c>
      <c r="J179" s="1" t="str">
        <f>IF(AND(B179="Digits",D179&lt;0),I179,IF(AND(B179="Digits",D179&gt;0),_xlfn.TEXTJOIN("_",TRUE,I179,"Q"),IF(B179="BIST",I179,IF(B179="XTAL",I179,_xlfn.TEXTJOIN("_",TRUE,B179,I179)))))</f>
        <v>TRX1_ANA_TX_QN</v>
      </c>
      <c r="K179" s="86" t="str">
        <f>J179</f>
        <v>TRX1_ANA_TX_QN</v>
      </c>
      <c r="L179" s="86" t="s">
        <v>824</v>
      </c>
      <c r="M179" s="86" t="str">
        <f t="shared" si="12"/>
        <v>G9</v>
      </c>
      <c r="N179" s="49"/>
      <c r="O179" s="1" t="s">
        <v>398</v>
      </c>
    </row>
    <row r="180" spans="1:15" x14ac:dyDescent="0.25">
      <c r="A180">
        <v>174</v>
      </c>
      <c r="B180" s="1" t="s">
        <v>99</v>
      </c>
      <c r="C180" s="1">
        <v>3310</v>
      </c>
      <c r="D180" s="1">
        <v>420</v>
      </c>
      <c r="E180" s="1">
        <f>C180-('Bump Map'!$B$6+'Bump Map'!$B$5)/2</f>
        <v>-125</v>
      </c>
      <c r="F180" s="1">
        <f>D180-('Bump Map'!$C$6+'Bump Map'!$C$5)/2</f>
        <v>-152.5</v>
      </c>
      <c r="G180" s="123">
        <f t="shared" si="13"/>
        <v>-112.61261261261261</v>
      </c>
      <c r="H180" s="123">
        <f t="shared" si="11"/>
        <v>-137.38738738738738</v>
      </c>
      <c r="I180" s="1" t="s">
        <v>66</v>
      </c>
      <c r="J180" s="1" t="str">
        <f>IF(AND(B180="Digits",D180&lt;0),I180,IF(AND(B180="Digits",D180&gt;0),_xlfn.TEXTJOIN("_",TRUE,I180,"Q"),IF(B180="BIST",I180,IF(B180="XTAL",I180,_xlfn.TEXTJOIN("_",TRUE,B180,I180)))))</f>
        <v>TRX1_ANA_TX_QP</v>
      </c>
      <c r="K180" s="86" t="str">
        <f>J180</f>
        <v>TRX1_ANA_TX_QP</v>
      </c>
      <c r="L180" s="86" t="s">
        <v>824</v>
      </c>
      <c r="M180" s="86" t="str">
        <f t="shared" si="12"/>
        <v>D9</v>
      </c>
      <c r="N180" s="49"/>
      <c r="O180" s="1" t="s">
        <v>398</v>
      </c>
    </row>
    <row r="181" spans="1:15" x14ac:dyDescent="0.25">
      <c r="A181">
        <v>175</v>
      </c>
      <c r="B181" s="1" t="s">
        <v>99</v>
      </c>
      <c r="C181" s="1">
        <v>3310</v>
      </c>
      <c r="D181" s="1">
        <v>600</v>
      </c>
      <c r="E181" s="1">
        <f>C181-('Bump Map'!$B$6+'Bump Map'!$B$5)/2</f>
        <v>-125</v>
      </c>
      <c r="F181" s="1">
        <f>D181-('Bump Map'!$C$6+'Bump Map'!$C$5)/2</f>
        <v>27.5</v>
      </c>
      <c r="G181" s="123">
        <f t="shared" si="13"/>
        <v>-112.61261261261261</v>
      </c>
      <c r="H181" s="123">
        <f t="shared" si="11"/>
        <v>24.774774774774773</v>
      </c>
      <c r="I181" s="1" t="s">
        <v>44</v>
      </c>
      <c r="J181" s="1" t="str">
        <f>IF(AND(B181="Digits",D181&lt;0),I181,IF(AND(B181="Digits",D181&gt;0),_xlfn.TEXTJOIN("_",TRUE,I181,"Q"),IF(B181="BIST",I181,IF(B181="XTAL",I181,_xlfn.TEXTJOIN("_",TRUE,I181,B181)))))</f>
        <v>VSS_BB_TRX1</v>
      </c>
      <c r="K181" s="86" t="s">
        <v>309</v>
      </c>
      <c r="L181" s="86" t="s">
        <v>822</v>
      </c>
      <c r="M181" s="86" t="str">
        <f t="shared" si="12"/>
        <v/>
      </c>
      <c r="N181" s="49"/>
      <c r="O181" s="1" t="s">
        <v>4</v>
      </c>
    </row>
    <row r="182" spans="1:15" x14ac:dyDescent="0.25">
      <c r="A182">
        <v>176</v>
      </c>
      <c r="B182" s="1" t="s">
        <v>99</v>
      </c>
      <c r="C182" s="1">
        <v>3315</v>
      </c>
      <c r="D182" s="1">
        <v>960</v>
      </c>
      <c r="E182" s="1">
        <f>C182-('Bump Map'!$B$6+'Bump Map'!$B$5)/2</f>
        <v>-120</v>
      </c>
      <c r="F182" s="1">
        <f>D182-('Bump Map'!$C$6+'Bump Map'!$C$5)/2</f>
        <v>387.5</v>
      </c>
      <c r="G182" s="123">
        <f t="shared" si="13"/>
        <v>-108.1081081081081</v>
      </c>
      <c r="H182" s="123">
        <f t="shared" si="11"/>
        <v>349.09909909909908</v>
      </c>
      <c r="I182" s="1" t="s">
        <v>414</v>
      </c>
      <c r="J182" s="1" t="str">
        <f>IF(AND(B182="Digits",D182&lt;0),I182,IF(AND(B182="Digits",D182&gt;0),_xlfn.TEXTJOIN("_",TRUE,I182,"Q"),IF(B182="BIST",I182,IF(B182="XTAL",I182,_xlfn.TEXTJOIN("_",TRUE,I182,B182)))))</f>
        <v>VSS_ESD_RF_TRX1</v>
      </c>
      <c r="K182" s="86" t="s">
        <v>309</v>
      </c>
      <c r="L182" s="86" t="s">
        <v>822</v>
      </c>
      <c r="M182" s="86" t="str">
        <f t="shared" si="12"/>
        <v/>
      </c>
      <c r="N182" s="49"/>
      <c r="O182" s="1" t="s">
        <v>4</v>
      </c>
    </row>
    <row r="183" spans="1:15" x14ac:dyDescent="0.25">
      <c r="A183">
        <v>177</v>
      </c>
      <c r="B183" s="1" t="s">
        <v>99</v>
      </c>
      <c r="C183" s="1">
        <v>3315</v>
      </c>
      <c r="D183" s="1">
        <v>1140</v>
      </c>
      <c r="E183" s="1">
        <f>C183-('Bump Map'!$B$6+'Bump Map'!$B$5)/2</f>
        <v>-120</v>
      </c>
      <c r="F183" s="1">
        <f>D183-('Bump Map'!$C$6+'Bump Map'!$C$5)/2</f>
        <v>567.5</v>
      </c>
      <c r="G183" s="123">
        <f t="shared" si="13"/>
        <v>-108.1081081081081</v>
      </c>
      <c r="H183" s="123">
        <f t="shared" si="11"/>
        <v>511.26126126126121</v>
      </c>
      <c r="I183" s="1" t="s">
        <v>34</v>
      </c>
      <c r="J183" s="1" t="str">
        <f>IF(AND(B183="Digits",D183&lt;0),I183,IF(AND(B183="Digits",D183&gt;0),_xlfn.TEXTJOIN("_",TRUE,I183,"Q"),IF(B183="BIST",I183,IF(B183="XTAL",I183,_xlfn.TEXTJOIN("_",TRUE,I183,B183)))))</f>
        <v>VSS_RF_TRX1</v>
      </c>
      <c r="K183" s="86" t="s">
        <v>308</v>
      </c>
      <c r="L183" s="86" t="s">
        <v>822</v>
      </c>
      <c r="M183" s="86" t="str">
        <f t="shared" si="12"/>
        <v/>
      </c>
      <c r="N183" s="49"/>
      <c r="O183" s="1" t="s">
        <v>4</v>
      </c>
    </row>
    <row r="184" spans="1:15" x14ac:dyDescent="0.25">
      <c r="A184">
        <v>178</v>
      </c>
      <c r="B184" s="1" t="s">
        <v>12</v>
      </c>
      <c r="C184" s="1">
        <v>3345</v>
      </c>
      <c r="D184" s="1">
        <v>-461</v>
      </c>
      <c r="E184" s="1">
        <f>C184-('Bump Map'!$B$6+'Bump Map'!$B$5)/2</f>
        <v>-90</v>
      </c>
      <c r="F184" s="1">
        <f>D184-('Bump Map'!$C$6+'Bump Map'!$C$5)/2</f>
        <v>-1033.5</v>
      </c>
      <c r="G184" s="123">
        <f t="shared" si="13"/>
        <v>-81.081081081081081</v>
      </c>
      <c r="H184" s="123">
        <f t="shared" si="11"/>
        <v>-931.08108108108104</v>
      </c>
      <c r="I184" s="1" t="s">
        <v>427</v>
      </c>
      <c r="J184" s="1" t="str">
        <f>IF(B184="Digits",I184,IF(B184="BIST",I184,IF(B184="XTAL",I184,_xlfn.TEXTJOIN("_",TRUE,I184,B184))))</f>
        <v>VDD_IO</v>
      </c>
      <c r="K184" s="86" t="str">
        <f>J184</f>
        <v>VDD_IO</v>
      </c>
      <c r="L184" s="86" t="s">
        <v>821</v>
      </c>
      <c r="M184" s="86" t="str">
        <f t="shared" si="12"/>
        <v/>
      </c>
      <c r="N184" s="49"/>
      <c r="O184" s="1" t="s">
        <v>1</v>
      </c>
    </row>
    <row r="185" spans="1:15" x14ac:dyDescent="0.25">
      <c r="A185">
        <v>179</v>
      </c>
      <c r="B185" s="1" t="s">
        <v>12</v>
      </c>
      <c r="C185" s="1">
        <v>3345</v>
      </c>
      <c r="D185" s="1">
        <v>-281</v>
      </c>
      <c r="E185" s="1">
        <f>C185-('Bump Map'!$B$6+'Bump Map'!$B$5)/2</f>
        <v>-90</v>
      </c>
      <c r="F185" s="1">
        <f>D185-('Bump Map'!$C$6+'Bump Map'!$C$5)/2</f>
        <v>-853.5</v>
      </c>
      <c r="G185" s="123">
        <f t="shared" si="13"/>
        <v>-81.081081081081081</v>
      </c>
      <c r="H185" s="123">
        <f t="shared" si="11"/>
        <v>-768.91891891891885</v>
      </c>
      <c r="I185" s="1" t="s">
        <v>101</v>
      </c>
      <c r="J185" s="1" t="str">
        <f>IF(B185="Digits",I185,IF(B185="BIST",I185,IF(B185="XTAL",I185,_xlfn.TEXTJOIN("_",TRUE,I185,B185))))</f>
        <v>IQ_CLK_IN</v>
      </c>
      <c r="K185" s="86" t="str">
        <f>J185</f>
        <v>IQ_CLK_IN</v>
      </c>
      <c r="L185" s="86" t="s">
        <v>824</v>
      </c>
      <c r="M185" s="86" t="str">
        <f t="shared" si="12"/>
        <v>T10</v>
      </c>
      <c r="N185" s="49"/>
      <c r="O185" s="1" t="s">
        <v>22</v>
      </c>
    </row>
    <row r="186" spans="1:15" x14ac:dyDescent="0.25">
      <c r="A186">
        <v>180</v>
      </c>
      <c r="B186" s="1" t="s">
        <v>12</v>
      </c>
      <c r="C186" s="1">
        <v>3345</v>
      </c>
      <c r="D186" s="1">
        <v>-101</v>
      </c>
      <c r="E186" s="1">
        <f>C186-('Bump Map'!$B$6+'Bump Map'!$B$5)/2</f>
        <v>-90</v>
      </c>
      <c r="F186" s="1">
        <f>D186-('Bump Map'!$C$6+'Bump Map'!$C$5)/2</f>
        <v>-673.5</v>
      </c>
      <c r="G186" s="123">
        <f t="shared" si="13"/>
        <v>-81.081081081081081</v>
      </c>
      <c r="H186" s="123">
        <f t="shared" si="11"/>
        <v>-606.75675675675666</v>
      </c>
      <c r="I186" s="1" t="s">
        <v>103</v>
      </c>
      <c r="J186" s="1" t="str">
        <f>IF(B186="Digits",I186,IF(B186="BIST",I186,IF(B186="XTAL",I186,_xlfn.TEXTJOIN("_",TRUE,I186,B186))))</f>
        <v>IQ_DATA[17]</v>
      </c>
      <c r="K186" s="86" t="str">
        <f>J186</f>
        <v>IQ_DATA[17]</v>
      </c>
      <c r="L186" s="86" t="s">
        <v>824</v>
      </c>
      <c r="M186" s="86" t="str">
        <f t="shared" si="12"/>
        <v>P9</v>
      </c>
      <c r="N186" s="49"/>
      <c r="O186" s="1" t="s">
        <v>22</v>
      </c>
    </row>
    <row r="187" spans="1:15" x14ac:dyDescent="0.25">
      <c r="A187">
        <v>181</v>
      </c>
      <c r="B187" s="1" t="s">
        <v>99</v>
      </c>
      <c r="C187" s="1">
        <v>3345</v>
      </c>
      <c r="D187" s="1">
        <v>1680</v>
      </c>
      <c r="E187" s="1">
        <f>C187-('Bump Map'!$B$6+'Bump Map'!$B$5)/2</f>
        <v>-90</v>
      </c>
      <c r="F187" s="1">
        <f>D187-('Bump Map'!$C$6+'Bump Map'!$C$5)/2</f>
        <v>1107.5</v>
      </c>
      <c r="G187" s="123">
        <f t="shared" si="13"/>
        <v>-81.081081081081081</v>
      </c>
      <c r="H187" s="123">
        <f t="shared" si="11"/>
        <v>997.74774774774767</v>
      </c>
      <c r="I187" s="1" t="s">
        <v>72</v>
      </c>
      <c r="J187" s="1" t="str">
        <f>IF(AND(B187="Digits",D187&lt;0),I187,IF(AND(B187="Digits",D187&gt;0),_xlfn.TEXTJOIN("_",TRUE,I187,"Q"),IF(B187="BIST",I187,IF(B187="XTAL",I187,_xlfn.TEXTJOIN("_",TRUE,I187,B187)))))</f>
        <v>VSS_RXRF_2G_TRX1</v>
      </c>
      <c r="K187" s="86" t="str">
        <f>J187</f>
        <v>VSS_RXRF_2G_TRX1</v>
      </c>
      <c r="L187" s="86" t="s">
        <v>824</v>
      </c>
      <c r="M187" s="86" t="str">
        <f t="shared" si="12"/>
        <v>B9</v>
      </c>
      <c r="N187" s="49"/>
      <c r="O187" s="1" t="s">
        <v>41</v>
      </c>
    </row>
    <row r="188" spans="1:15" x14ac:dyDescent="0.25">
      <c r="A188">
        <v>182</v>
      </c>
      <c r="B188" s="1" t="s">
        <v>12</v>
      </c>
      <c r="C188" s="1">
        <v>3525</v>
      </c>
      <c r="D188" s="1">
        <v>-461</v>
      </c>
      <c r="E188" s="1">
        <f>C188-('Bump Map'!$B$6+'Bump Map'!$B$5)/2</f>
        <v>90</v>
      </c>
      <c r="F188" s="1">
        <f>D188-('Bump Map'!$C$6+'Bump Map'!$C$5)/2</f>
        <v>-1033.5</v>
      </c>
      <c r="G188" s="123">
        <f t="shared" si="13"/>
        <v>81.081081081081081</v>
      </c>
      <c r="H188" s="123">
        <f t="shared" si="11"/>
        <v>-931.08108108108104</v>
      </c>
      <c r="I188" s="1" t="s">
        <v>61</v>
      </c>
      <c r="J188" s="1" t="str">
        <f>IF(B188="Digits",I188,IF(B188="BIST",I188,IF(B188="XTAL",I188,_xlfn.TEXTJOIN("_",TRUE,I188,B188))))</f>
        <v>VSS_DIG</v>
      </c>
      <c r="K188" s="86" t="s">
        <v>311</v>
      </c>
      <c r="L188" s="86" t="s">
        <v>822</v>
      </c>
      <c r="M188" s="86" t="str">
        <f t="shared" si="12"/>
        <v/>
      </c>
      <c r="N188" s="49"/>
      <c r="O188" s="1" t="s">
        <v>4</v>
      </c>
    </row>
    <row r="189" spans="1:15" x14ac:dyDescent="0.25">
      <c r="A189">
        <v>183</v>
      </c>
      <c r="B189" s="1" t="s">
        <v>12</v>
      </c>
      <c r="C189" s="1">
        <v>3525</v>
      </c>
      <c r="D189" s="1">
        <v>-281</v>
      </c>
      <c r="E189" s="1">
        <f>C189-('Bump Map'!$B$6+'Bump Map'!$B$5)/2</f>
        <v>90</v>
      </c>
      <c r="F189" s="1">
        <f>D189-('Bump Map'!$C$6+'Bump Map'!$C$5)/2</f>
        <v>-853.5</v>
      </c>
      <c r="G189" s="123">
        <f t="shared" si="13"/>
        <v>81.081081081081081</v>
      </c>
      <c r="H189" s="123">
        <f t="shared" si="11"/>
        <v>-768.91891891891885</v>
      </c>
      <c r="I189" s="1" t="s">
        <v>98</v>
      </c>
      <c r="J189" s="1" t="str">
        <f>IF(B189="Digits",I189,IF(B189="BIST",I189,IF(B189="XTAL",I189,_xlfn.TEXTJOIN("_",TRUE,I189,B189))))</f>
        <v>IQ_DATA[19]</v>
      </c>
      <c r="K189" s="86" t="str">
        <f>J189</f>
        <v>IQ_DATA[19]</v>
      </c>
      <c r="L189" s="86" t="s">
        <v>824</v>
      </c>
      <c r="M189" s="86" t="str">
        <f t="shared" si="12"/>
        <v>P8</v>
      </c>
      <c r="N189" s="49"/>
      <c r="O189" s="1" t="s">
        <v>1</v>
      </c>
    </row>
    <row r="190" spans="1:15" x14ac:dyDescent="0.25">
      <c r="A190">
        <v>184</v>
      </c>
      <c r="B190" s="1" t="s">
        <v>12</v>
      </c>
      <c r="C190" s="1">
        <v>3525</v>
      </c>
      <c r="D190" s="1">
        <v>-101</v>
      </c>
      <c r="E190" s="1">
        <f>C190-('Bump Map'!$B$6+'Bump Map'!$B$5)/2</f>
        <v>90</v>
      </c>
      <c r="F190" s="1">
        <f>D190-('Bump Map'!$C$6+'Bump Map'!$C$5)/2</f>
        <v>-673.5</v>
      </c>
      <c r="G190" s="123">
        <f t="shared" si="13"/>
        <v>81.081081081081081</v>
      </c>
      <c r="H190" s="123">
        <f t="shared" si="11"/>
        <v>-606.75675675675666</v>
      </c>
      <c r="I190" s="1" t="s">
        <v>52</v>
      </c>
      <c r="J190" s="1" t="str">
        <f>IF(B190="Digits",I190,IF(B190="BIST",I190,IF(B190="XTAL",I190,_xlfn.TEXTJOIN("_",TRUE,I190,B190))))</f>
        <v>VDD_DIG</v>
      </c>
      <c r="K190" s="86" t="str">
        <f>J190</f>
        <v>VDD_DIG</v>
      </c>
      <c r="L190" s="86" t="s">
        <v>821</v>
      </c>
      <c r="M190" s="86" t="str">
        <f t="shared" si="12"/>
        <v/>
      </c>
      <c r="N190" s="49"/>
      <c r="O190" s="1" t="s">
        <v>1</v>
      </c>
    </row>
    <row r="191" spans="1:15" x14ac:dyDescent="0.25">
      <c r="A191">
        <v>185</v>
      </c>
      <c r="B191" s="1" t="s">
        <v>75</v>
      </c>
      <c r="C191" s="1">
        <v>3525</v>
      </c>
      <c r="D191" s="1">
        <v>1680</v>
      </c>
      <c r="E191" s="1">
        <f>C191-('Bump Map'!$B$6+'Bump Map'!$B$5)/2</f>
        <v>90</v>
      </c>
      <c r="F191" s="1">
        <f>D191-('Bump Map'!$C$6+'Bump Map'!$C$5)/2</f>
        <v>1107.5</v>
      </c>
      <c r="G191" s="123">
        <f t="shared" si="13"/>
        <v>81.081081081081081</v>
      </c>
      <c r="H191" s="123">
        <f t="shared" si="11"/>
        <v>997.74774774774767</v>
      </c>
      <c r="I191" s="1" t="s">
        <v>72</v>
      </c>
      <c r="J191" s="1" t="str">
        <f>IF(AND(B191="Digits",D191&lt;0),I191,IF(AND(B191="Digits",D191&gt;0),_xlfn.TEXTJOIN("_",TRUE,I191,"Q"),IF(B191="BIST",I191,IF(B191="XTAL",I191,_xlfn.TEXTJOIN("_",TRUE,I191,B191)))))</f>
        <v>VSS_RXRF_2G_TRX2</v>
      </c>
      <c r="K191" s="86" t="str">
        <f>J191</f>
        <v>VSS_RXRF_2G_TRX2</v>
      </c>
      <c r="L191" s="86" t="s">
        <v>824</v>
      </c>
      <c r="M191" s="86" t="str">
        <f t="shared" si="12"/>
        <v>B8</v>
      </c>
      <c r="N191" s="49"/>
      <c r="O191" s="1" t="s">
        <v>41</v>
      </c>
    </row>
    <row r="192" spans="1:15" x14ac:dyDescent="0.25">
      <c r="A192">
        <v>186</v>
      </c>
      <c r="B192" s="1" t="s">
        <v>75</v>
      </c>
      <c r="C192" s="1">
        <v>3555</v>
      </c>
      <c r="D192" s="1">
        <v>960</v>
      </c>
      <c r="E192" s="1">
        <f>C192-('Bump Map'!$B$6+'Bump Map'!$B$5)/2</f>
        <v>120</v>
      </c>
      <c r="F192" s="1">
        <f>D192-('Bump Map'!$C$6+'Bump Map'!$C$5)/2</f>
        <v>387.5</v>
      </c>
      <c r="G192" s="123">
        <f t="shared" si="13"/>
        <v>108.1081081081081</v>
      </c>
      <c r="H192" s="123">
        <f t="shared" si="11"/>
        <v>349.09909909909908</v>
      </c>
      <c r="I192" s="1" t="s">
        <v>414</v>
      </c>
      <c r="J192" s="1" t="str">
        <f>IF(AND(B192="Digits",D192&lt;0),I192,IF(AND(B192="Digits",D192&gt;0),_xlfn.TEXTJOIN("_",TRUE,I192,"Q"),IF(B192="BIST",I192,IF(B192="XTAL",I192,_xlfn.TEXTJOIN("_",TRUE,I192,B192)))))</f>
        <v>VSS_ESD_RF_TRX2</v>
      </c>
      <c r="K192" s="86" t="s">
        <v>309</v>
      </c>
      <c r="L192" s="86" t="s">
        <v>822</v>
      </c>
      <c r="M192" s="86" t="str">
        <f t="shared" si="12"/>
        <v/>
      </c>
      <c r="N192" s="49"/>
      <c r="O192" s="1" t="s">
        <v>4</v>
      </c>
    </row>
    <row r="193" spans="1:15" x14ac:dyDescent="0.25">
      <c r="A193">
        <v>187</v>
      </c>
      <c r="B193" s="1" t="s">
        <v>75</v>
      </c>
      <c r="C193" s="1">
        <v>3555</v>
      </c>
      <c r="D193" s="1">
        <v>1140</v>
      </c>
      <c r="E193" s="1">
        <f>C193-('Bump Map'!$B$6+'Bump Map'!$B$5)/2</f>
        <v>120</v>
      </c>
      <c r="F193" s="1">
        <f>D193-('Bump Map'!$C$6+'Bump Map'!$C$5)/2</f>
        <v>567.5</v>
      </c>
      <c r="G193" s="123">
        <f t="shared" si="13"/>
        <v>108.1081081081081</v>
      </c>
      <c r="H193" s="123">
        <f t="shared" si="11"/>
        <v>511.26126126126121</v>
      </c>
      <c r="I193" s="1" t="s">
        <v>34</v>
      </c>
      <c r="J193" s="1" t="str">
        <f>IF(AND(B193="Digits",D193&lt;0),I193,IF(AND(B193="Digits",D193&gt;0),_xlfn.TEXTJOIN("_",TRUE,I193,"Q"),IF(B193="BIST",I193,IF(B193="XTAL",I193,_xlfn.TEXTJOIN("_",TRUE,I193,B193)))))</f>
        <v>VSS_RF_TRX2</v>
      </c>
      <c r="K193" s="86" t="s">
        <v>310</v>
      </c>
      <c r="L193" s="86" t="s">
        <v>822</v>
      </c>
      <c r="M193" s="86" t="str">
        <f t="shared" si="12"/>
        <v/>
      </c>
      <c r="N193" s="49"/>
      <c r="O193" s="1" t="s">
        <v>4</v>
      </c>
    </row>
    <row r="194" spans="1:15" x14ac:dyDescent="0.25">
      <c r="A194">
        <v>188</v>
      </c>
      <c r="B194" s="1" t="s">
        <v>12</v>
      </c>
      <c r="C194" s="1">
        <v>3560</v>
      </c>
      <c r="D194" s="1">
        <v>60</v>
      </c>
      <c r="E194" s="1">
        <f>C194-('Bump Map'!$B$6+'Bump Map'!$B$5)/2</f>
        <v>125</v>
      </c>
      <c r="F194" s="1">
        <f>D194-('Bump Map'!$C$6+'Bump Map'!$C$5)/2</f>
        <v>-512.5</v>
      </c>
      <c r="G194" s="123">
        <f t="shared" si="13"/>
        <v>112.61261261261261</v>
      </c>
      <c r="H194" s="123">
        <f t="shared" si="11"/>
        <v>-461.71171171171164</v>
      </c>
      <c r="I194" s="1" t="s">
        <v>61</v>
      </c>
      <c r="J194" s="1" t="str">
        <f>IF(B194="Digits",I194,IF(B194="BIST",I194,IF(B194="XTAL",I194,_xlfn.TEXTJOIN("_",TRUE,I194,B194))))</f>
        <v>VSS_DIG</v>
      </c>
      <c r="K194" s="86" t="s">
        <v>311</v>
      </c>
      <c r="L194" s="86" t="s">
        <v>822</v>
      </c>
      <c r="M194" s="86" t="str">
        <f t="shared" si="12"/>
        <v/>
      </c>
      <c r="N194" s="49"/>
      <c r="O194" s="1" t="s">
        <v>4</v>
      </c>
    </row>
    <row r="195" spans="1:15" x14ac:dyDescent="0.25">
      <c r="A195">
        <v>189</v>
      </c>
      <c r="B195" s="1" t="s">
        <v>75</v>
      </c>
      <c r="C195" s="1">
        <v>3560</v>
      </c>
      <c r="D195" s="1">
        <v>240</v>
      </c>
      <c r="E195" s="1">
        <f>C195-('Bump Map'!$B$6+'Bump Map'!$B$5)/2</f>
        <v>125</v>
      </c>
      <c r="F195" s="1">
        <f>D195-('Bump Map'!$C$6+'Bump Map'!$C$5)/2</f>
        <v>-332.5</v>
      </c>
      <c r="G195" s="123">
        <f t="shared" si="13"/>
        <v>112.61261261261261</v>
      </c>
      <c r="H195" s="123">
        <f t="shared" si="11"/>
        <v>-299.54954954954951</v>
      </c>
      <c r="I195" s="1" t="s">
        <v>60</v>
      </c>
      <c r="J195" s="1" t="str">
        <f>IF(AND(B195="Digits",D195&lt;0),I195,IF(AND(B195="Digits",D195&gt;0),_xlfn.TEXTJOIN("_",TRUE,I195,"Q"),IF(B195="BIST",I195,IF(B195="XTAL",I195,_xlfn.TEXTJOIN("_",TRUE,B195,I195)))))</f>
        <v>TRX2_ANA_TX_QN</v>
      </c>
      <c r="K195" s="86" t="str">
        <f>J195</f>
        <v>TRX2_ANA_TX_QN</v>
      </c>
      <c r="L195" s="86" t="s">
        <v>824</v>
      </c>
      <c r="M195" s="86" t="str">
        <f t="shared" si="12"/>
        <v>G8</v>
      </c>
      <c r="N195" s="49"/>
      <c r="O195" s="1" t="s">
        <v>398</v>
      </c>
    </row>
    <row r="196" spans="1:15" x14ac:dyDescent="0.25">
      <c r="A196">
        <v>190</v>
      </c>
      <c r="B196" s="1" t="s">
        <v>75</v>
      </c>
      <c r="C196" s="1">
        <v>3560</v>
      </c>
      <c r="D196" s="1">
        <v>420</v>
      </c>
      <c r="E196" s="1">
        <f>C196-('Bump Map'!$B$6+'Bump Map'!$B$5)/2</f>
        <v>125</v>
      </c>
      <c r="F196" s="1">
        <f>D196-('Bump Map'!$C$6+'Bump Map'!$C$5)/2</f>
        <v>-152.5</v>
      </c>
      <c r="G196" s="123">
        <f t="shared" si="13"/>
        <v>112.61261261261261</v>
      </c>
      <c r="H196" s="123">
        <f t="shared" si="11"/>
        <v>-137.38738738738738</v>
      </c>
      <c r="I196" s="1" t="s">
        <v>66</v>
      </c>
      <c r="J196" s="1" t="str">
        <f>IF(AND(B196="Digits",D196&lt;0),I196,IF(AND(B196="Digits",D196&gt;0),_xlfn.TEXTJOIN("_",TRUE,I196,"Q"),IF(B196="BIST",I196,IF(B196="XTAL",I196,_xlfn.TEXTJOIN("_",TRUE,B196,I196)))))</f>
        <v>TRX2_ANA_TX_QP</v>
      </c>
      <c r="K196" s="86" t="str">
        <f>J196</f>
        <v>TRX2_ANA_TX_QP</v>
      </c>
      <c r="L196" s="86" t="s">
        <v>824</v>
      </c>
      <c r="M196" s="86" t="str">
        <f t="shared" si="12"/>
        <v>D8</v>
      </c>
      <c r="N196" s="49"/>
      <c r="O196" s="1" t="s">
        <v>398</v>
      </c>
    </row>
    <row r="197" spans="1:15" x14ac:dyDescent="0.25">
      <c r="A197">
        <v>191</v>
      </c>
      <c r="B197" s="1" t="s">
        <v>75</v>
      </c>
      <c r="C197" s="1">
        <v>3560</v>
      </c>
      <c r="D197" s="1">
        <v>600</v>
      </c>
      <c r="E197" s="1">
        <f>C197-('Bump Map'!$B$6+'Bump Map'!$B$5)/2</f>
        <v>125</v>
      </c>
      <c r="F197" s="1">
        <f>D197-('Bump Map'!$C$6+'Bump Map'!$C$5)/2</f>
        <v>27.5</v>
      </c>
      <c r="G197" s="123">
        <f t="shared" si="13"/>
        <v>112.61261261261261</v>
      </c>
      <c r="H197" s="123">
        <f t="shared" si="11"/>
        <v>24.774774774774773</v>
      </c>
      <c r="I197" s="1" t="s">
        <v>44</v>
      </c>
      <c r="J197" s="1" t="str">
        <f>IF(AND(B197="Digits",D197&lt;0),I197,IF(AND(B197="Digits",D197&gt;0),_xlfn.TEXTJOIN("_",TRUE,I197,"Q"),IF(B197="BIST",I197,IF(B197="XTAL",I197,_xlfn.TEXTJOIN("_",TRUE,I197,B197)))))</f>
        <v>VSS_BB_TRX2</v>
      </c>
      <c r="K197" s="86" t="s">
        <v>309</v>
      </c>
      <c r="L197" s="86" t="s">
        <v>822</v>
      </c>
      <c r="M197" s="86" t="str">
        <f t="shared" si="12"/>
        <v/>
      </c>
      <c r="N197" s="49"/>
      <c r="O197" s="1" t="s">
        <v>4</v>
      </c>
    </row>
    <row r="198" spans="1:15" x14ac:dyDescent="0.25">
      <c r="A198">
        <v>192</v>
      </c>
      <c r="B198" s="1" t="s">
        <v>75</v>
      </c>
      <c r="C198" s="1">
        <v>3650</v>
      </c>
      <c r="D198" s="1">
        <v>1550</v>
      </c>
      <c r="E198" s="1">
        <f>C198-('Bump Map'!$B$6+'Bump Map'!$B$5)/2</f>
        <v>215</v>
      </c>
      <c r="F198" s="1">
        <f>D198-('Bump Map'!$C$6+'Bump Map'!$C$5)/2</f>
        <v>977.5</v>
      </c>
      <c r="G198" s="123">
        <f t="shared" si="13"/>
        <v>193.69369369369369</v>
      </c>
      <c r="H198" s="123">
        <f t="shared" si="11"/>
        <v>880.63063063063055</v>
      </c>
      <c r="I198" s="1" t="s">
        <v>405</v>
      </c>
      <c r="J198" s="1" t="str">
        <f>IF(AND(B198="Digits",D198&lt;0),I198,IF(AND(B198="Digits",D198&gt;0),_xlfn.TEXTJOIN("_",TRUE,I198,"Q"),IF(B198="BIST",I198,IF(B198="XTAL",I198,_xlfn.TEXTJOIN("_",TRUE,B198,I198)))))</f>
        <v>TRX2_RXRF_2G</v>
      </c>
      <c r="K198" s="86" t="str">
        <f t="shared" ref="K198:K203" si="15">J198</f>
        <v>TRX2_RXRF_2G</v>
      </c>
      <c r="L198" s="86" t="s">
        <v>824</v>
      </c>
      <c r="M198" s="86" t="str">
        <f t="shared" si="12"/>
        <v>A8</v>
      </c>
      <c r="N198" s="49"/>
      <c r="O198" s="1" t="s">
        <v>41</v>
      </c>
    </row>
    <row r="199" spans="1:15" x14ac:dyDescent="0.25">
      <c r="A199">
        <v>193</v>
      </c>
      <c r="B199" s="1" t="s">
        <v>12</v>
      </c>
      <c r="C199" s="1">
        <v>3705</v>
      </c>
      <c r="D199" s="1">
        <v>-461</v>
      </c>
      <c r="E199" s="1">
        <f>C199-('Bump Map'!$B$6+'Bump Map'!$B$5)/2</f>
        <v>270</v>
      </c>
      <c r="F199" s="1">
        <f>D199-('Bump Map'!$C$6+'Bump Map'!$C$5)/2</f>
        <v>-1033.5</v>
      </c>
      <c r="G199" s="123">
        <f t="shared" si="13"/>
        <v>243.24324324324323</v>
      </c>
      <c r="H199" s="123">
        <f t="shared" ref="H199:H262" si="16">F199/1.11</f>
        <v>-931.08108108108104</v>
      </c>
      <c r="I199" s="1" t="s">
        <v>52</v>
      </c>
      <c r="J199" s="1" t="str">
        <f>IF(B199="Digits",I199,IF(B199="BIST",I199,IF(B199="XTAL",I199,_xlfn.TEXTJOIN("_",TRUE,I199,B199))))</f>
        <v>VDD_DIG</v>
      </c>
      <c r="K199" s="86" t="str">
        <f t="shared" si="15"/>
        <v>VDD_DIG</v>
      </c>
      <c r="L199" s="86" t="s">
        <v>821</v>
      </c>
      <c r="M199" s="86" t="str">
        <f t="shared" ref="M199:M262" si="17">IF(L199="SIGNAL", VLOOKUP(K199, signal_list1, 2), "")</f>
        <v/>
      </c>
      <c r="N199" s="49"/>
      <c r="O199" s="1" t="s">
        <v>1</v>
      </c>
    </row>
    <row r="200" spans="1:15" x14ac:dyDescent="0.25">
      <c r="A200">
        <v>194</v>
      </c>
      <c r="B200" s="1" t="s">
        <v>12</v>
      </c>
      <c r="C200" s="1">
        <v>3705</v>
      </c>
      <c r="D200" s="1">
        <v>-281</v>
      </c>
      <c r="E200" s="1">
        <f>C200-('Bump Map'!$B$6+'Bump Map'!$B$5)/2</f>
        <v>270</v>
      </c>
      <c r="F200" s="1">
        <f>D200-('Bump Map'!$C$6+'Bump Map'!$C$5)/2</f>
        <v>-853.5</v>
      </c>
      <c r="G200" s="123">
        <f t="shared" ref="G200:G263" si="18">E200/1.11</f>
        <v>243.24324324324323</v>
      </c>
      <c r="H200" s="123">
        <f t="shared" si="16"/>
        <v>-768.91891891891885</v>
      </c>
      <c r="I200" s="1" t="s">
        <v>97</v>
      </c>
      <c r="J200" s="1" t="str">
        <f>IF(B200="Digits",I200,IF(B200="BIST",I200,IF(B200="XTAL",I200,_xlfn.TEXTJOIN("_",TRUE,I200,B200))))</f>
        <v>IQ_CLK_OUT</v>
      </c>
      <c r="K200" s="86" t="str">
        <f t="shared" si="15"/>
        <v>IQ_CLK_OUT</v>
      </c>
      <c r="L200" s="86" t="s">
        <v>824</v>
      </c>
      <c r="M200" s="86" t="str">
        <f t="shared" si="17"/>
        <v>T8</v>
      </c>
      <c r="N200" s="49"/>
      <c r="O200" s="1" t="s">
        <v>22</v>
      </c>
    </row>
    <row r="201" spans="1:15" x14ac:dyDescent="0.25">
      <c r="A201">
        <v>195</v>
      </c>
      <c r="B201" s="1" t="s">
        <v>12</v>
      </c>
      <c r="C201" s="1">
        <v>3705</v>
      </c>
      <c r="D201" s="1">
        <v>-101</v>
      </c>
      <c r="E201" s="1">
        <f>C201-('Bump Map'!$B$6+'Bump Map'!$B$5)/2</f>
        <v>270</v>
      </c>
      <c r="F201" s="1">
        <f>D201-('Bump Map'!$C$6+'Bump Map'!$C$5)/2</f>
        <v>-673.5</v>
      </c>
      <c r="G201" s="123">
        <f t="shared" si="18"/>
        <v>243.24324324324323</v>
      </c>
      <c r="H201" s="123">
        <f t="shared" si="16"/>
        <v>-606.75675675675666</v>
      </c>
      <c r="I201" s="1" t="s">
        <v>100</v>
      </c>
      <c r="J201" s="1" t="str">
        <f>IF(B201="Digits",I201,IF(B201="BIST",I201,IF(B201="XTAL",I201,_xlfn.TEXTJOIN("_",TRUE,I201,B201))))</f>
        <v>IQ_DATA[18]</v>
      </c>
      <c r="K201" s="86" t="str">
        <f t="shared" si="15"/>
        <v>IQ_DATA[18]</v>
      </c>
      <c r="L201" s="86" t="s">
        <v>824</v>
      </c>
      <c r="M201" s="86" t="str">
        <f t="shared" si="17"/>
        <v>R9</v>
      </c>
      <c r="N201" s="49"/>
      <c r="O201" s="1" t="s">
        <v>22</v>
      </c>
    </row>
    <row r="202" spans="1:15" x14ac:dyDescent="0.25">
      <c r="A202">
        <v>196</v>
      </c>
      <c r="B202" s="1" t="s">
        <v>12</v>
      </c>
      <c r="C202" s="1">
        <v>3740</v>
      </c>
      <c r="D202" s="1">
        <v>79</v>
      </c>
      <c r="E202" s="1">
        <f>C202-('Bump Map'!$B$6+'Bump Map'!$B$5)/2</f>
        <v>305</v>
      </c>
      <c r="F202" s="1">
        <f>D202-('Bump Map'!$C$6+'Bump Map'!$C$5)/2</f>
        <v>-493.5</v>
      </c>
      <c r="G202" s="123">
        <f t="shared" si="18"/>
        <v>274.77477477477476</v>
      </c>
      <c r="H202" s="123">
        <f t="shared" si="16"/>
        <v>-444.59459459459458</v>
      </c>
      <c r="I202" s="1" t="s">
        <v>95</v>
      </c>
      <c r="J202" s="1" t="str">
        <f>IF(B202="Digits",I202,IF(B202="BIST",I202,IF(B202="XTAL",I202,_xlfn.TEXTJOIN("_",TRUE,I202,B202))))</f>
        <v>RX_GAIN_MOSI[1]</v>
      </c>
      <c r="K202" s="86" t="str">
        <f t="shared" si="15"/>
        <v>RX_GAIN_MOSI[1]</v>
      </c>
      <c r="L202" s="86" t="s">
        <v>824</v>
      </c>
      <c r="M202" s="86" t="str">
        <f t="shared" si="17"/>
        <v>N8</v>
      </c>
      <c r="N202" s="49"/>
      <c r="O202" s="1" t="s">
        <v>13</v>
      </c>
    </row>
    <row r="203" spans="1:15" x14ac:dyDescent="0.25">
      <c r="A203">
        <v>197</v>
      </c>
      <c r="B203" s="1" t="s">
        <v>75</v>
      </c>
      <c r="C203" s="1">
        <v>3740</v>
      </c>
      <c r="D203" s="1">
        <v>240</v>
      </c>
      <c r="E203" s="1">
        <f>C203-('Bump Map'!$B$6+'Bump Map'!$B$5)/2</f>
        <v>305</v>
      </c>
      <c r="F203" s="1">
        <f>D203-('Bump Map'!$C$6+'Bump Map'!$C$5)/2</f>
        <v>-332.5</v>
      </c>
      <c r="G203" s="123">
        <f t="shared" si="18"/>
        <v>274.77477477477476</v>
      </c>
      <c r="H203" s="123">
        <f t="shared" si="16"/>
        <v>-299.54954954954951</v>
      </c>
      <c r="I203" s="1" t="s">
        <v>71</v>
      </c>
      <c r="J203" s="1" t="str">
        <f>IF(AND(B203="Digits",D203&lt;0),I203,IF(AND(B203="Digits",D203&gt;0),_xlfn.TEXTJOIN("_",TRUE,I203,"Q"),IF(B203="BIST",I203,IF(B203="XTAL",I203,_xlfn.TEXTJOIN("_",TRUE,B203,I203)))))</f>
        <v>TRX2_ANA_TX_IN</v>
      </c>
      <c r="K203" s="86" t="str">
        <f t="shared" si="15"/>
        <v>TRX2_ANA_TX_IN</v>
      </c>
      <c r="L203" s="86" t="s">
        <v>824</v>
      </c>
      <c r="M203" s="86" t="str">
        <f t="shared" si="17"/>
        <v>D7</v>
      </c>
      <c r="N203" s="49"/>
      <c r="O203" s="1" t="s">
        <v>398</v>
      </c>
    </row>
    <row r="204" spans="1:15" x14ac:dyDescent="0.25">
      <c r="A204">
        <v>198</v>
      </c>
      <c r="B204" s="1" t="s">
        <v>75</v>
      </c>
      <c r="C204" s="1">
        <v>3740</v>
      </c>
      <c r="D204" s="1">
        <v>420</v>
      </c>
      <c r="E204" s="1">
        <f>C204-('Bump Map'!$B$6+'Bump Map'!$B$5)/2</f>
        <v>305</v>
      </c>
      <c r="F204" s="1">
        <f>D204-('Bump Map'!$C$6+'Bump Map'!$C$5)/2</f>
        <v>-152.5</v>
      </c>
      <c r="G204" s="123">
        <f t="shared" si="18"/>
        <v>274.77477477477476</v>
      </c>
      <c r="H204" s="123">
        <f t="shared" si="16"/>
        <v>-137.38738738738738</v>
      </c>
      <c r="I204" s="1" t="s">
        <v>65</v>
      </c>
      <c r="J204" s="1" t="str">
        <f>IF(AND(B204="Digits",D204&lt;0),I204,IF(AND(B204="Digits",D204&gt;0),_xlfn.TEXTJOIN("_",TRUE,I204,"Q"),IF(B204="BIST",I204,IF(B204="XTAL",I204,_xlfn.TEXTJOIN("_",TRUE,I204,B204)))))</f>
        <v>VDD_ANA_BB_TRX2</v>
      </c>
      <c r="K204" s="86" t="s">
        <v>366</v>
      </c>
      <c r="L204" s="86" t="s">
        <v>821</v>
      </c>
      <c r="M204" s="86" t="str">
        <f t="shared" si="17"/>
        <v/>
      </c>
      <c r="N204" s="49"/>
      <c r="O204" s="1" t="s">
        <v>1</v>
      </c>
    </row>
    <row r="205" spans="1:15" x14ac:dyDescent="0.25">
      <c r="A205">
        <v>199</v>
      </c>
      <c r="B205" s="1" t="s">
        <v>75</v>
      </c>
      <c r="C205" s="1">
        <v>3740</v>
      </c>
      <c r="D205" s="1">
        <v>600</v>
      </c>
      <c r="E205" s="1">
        <f>C205-('Bump Map'!$B$6+'Bump Map'!$B$5)/2</f>
        <v>305</v>
      </c>
      <c r="F205" s="1">
        <f>D205-('Bump Map'!$C$6+'Bump Map'!$C$5)/2</f>
        <v>27.5</v>
      </c>
      <c r="G205" s="123">
        <f t="shared" si="18"/>
        <v>274.77477477477476</v>
      </c>
      <c r="H205" s="123">
        <f t="shared" si="16"/>
        <v>24.774774774774773</v>
      </c>
      <c r="I205" s="1" t="s">
        <v>44</v>
      </c>
      <c r="J205" s="1" t="str">
        <f>IF(AND(B205="Digits",D205&lt;0),I205,IF(AND(B205="Digits",D205&gt;0),_xlfn.TEXTJOIN("_",TRUE,I205,"Q"),IF(B205="BIST",I205,IF(B205="XTAL",I205,_xlfn.TEXTJOIN("_",TRUE,I205,B205)))))</f>
        <v>VSS_BB_TRX2</v>
      </c>
      <c r="K205" s="86" t="s">
        <v>309</v>
      </c>
      <c r="L205" s="86" t="s">
        <v>822</v>
      </c>
      <c r="M205" s="86" t="str">
        <f t="shared" si="17"/>
        <v/>
      </c>
      <c r="N205" s="49"/>
      <c r="O205" s="1" t="s">
        <v>4</v>
      </c>
    </row>
    <row r="206" spans="1:15" x14ac:dyDescent="0.25">
      <c r="A206">
        <v>200</v>
      </c>
      <c r="B206" s="1" t="s">
        <v>75</v>
      </c>
      <c r="C206" s="1">
        <v>3740</v>
      </c>
      <c r="D206" s="1">
        <v>780</v>
      </c>
      <c r="E206" s="1">
        <f>C206-('Bump Map'!$B$6+'Bump Map'!$B$5)/2</f>
        <v>305</v>
      </c>
      <c r="F206" s="1">
        <f>D206-('Bump Map'!$C$6+'Bump Map'!$C$5)/2</f>
        <v>207.5</v>
      </c>
      <c r="G206" s="123">
        <f t="shared" si="18"/>
        <v>274.77477477477476</v>
      </c>
      <c r="H206" s="123">
        <f t="shared" si="16"/>
        <v>186.93693693693692</v>
      </c>
      <c r="I206" s="1" t="s">
        <v>44</v>
      </c>
      <c r="J206" s="1" t="str">
        <f>IF(AND(B206="Digits",D206&lt;0),I206,IF(AND(B206="Digits",D206&gt;0),_xlfn.TEXTJOIN("_",TRUE,I206,"Q"),IF(B206="BIST",I206,IF(B206="XTAL",I206,_xlfn.TEXTJOIN("_",TRUE,I206,B206)))))</f>
        <v>VSS_BB_TRX2</v>
      </c>
      <c r="K206" s="86" t="s">
        <v>309</v>
      </c>
      <c r="L206" s="86" t="s">
        <v>822</v>
      </c>
      <c r="M206" s="86" t="str">
        <f t="shared" si="17"/>
        <v/>
      </c>
      <c r="N206" s="49"/>
      <c r="O206" s="1" t="s">
        <v>4</v>
      </c>
    </row>
    <row r="207" spans="1:15" x14ac:dyDescent="0.25">
      <c r="A207">
        <v>201</v>
      </c>
      <c r="B207" s="1" t="s">
        <v>75</v>
      </c>
      <c r="C207" s="1">
        <v>3755</v>
      </c>
      <c r="D207" s="1">
        <v>960</v>
      </c>
      <c r="E207" s="1">
        <f>C207-('Bump Map'!$B$6+'Bump Map'!$B$5)/2</f>
        <v>320</v>
      </c>
      <c r="F207" s="1">
        <f>D207-('Bump Map'!$C$6+'Bump Map'!$C$5)/2</f>
        <v>387.5</v>
      </c>
      <c r="G207" s="123">
        <f t="shared" si="18"/>
        <v>288.28828828828824</v>
      </c>
      <c r="H207" s="123">
        <f t="shared" si="16"/>
        <v>349.09909909909908</v>
      </c>
      <c r="I207" s="1" t="s">
        <v>415</v>
      </c>
      <c r="J207" s="1" t="str">
        <f>IF(AND(B207="Digits",D207&lt;0),I207,IF(AND(B207="Digits",D207&gt;0),_xlfn.TEXTJOIN("_",TRUE,I207,"Q"),IF(B207="BIST",I207,IF(B207="XTAL",I207,_xlfn.TEXTJOIN("_",TRUE,I207,B207)))))</f>
        <v>VSS_LO_TRX2</v>
      </c>
      <c r="K207" s="86" t="s">
        <v>310</v>
      </c>
      <c r="L207" s="86" t="s">
        <v>822</v>
      </c>
      <c r="M207" s="86" t="str">
        <f t="shared" si="17"/>
        <v/>
      </c>
      <c r="N207" s="49"/>
      <c r="O207" s="1" t="s">
        <v>4</v>
      </c>
    </row>
    <row r="208" spans="1:15" x14ac:dyDescent="0.25">
      <c r="A208">
        <v>202</v>
      </c>
      <c r="B208" s="1" t="s">
        <v>75</v>
      </c>
      <c r="C208" s="1">
        <v>3755</v>
      </c>
      <c r="D208" s="1">
        <v>1140</v>
      </c>
      <c r="E208" s="1">
        <f>C208-('Bump Map'!$B$6+'Bump Map'!$B$5)/2</f>
        <v>320</v>
      </c>
      <c r="F208" s="1">
        <f>D208-('Bump Map'!$C$6+'Bump Map'!$C$5)/2</f>
        <v>567.5</v>
      </c>
      <c r="G208" s="123">
        <f t="shared" si="18"/>
        <v>288.28828828828824</v>
      </c>
      <c r="H208" s="123">
        <f t="shared" si="16"/>
        <v>511.26126126126121</v>
      </c>
      <c r="I208" s="1" t="s">
        <v>34</v>
      </c>
      <c r="J208" s="1" t="str">
        <f>IF(AND(B208="Digits",D208&lt;0),I208,IF(AND(B208="Digits",D208&gt;0),_xlfn.TEXTJOIN("_",TRUE,I208,"Q"),IF(B208="BIST",I208,IF(B208="XTAL",I208,_xlfn.TEXTJOIN("_",TRUE,I208,B208)))))</f>
        <v>VSS_RF_TRX2</v>
      </c>
      <c r="K208" s="86" t="s">
        <v>310</v>
      </c>
      <c r="L208" s="86" t="s">
        <v>822</v>
      </c>
      <c r="M208" s="86" t="str">
        <f t="shared" si="17"/>
        <v/>
      </c>
      <c r="N208" s="49"/>
      <c r="O208" s="1" t="s">
        <v>4</v>
      </c>
    </row>
    <row r="209" spans="1:15" x14ac:dyDescent="0.25">
      <c r="A209">
        <v>203</v>
      </c>
      <c r="B209" s="1" t="s">
        <v>75</v>
      </c>
      <c r="C209" s="1">
        <v>3775</v>
      </c>
      <c r="D209" s="1">
        <v>1680</v>
      </c>
      <c r="E209" s="1">
        <f>C209-('Bump Map'!$B$6+'Bump Map'!$B$5)/2</f>
        <v>340</v>
      </c>
      <c r="F209" s="1">
        <f>D209-('Bump Map'!$C$6+'Bump Map'!$C$5)/2</f>
        <v>1107.5</v>
      </c>
      <c r="G209" s="123">
        <f t="shared" si="18"/>
        <v>306.30630630630628</v>
      </c>
      <c r="H209" s="123">
        <f t="shared" si="16"/>
        <v>997.74774774774767</v>
      </c>
      <c r="I209" s="1" t="s">
        <v>64</v>
      </c>
      <c r="J209" s="1" t="str">
        <f>IF(AND(B209="Digits",D209&lt;0),I209,IF(AND(B209="Digits",D209&gt;0),_xlfn.TEXTJOIN("_",TRUE,I209,"Q"),IF(B209="BIST",I209,IF(B209="XTAL",I209,_xlfn.TEXTJOIN("_",TRUE,B209,I209)))))</f>
        <v>TRX2_TXRF_2G</v>
      </c>
      <c r="K209" s="86" t="str">
        <f>J209</f>
        <v>TRX2_TXRF_2G</v>
      </c>
      <c r="L209" s="86" t="s">
        <v>824</v>
      </c>
      <c r="M209" s="86" t="str">
        <f t="shared" si="17"/>
        <v>A7</v>
      </c>
      <c r="N209" s="49"/>
      <c r="O209" s="1" t="s">
        <v>41</v>
      </c>
    </row>
    <row r="210" spans="1:15" x14ac:dyDescent="0.25">
      <c r="A210">
        <v>204</v>
      </c>
      <c r="B210" s="1" t="s">
        <v>12</v>
      </c>
      <c r="C210" s="1">
        <v>3885</v>
      </c>
      <c r="D210" s="1">
        <v>-461</v>
      </c>
      <c r="E210" s="1">
        <f>C210-('Bump Map'!$B$6+'Bump Map'!$B$5)/2</f>
        <v>450</v>
      </c>
      <c r="F210" s="1">
        <f>D210-('Bump Map'!$C$6+'Bump Map'!$C$5)/2</f>
        <v>-1033.5</v>
      </c>
      <c r="G210" s="123">
        <f t="shared" si="18"/>
        <v>405.40540540540536</v>
      </c>
      <c r="H210" s="123">
        <f t="shared" si="16"/>
        <v>-931.08108108108104</v>
      </c>
      <c r="I210" s="1" t="s">
        <v>11</v>
      </c>
      <c r="J210" s="1" t="str">
        <f>IF(B210="Digits",I210,IF(B210="BIST",I210,IF(B210="XTAL",I210,_xlfn.TEXTJOIN("_",TRUE,I210,B210))))</f>
        <v>VSS_IO</v>
      </c>
      <c r="K210" s="86" t="s">
        <v>311</v>
      </c>
      <c r="L210" s="86" t="s">
        <v>822</v>
      </c>
      <c r="M210" s="86" t="str">
        <f t="shared" si="17"/>
        <v/>
      </c>
      <c r="N210" s="49"/>
      <c r="O210" s="1" t="s">
        <v>4</v>
      </c>
    </row>
    <row r="211" spans="1:15" ht="15" customHeight="1" x14ac:dyDescent="0.25">
      <c r="A211">
        <v>205</v>
      </c>
      <c r="B211" s="1" t="s">
        <v>12</v>
      </c>
      <c r="C211" s="1">
        <v>3885</v>
      </c>
      <c r="D211" s="1">
        <v>-281</v>
      </c>
      <c r="E211" s="1">
        <f>C211-('Bump Map'!$B$6+'Bump Map'!$B$5)/2</f>
        <v>450</v>
      </c>
      <c r="F211" s="1">
        <f>D211-('Bump Map'!$C$6+'Bump Map'!$C$5)/2</f>
        <v>-853.5</v>
      </c>
      <c r="G211" s="123">
        <f t="shared" si="18"/>
        <v>405.40540540540536</v>
      </c>
      <c r="H211" s="123">
        <f t="shared" si="16"/>
        <v>-768.91891891891885</v>
      </c>
      <c r="I211" s="1" t="s">
        <v>94</v>
      </c>
      <c r="J211" s="1" t="str">
        <f>IF(B211="Digits",I211,IF(B211="BIST",I211,IF(B211="XTAL",I211,_xlfn.TEXTJOIN("_",TRUE,I211,B211))))</f>
        <v>IQ_DATA[20]</v>
      </c>
      <c r="K211" s="86" t="str">
        <f>J211</f>
        <v>IQ_DATA[20]</v>
      </c>
      <c r="L211" s="86" t="s">
        <v>824</v>
      </c>
      <c r="M211" s="86" t="str">
        <f t="shared" si="17"/>
        <v>R8</v>
      </c>
      <c r="N211" s="49"/>
      <c r="O211" s="1" t="s">
        <v>22</v>
      </c>
    </row>
    <row r="212" spans="1:15" ht="15" customHeight="1" x14ac:dyDescent="0.25">
      <c r="A212">
        <v>206</v>
      </c>
      <c r="B212" s="1" t="s">
        <v>12</v>
      </c>
      <c r="C212" s="1">
        <v>3885</v>
      </c>
      <c r="D212" s="1">
        <v>-101</v>
      </c>
      <c r="E212" s="1">
        <f>C212-('Bump Map'!$B$6+'Bump Map'!$B$5)/2</f>
        <v>450</v>
      </c>
      <c r="F212" s="1">
        <f>D212-('Bump Map'!$C$6+'Bump Map'!$C$5)/2</f>
        <v>-673.5</v>
      </c>
      <c r="G212" s="123">
        <f t="shared" si="18"/>
        <v>405.40540540540536</v>
      </c>
      <c r="H212" s="123">
        <f t="shared" si="16"/>
        <v>-606.75675675675666</v>
      </c>
      <c r="I212" s="1" t="s">
        <v>96</v>
      </c>
      <c r="J212" s="1" t="str">
        <f>IF(B212="Digits",I212,IF(B212="BIST",I212,IF(B212="XTAL",I212,_xlfn.TEXTJOIN("_",TRUE,I212,B212))))</f>
        <v>IQ_DATA[21]</v>
      </c>
      <c r="K212" s="86" t="str">
        <f>J212</f>
        <v>IQ_DATA[21]</v>
      </c>
      <c r="L212" s="86" t="s">
        <v>824</v>
      </c>
      <c r="M212" s="86" t="str">
        <f t="shared" si="17"/>
        <v>P7</v>
      </c>
      <c r="N212" s="49"/>
      <c r="O212" s="1" t="s">
        <v>22</v>
      </c>
    </row>
    <row r="213" spans="1:15" x14ac:dyDescent="0.25">
      <c r="A213">
        <v>207</v>
      </c>
      <c r="B213" s="1" t="s">
        <v>12</v>
      </c>
      <c r="C213" s="1">
        <v>3920</v>
      </c>
      <c r="D213" s="1">
        <v>60</v>
      </c>
      <c r="E213" s="1">
        <f>C213-('Bump Map'!$B$6+'Bump Map'!$B$5)/2</f>
        <v>485</v>
      </c>
      <c r="F213" s="1">
        <f>D213-('Bump Map'!$C$6+'Bump Map'!$C$5)/2</f>
        <v>-512.5</v>
      </c>
      <c r="G213" s="123">
        <f t="shared" si="18"/>
        <v>436.93693693693689</v>
      </c>
      <c r="H213" s="123">
        <f t="shared" si="16"/>
        <v>-461.71171171171164</v>
      </c>
      <c r="I213" s="1" t="s">
        <v>92</v>
      </c>
      <c r="J213" s="1" t="str">
        <f>IF(B213="Digits",I213,IF(B213="BIST",I213,IF(B213="XTAL",I213,_xlfn.TEXTJOIN("_",TRUE,I213,B213))))</f>
        <v>RX_GAIN_CSB[1]</v>
      </c>
      <c r="K213" s="86" t="str">
        <f>J213</f>
        <v>RX_GAIN_CSB[1]</v>
      </c>
      <c r="L213" s="86" t="s">
        <v>824</v>
      </c>
      <c r="M213" s="86" t="str">
        <f t="shared" si="17"/>
        <v>N7</v>
      </c>
      <c r="N213" s="49"/>
      <c r="O213" s="1" t="s">
        <v>13</v>
      </c>
    </row>
    <row r="214" spans="1:15" x14ac:dyDescent="0.25">
      <c r="A214">
        <v>208</v>
      </c>
      <c r="B214" s="1" t="s">
        <v>75</v>
      </c>
      <c r="C214" s="1">
        <v>3920</v>
      </c>
      <c r="D214" s="1">
        <v>240</v>
      </c>
      <c r="E214" s="1">
        <f>C214-('Bump Map'!$B$6+'Bump Map'!$B$5)/2</f>
        <v>485</v>
      </c>
      <c r="F214" s="1">
        <f>D214-('Bump Map'!$C$6+'Bump Map'!$C$5)/2</f>
        <v>-332.5</v>
      </c>
      <c r="G214" s="123">
        <f t="shared" si="18"/>
        <v>436.93693693693689</v>
      </c>
      <c r="H214" s="123">
        <f t="shared" si="16"/>
        <v>-299.54954954954951</v>
      </c>
      <c r="I214" s="1" t="s">
        <v>70</v>
      </c>
      <c r="J214" s="1" t="str">
        <f>IF(AND(B214="Digits",D214&lt;0),I214,IF(AND(B214="Digits",D214&gt;0),_xlfn.TEXTJOIN("_",TRUE,I214,"Q"),IF(B214="BIST",I214,IF(B214="XTAL",I214,_xlfn.TEXTJOIN("_",TRUE,B214,I214)))))</f>
        <v>TRX2_ANA_TX_IP</v>
      </c>
      <c r="K214" s="86" t="str">
        <f>J214</f>
        <v>TRX2_ANA_TX_IP</v>
      </c>
      <c r="L214" s="86" t="s">
        <v>824</v>
      </c>
      <c r="M214" s="86" t="str">
        <f t="shared" si="17"/>
        <v>G7</v>
      </c>
      <c r="N214" s="49"/>
      <c r="O214" s="1" t="s">
        <v>398</v>
      </c>
    </row>
    <row r="215" spans="1:15" x14ac:dyDescent="0.25">
      <c r="A215">
        <v>209</v>
      </c>
      <c r="B215" s="1" t="s">
        <v>75</v>
      </c>
      <c r="C215" s="1">
        <v>3920</v>
      </c>
      <c r="D215" s="1">
        <v>420</v>
      </c>
      <c r="E215" s="1">
        <f>C215-('Bump Map'!$B$6+'Bump Map'!$B$5)/2</f>
        <v>485</v>
      </c>
      <c r="F215" s="1">
        <f>D215-('Bump Map'!$C$6+'Bump Map'!$C$5)/2</f>
        <v>-152.5</v>
      </c>
      <c r="G215" s="123">
        <f t="shared" si="18"/>
        <v>436.93693693693689</v>
      </c>
      <c r="H215" s="123">
        <f t="shared" si="16"/>
        <v>-137.38738738738738</v>
      </c>
      <c r="I215" s="1" t="s">
        <v>59</v>
      </c>
      <c r="J215" s="1" t="str">
        <f>IF(AND(B215="Digits",D215&lt;0),I215,IF(AND(B215="Digits",D215&gt;0),_xlfn.TEXTJOIN("_",TRUE,I215,"Q"),IF(B215="BIST",I215,IF(B215="XTAL",I215,_xlfn.TEXTJOIN("_",TRUE,I215,B215)))))</f>
        <v>VDD_BB_TRX2</v>
      </c>
      <c r="K215" s="86" t="s">
        <v>364</v>
      </c>
      <c r="L215" s="86" t="s">
        <v>823</v>
      </c>
      <c r="M215" s="86" t="str">
        <f t="shared" si="17"/>
        <v/>
      </c>
      <c r="N215" s="49" t="s">
        <v>374</v>
      </c>
      <c r="O215" s="1" t="s">
        <v>28</v>
      </c>
    </row>
    <row r="216" spans="1:15" x14ac:dyDescent="0.25">
      <c r="A216">
        <v>210</v>
      </c>
      <c r="B216" s="1" t="s">
        <v>75</v>
      </c>
      <c r="C216" s="1">
        <v>3920</v>
      </c>
      <c r="D216" s="1">
        <v>600</v>
      </c>
      <c r="E216" s="1">
        <f>C216-('Bump Map'!$B$6+'Bump Map'!$B$5)/2</f>
        <v>485</v>
      </c>
      <c r="F216" s="1">
        <f>D216-('Bump Map'!$C$6+'Bump Map'!$C$5)/2</f>
        <v>27.5</v>
      </c>
      <c r="G216" s="123">
        <f t="shared" si="18"/>
        <v>436.93693693693689</v>
      </c>
      <c r="H216" s="123">
        <f t="shared" si="16"/>
        <v>24.774774774774773</v>
      </c>
      <c r="I216" s="1" t="s">
        <v>44</v>
      </c>
      <c r="J216" s="1" t="str">
        <f>IF(AND(B216="Digits",D216&lt;0),I216,IF(AND(B216="Digits",D216&gt;0),_xlfn.TEXTJOIN("_",TRUE,I216,"Q"),IF(B216="BIST",I216,IF(B216="XTAL",I216,_xlfn.TEXTJOIN("_",TRUE,I216,B216)))))</f>
        <v>VSS_BB_TRX2</v>
      </c>
      <c r="K216" s="86" t="s">
        <v>309</v>
      </c>
      <c r="L216" s="86" t="s">
        <v>822</v>
      </c>
      <c r="M216" s="86" t="str">
        <f t="shared" si="17"/>
        <v/>
      </c>
      <c r="N216" s="49"/>
      <c r="O216" s="1" t="s">
        <v>4</v>
      </c>
    </row>
    <row r="217" spans="1:15" x14ac:dyDescent="0.25">
      <c r="A217">
        <v>211</v>
      </c>
      <c r="B217" s="1" t="s">
        <v>75</v>
      </c>
      <c r="C217" s="1">
        <v>3955</v>
      </c>
      <c r="D217" s="1">
        <v>960</v>
      </c>
      <c r="E217" s="1">
        <f>C217-('Bump Map'!$B$6+'Bump Map'!$B$5)/2</f>
        <v>520</v>
      </c>
      <c r="F217" s="1">
        <f>D217-('Bump Map'!$C$6+'Bump Map'!$C$5)/2</f>
        <v>387.5</v>
      </c>
      <c r="G217" s="123">
        <f t="shared" si="18"/>
        <v>468.46846846846842</v>
      </c>
      <c r="H217" s="123">
        <f t="shared" si="16"/>
        <v>349.09909909909908</v>
      </c>
      <c r="I217" s="1" t="s">
        <v>2</v>
      </c>
      <c r="J217" s="1" t="str">
        <f>IF(AND(B217="Digits",D217&lt;0),I217,IF(AND(B217="Digits",D217&gt;0),_xlfn.TEXTJOIN("_",TRUE,I217,"Q"),IF(B217="BIST",I217,IF(B217="XTAL",I217,_xlfn.TEXTJOIN("_",TRUE,I217,B217)))))</f>
        <v>VDD_ANA_LO_TRX2</v>
      </c>
      <c r="K217" s="86" t="s">
        <v>346</v>
      </c>
      <c r="L217" s="86" t="s">
        <v>821</v>
      </c>
      <c r="M217" s="86" t="str">
        <f t="shared" si="17"/>
        <v/>
      </c>
      <c r="N217" s="49"/>
      <c r="O217" s="1" t="s">
        <v>1</v>
      </c>
    </row>
    <row r="218" spans="1:15" ht="30" x14ac:dyDescent="0.25">
      <c r="A218">
        <v>212</v>
      </c>
      <c r="B218" s="1" t="s">
        <v>75</v>
      </c>
      <c r="C218" s="1">
        <v>3955</v>
      </c>
      <c r="D218" s="1">
        <v>1140</v>
      </c>
      <c r="E218" s="1">
        <f>C218-('Bump Map'!$B$6+'Bump Map'!$B$5)/2</f>
        <v>520</v>
      </c>
      <c r="F218" s="1">
        <f>D218-('Bump Map'!$C$6+'Bump Map'!$C$5)/2</f>
        <v>567.5</v>
      </c>
      <c r="G218" s="123">
        <f t="shared" si="18"/>
        <v>468.46846846846842</v>
      </c>
      <c r="H218" s="123">
        <f t="shared" si="16"/>
        <v>511.26126126126121</v>
      </c>
      <c r="I218" s="1" t="s">
        <v>30</v>
      </c>
      <c r="J218" s="1" t="str">
        <f>IF(AND(B218="Digits",D218&lt;0),I218,IF(AND(B218="Digits",D218&gt;0),_xlfn.TEXTJOIN("_",TRUE,I218,"Q"),IF(B218="BIST",I218,IF(B218="XTAL",I218,_xlfn.TEXTJOIN("_",TRUE,I218,B218)&amp;"[1]"))))</f>
        <v>VDD_TXRF_TRX2[1]</v>
      </c>
      <c r="K218" s="86" t="s">
        <v>435</v>
      </c>
      <c r="L218" s="86" t="s">
        <v>823</v>
      </c>
      <c r="M218" s="86" t="str">
        <f t="shared" si="17"/>
        <v/>
      </c>
      <c r="N218" s="49" t="s">
        <v>376</v>
      </c>
      <c r="O218" s="1" t="s">
        <v>28</v>
      </c>
    </row>
    <row r="219" spans="1:15" x14ac:dyDescent="0.25">
      <c r="A219">
        <v>213</v>
      </c>
      <c r="B219" s="1" t="s">
        <v>75</v>
      </c>
      <c r="C219" s="1">
        <v>3955</v>
      </c>
      <c r="D219" s="1">
        <v>1680</v>
      </c>
      <c r="E219" s="1">
        <f>C219-('Bump Map'!$B$6+'Bump Map'!$B$5)/2</f>
        <v>520</v>
      </c>
      <c r="F219" s="1">
        <f>D219-('Bump Map'!$C$6+'Bump Map'!$C$5)/2</f>
        <v>1107.5</v>
      </c>
      <c r="G219" s="123">
        <f t="shared" si="18"/>
        <v>468.46846846846842</v>
      </c>
      <c r="H219" s="123">
        <f t="shared" si="16"/>
        <v>997.74774774774767</v>
      </c>
      <c r="I219" s="1" t="s">
        <v>57</v>
      </c>
      <c r="J219" s="1" t="str">
        <f>IF(AND(B219="Digits",D219&lt;0),I219,IF(AND(B219="Digits",D219&gt;0),_xlfn.TEXTJOIN("_",TRUE,I219,"Q"),IF(B219="BIST",I219,IF(B219="XTAL",I219,_xlfn.TEXTJOIN("_",TRUE,B219,I219)))))</f>
        <v>TRX2_TXRF_GND</v>
      </c>
      <c r="K219" s="86" t="str">
        <f>J219</f>
        <v>TRX2_TXRF_GND</v>
      </c>
      <c r="L219" s="86" t="s">
        <v>824</v>
      </c>
      <c r="M219" s="86" t="str">
        <f t="shared" si="17"/>
        <v>B7</v>
      </c>
      <c r="N219" s="49"/>
      <c r="O219" s="1" t="s">
        <v>41</v>
      </c>
    </row>
    <row r="220" spans="1:15" x14ac:dyDescent="0.25">
      <c r="A220">
        <v>214</v>
      </c>
      <c r="B220" s="1" t="s">
        <v>12</v>
      </c>
      <c r="C220" s="1">
        <v>4065</v>
      </c>
      <c r="D220" s="1">
        <v>-461</v>
      </c>
      <c r="E220" s="1">
        <f>C220-('Bump Map'!$B$6+'Bump Map'!$B$5)/2</f>
        <v>630</v>
      </c>
      <c r="F220" s="1">
        <f>D220-('Bump Map'!$C$6+'Bump Map'!$C$5)/2</f>
        <v>-1033.5</v>
      </c>
      <c r="G220" s="123">
        <f t="shared" si="18"/>
        <v>567.56756756756749</v>
      </c>
      <c r="H220" s="123">
        <f t="shared" si="16"/>
        <v>-931.08108108108104</v>
      </c>
      <c r="I220" s="1" t="s">
        <v>427</v>
      </c>
      <c r="J220" s="1" t="str">
        <f>IF(B220="Digits",I220,IF(B220="BIST",I220,IF(B220="XTAL",I220,_xlfn.TEXTJOIN("_",TRUE,I220,B220))))</f>
        <v>VDD_IO</v>
      </c>
      <c r="K220" s="86" t="str">
        <f>J220</f>
        <v>VDD_IO</v>
      </c>
      <c r="L220" s="86" t="s">
        <v>821</v>
      </c>
      <c r="M220" s="86" t="str">
        <f t="shared" si="17"/>
        <v/>
      </c>
      <c r="N220" s="49"/>
      <c r="O220" s="1" t="s">
        <v>1</v>
      </c>
    </row>
    <row r="221" spans="1:15" x14ac:dyDescent="0.25">
      <c r="A221">
        <v>215</v>
      </c>
      <c r="B221" s="1" t="s">
        <v>12</v>
      </c>
      <c r="C221" s="1">
        <v>4065</v>
      </c>
      <c r="D221" s="1">
        <v>-281</v>
      </c>
      <c r="E221" s="1">
        <f>C221-('Bump Map'!$B$6+'Bump Map'!$B$5)/2</f>
        <v>630</v>
      </c>
      <c r="F221" s="1">
        <f>D221-('Bump Map'!$C$6+'Bump Map'!$C$5)/2</f>
        <v>-853.5</v>
      </c>
      <c r="G221" s="123">
        <f t="shared" si="18"/>
        <v>567.56756756756749</v>
      </c>
      <c r="H221" s="123">
        <f t="shared" si="16"/>
        <v>-768.91891891891885</v>
      </c>
      <c r="I221" s="1" t="s">
        <v>90</v>
      </c>
      <c r="J221" s="1" t="str">
        <f>IF(B221="Digits",I221,IF(B221="BIST",I221,IF(B221="XTAL",I221,_xlfn.TEXTJOIN("_",TRUE,I221,B221))))</f>
        <v>IQ_DATA[22]</v>
      </c>
      <c r="K221" s="86" t="str">
        <f>J221</f>
        <v>IQ_DATA[22]</v>
      </c>
      <c r="L221" s="86" t="s">
        <v>824</v>
      </c>
      <c r="M221" s="86" t="str">
        <f t="shared" si="17"/>
        <v>R7</v>
      </c>
      <c r="N221" s="49"/>
      <c r="O221" s="1" t="s">
        <v>22</v>
      </c>
    </row>
    <row r="222" spans="1:15" x14ac:dyDescent="0.25">
      <c r="A222">
        <v>216</v>
      </c>
      <c r="B222" s="1" t="s">
        <v>12</v>
      </c>
      <c r="C222" s="1">
        <v>4065</v>
      </c>
      <c r="D222" s="1">
        <v>-101</v>
      </c>
      <c r="E222" s="1">
        <f>C222-('Bump Map'!$B$6+'Bump Map'!$B$5)/2</f>
        <v>630</v>
      </c>
      <c r="F222" s="1">
        <f>D222-('Bump Map'!$C$6+'Bump Map'!$C$5)/2</f>
        <v>-673.5</v>
      </c>
      <c r="G222" s="123">
        <f t="shared" si="18"/>
        <v>567.56756756756749</v>
      </c>
      <c r="H222" s="123">
        <f t="shared" si="16"/>
        <v>-606.75675675675666</v>
      </c>
      <c r="I222" s="1" t="s">
        <v>93</v>
      </c>
      <c r="J222" s="1" t="str">
        <f>IF(B222="Digits",I222,IF(B222="BIST",I222,IF(B222="XTAL",I222,_xlfn.TEXTJOIN("_",TRUE,I222,B222))))</f>
        <v>IQ_DATA[23]</v>
      </c>
      <c r="K222" s="86" t="str">
        <f>J222</f>
        <v>IQ_DATA[23]</v>
      </c>
      <c r="L222" s="86" t="s">
        <v>824</v>
      </c>
      <c r="M222" s="86" t="str">
        <f t="shared" si="17"/>
        <v>T7</v>
      </c>
      <c r="N222" s="49"/>
      <c r="O222" s="1" t="s">
        <v>22</v>
      </c>
    </row>
    <row r="223" spans="1:15" x14ac:dyDescent="0.25">
      <c r="A223">
        <v>217</v>
      </c>
      <c r="B223" s="1" t="s">
        <v>75</v>
      </c>
      <c r="C223" s="1">
        <v>4135</v>
      </c>
      <c r="D223" s="1">
        <v>960</v>
      </c>
      <c r="E223" s="1">
        <f>C223-('Bump Map'!$B$6+'Bump Map'!$B$5)/2</f>
        <v>700</v>
      </c>
      <c r="F223" s="1">
        <f>D223-('Bump Map'!$C$6+'Bump Map'!$C$5)/2</f>
        <v>387.5</v>
      </c>
      <c r="G223" s="123">
        <f t="shared" si="18"/>
        <v>630.63063063063055</v>
      </c>
      <c r="H223" s="123">
        <f t="shared" si="16"/>
        <v>349.09909909909908</v>
      </c>
      <c r="I223" s="1" t="s">
        <v>34</v>
      </c>
      <c r="J223" s="1" t="str">
        <f>IF(AND(B223="Digits",D223&lt;0),I223,IF(AND(B223="Digits",D223&gt;0),_xlfn.TEXTJOIN("_",TRUE,I223,"Q"),IF(B223="BIST",I223,IF(B223="XTAL",I223,_xlfn.TEXTJOIN("_",TRUE,I223,B223)))))</f>
        <v>VSS_RF_TRX2</v>
      </c>
      <c r="K223" s="86" t="s">
        <v>310</v>
      </c>
      <c r="L223" s="86" t="s">
        <v>822</v>
      </c>
      <c r="M223" s="86" t="str">
        <f t="shared" si="17"/>
        <v/>
      </c>
      <c r="N223" s="49"/>
      <c r="O223" s="1" t="s">
        <v>4</v>
      </c>
    </row>
    <row r="224" spans="1:15" x14ac:dyDescent="0.25">
      <c r="A224">
        <v>218</v>
      </c>
      <c r="B224" s="1" t="s">
        <v>75</v>
      </c>
      <c r="C224" s="1">
        <v>4135</v>
      </c>
      <c r="D224" s="1">
        <v>1140</v>
      </c>
      <c r="E224" s="1">
        <f>C224-('Bump Map'!$B$6+'Bump Map'!$B$5)/2</f>
        <v>700</v>
      </c>
      <c r="F224" s="1">
        <f>D224-('Bump Map'!$C$6+'Bump Map'!$C$5)/2</f>
        <v>567.5</v>
      </c>
      <c r="G224" s="123">
        <f t="shared" si="18"/>
        <v>630.63063063063055</v>
      </c>
      <c r="H224" s="123">
        <f t="shared" si="16"/>
        <v>511.26126126126121</v>
      </c>
      <c r="I224" s="1" t="s">
        <v>34</v>
      </c>
      <c r="J224" s="1" t="str">
        <f>IF(AND(B224="Digits",D224&lt;0),I224,IF(AND(B224="Digits",D224&gt;0),_xlfn.TEXTJOIN("_",TRUE,I224,"Q"),IF(B224="BIST",I224,IF(B224="XTAL",I224,_xlfn.TEXTJOIN("_",TRUE,I224,B224)))))</f>
        <v>VSS_RF_TRX2</v>
      </c>
      <c r="K224" s="86" t="s">
        <v>310</v>
      </c>
      <c r="L224" s="86" t="s">
        <v>822</v>
      </c>
      <c r="M224" s="86" t="str">
        <f t="shared" si="17"/>
        <v/>
      </c>
      <c r="N224" s="49"/>
      <c r="O224" s="1" t="s">
        <v>4</v>
      </c>
    </row>
    <row r="225" spans="1:15" x14ac:dyDescent="0.25">
      <c r="A225">
        <v>219</v>
      </c>
      <c r="B225" s="1" t="s">
        <v>75</v>
      </c>
      <c r="C225" s="1">
        <v>4135</v>
      </c>
      <c r="D225" s="1">
        <v>1680</v>
      </c>
      <c r="E225" s="1">
        <f>C225-('Bump Map'!$B$6+'Bump Map'!$B$5)/2</f>
        <v>700</v>
      </c>
      <c r="F225" s="1">
        <f>D225-('Bump Map'!$C$6+'Bump Map'!$C$5)/2</f>
        <v>1107.5</v>
      </c>
      <c r="G225" s="123">
        <f t="shared" si="18"/>
        <v>630.63063063063055</v>
      </c>
      <c r="H225" s="123">
        <f t="shared" si="16"/>
        <v>997.74774774774767</v>
      </c>
      <c r="I225" s="1" t="s">
        <v>395</v>
      </c>
      <c r="J225" s="1" t="str">
        <f>IF(AND(B225="Digits",D225&lt;0),I225,IF(AND(B225="Digits",D225&gt;0),_xlfn.TEXTJOIN("_",TRUE,I225,"Q"),IF(B225="BIST",I225,IF(B225="XTAL",I225,_xlfn.TEXTJOIN("_",TRUE,B225,I225)))))</f>
        <v>TRX2_TXRF_5G</v>
      </c>
      <c r="K225" s="86" t="str">
        <f>J225</f>
        <v>TRX2_TXRF_5G</v>
      </c>
      <c r="L225" s="86" t="s">
        <v>824</v>
      </c>
      <c r="M225" s="86" t="str">
        <f t="shared" si="17"/>
        <v>A6</v>
      </c>
      <c r="N225" s="49"/>
      <c r="O225" s="1" t="s">
        <v>41</v>
      </c>
    </row>
    <row r="226" spans="1:15" x14ac:dyDescent="0.25">
      <c r="A226">
        <v>220</v>
      </c>
      <c r="B226" s="1" t="s">
        <v>12</v>
      </c>
      <c r="C226" s="1">
        <v>4145</v>
      </c>
      <c r="D226" s="1">
        <v>79</v>
      </c>
      <c r="E226" s="1">
        <f>C226-('Bump Map'!$B$6+'Bump Map'!$B$5)/2</f>
        <v>710</v>
      </c>
      <c r="F226" s="1">
        <f>D226-('Bump Map'!$C$6+'Bump Map'!$C$5)/2</f>
        <v>-493.5</v>
      </c>
      <c r="G226" s="123">
        <f t="shared" si="18"/>
        <v>639.63963963963954</v>
      </c>
      <c r="H226" s="123">
        <f t="shared" si="16"/>
        <v>-444.59459459459458</v>
      </c>
      <c r="I226" s="1" t="s">
        <v>88</v>
      </c>
      <c r="J226" s="1" t="str">
        <f>IF(B226="Digits",I226,IF(B226="BIST",I226,IF(B226="XTAL",I226,_xlfn.TEXTJOIN("_",TRUE,I226,B226))))</f>
        <v>CFG_MOSI</v>
      </c>
      <c r="K226" s="86" t="str">
        <f>J226</f>
        <v>CFG_MOSI</v>
      </c>
      <c r="L226" s="86" t="s">
        <v>824</v>
      </c>
      <c r="M226" s="86" t="str">
        <f t="shared" si="17"/>
        <v>N5</v>
      </c>
      <c r="N226" s="49"/>
      <c r="O226" s="1" t="s">
        <v>13</v>
      </c>
    </row>
    <row r="227" spans="1:15" x14ac:dyDescent="0.25">
      <c r="A227">
        <v>221</v>
      </c>
      <c r="B227" s="1" t="s">
        <v>75</v>
      </c>
      <c r="C227" s="1">
        <v>4145</v>
      </c>
      <c r="D227" s="1">
        <v>240</v>
      </c>
      <c r="E227" s="1">
        <f>C227-('Bump Map'!$B$6+'Bump Map'!$B$5)/2</f>
        <v>710</v>
      </c>
      <c r="F227" s="1">
        <f>D227-('Bump Map'!$C$6+'Bump Map'!$C$5)/2</f>
        <v>-332.5</v>
      </c>
      <c r="G227" s="123">
        <f t="shared" si="18"/>
        <v>639.63963963963954</v>
      </c>
      <c r="H227" s="123">
        <f t="shared" si="16"/>
        <v>-299.54954954954951</v>
      </c>
      <c r="I227" s="1" t="s">
        <v>53</v>
      </c>
      <c r="J227" s="1" t="str">
        <f>IF(AND(B227="Digits",D227&lt;0),I227,IF(AND(B227="Digits",D227&gt;0),_xlfn.TEXTJOIN("_",TRUE,I227,"Q"),IF(B227="BIST",I227,IF(B227="XTAL",I227,_xlfn.TEXTJOIN("_",TRUE,B227,I227)))))</f>
        <v>TRX2_ANA_RX_IP</v>
      </c>
      <c r="K227" s="86" t="str">
        <f>J227</f>
        <v>TRX2_ANA_RX_IP</v>
      </c>
      <c r="L227" s="86" t="s">
        <v>824</v>
      </c>
      <c r="M227" s="86" t="str">
        <f t="shared" si="17"/>
        <v>K8</v>
      </c>
      <c r="N227" s="49"/>
      <c r="O227" s="1" t="s">
        <v>398</v>
      </c>
    </row>
    <row r="228" spans="1:15" x14ac:dyDescent="0.25">
      <c r="A228">
        <v>222</v>
      </c>
      <c r="B228" s="1" t="s">
        <v>75</v>
      </c>
      <c r="C228" s="1">
        <v>4145</v>
      </c>
      <c r="D228" s="1">
        <v>420</v>
      </c>
      <c r="E228" s="1">
        <f>C228-('Bump Map'!$B$6+'Bump Map'!$B$5)/2</f>
        <v>710</v>
      </c>
      <c r="F228" s="1">
        <f>D228-('Bump Map'!$C$6+'Bump Map'!$C$5)/2</f>
        <v>-152.5</v>
      </c>
      <c r="G228" s="123">
        <f t="shared" si="18"/>
        <v>639.63963963963954</v>
      </c>
      <c r="H228" s="123">
        <f t="shared" si="16"/>
        <v>-137.38738738738738</v>
      </c>
      <c r="I228" s="1" t="s">
        <v>44</v>
      </c>
      <c r="J228" s="1" t="str">
        <f>IF(AND(B228="Digits",D228&lt;0),I228,IF(AND(B228="Digits",D228&gt;0),_xlfn.TEXTJOIN("_",TRUE,I228,"Q"),IF(B228="BIST",I228,IF(B228="XTAL",I228,_xlfn.TEXTJOIN("_",TRUE,I228,B228)))))</f>
        <v>VSS_BB_TRX2</v>
      </c>
      <c r="K228" s="86" t="s">
        <v>309</v>
      </c>
      <c r="L228" s="86" t="s">
        <v>822</v>
      </c>
      <c r="M228" s="86" t="str">
        <f t="shared" si="17"/>
        <v/>
      </c>
      <c r="N228" s="49"/>
      <c r="O228" s="1" t="s">
        <v>4</v>
      </c>
    </row>
    <row r="229" spans="1:15" x14ac:dyDescent="0.25">
      <c r="A229">
        <v>223</v>
      </c>
      <c r="B229" s="1" t="s">
        <v>12</v>
      </c>
      <c r="C229" s="1">
        <v>4245</v>
      </c>
      <c r="D229" s="1">
        <v>-461</v>
      </c>
      <c r="E229" s="1">
        <f>C229-('Bump Map'!$B$6+'Bump Map'!$B$5)/2</f>
        <v>810</v>
      </c>
      <c r="F229" s="1">
        <f>D229-('Bump Map'!$C$6+'Bump Map'!$C$5)/2</f>
        <v>-1033.5</v>
      </c>
      <c r="G229" s="123">
        <f t="shared" si="18"/>
        <v>729.72972972972968</v>
      </c>
      <c r="H229" s="123">
        <f t="shared" si="16"/>
        <v>-931.08108108108104</v>
      </c>
      <c r="I229" s="1" t="s">
        <v>61</v>
      </c>
      <c r="J229" s="1" t="str">
        <f>IF(B229="Digits",I229,IF(B229="BIST",I229,IF(B229="XTAL",I229,_xlfn.TEXTJOIN("_",TRUE,I229,B229))))</f>
        <v>VSS_DIG</v>
      </c>
      <c r="K229" s="86" t="s">
        <v>311</v>
      </c>
      <c r="L229" s="86" t="s">
        <v>822</v>
      </c>
      <c r="M229" s="86" t="str">
        <f t="shared" si="17"/>
        <v/>
      </c>
      <c r="N229" s="49"/>
      <c r="O229" s="1" t="s">
        <v>4</v>
      </c>
    </row>
    <row r="230" spans="1:15" x14ac:dyDescent="0.25">
      <c r="A230">
        <v>224</v>
      </c>
      <c r="B230" s="1" t="s">
        <v>12</v>
      </c>
      <c r="C230" s="1">
        <v>4245</v>
      </c>
      <c r="D230" s="1">
        <v>-281</v>
      </c>
      <c r="E230" s="1">
        <f>C230-('Bump Map'!$B$6+'Bump Map'!$B$5)/2</f>
        <v>810</v>
      </c>
      <c r="F230" s="1">
        <f>D230-('Bump Map'!$C$6+'Bump Map'!$C$5)/2</f>
        <v>-853.5</v>
      </c>
      <c r="G230" s="123">
        <f t="shared" si="18"/>
        <v>729.72972972972968</v>
      </c>
      <c r="H230" s="123">
        <f t="shared" si="16"/>
        <v>-768.91891891891885</v>
      </c>
      <c r="I230" s="1" t="s">
        <v>87</v>
      </c>
      <c r="J230" s="1" t="str">
        <f>IF(B230="Digits",I230,IF(B230="BIST",I230,IF(B230="XTAL",I230,_xlfn.TEXTJOIN("_",TRUE,I230,B230))))</f>
        <v>IQ_DATA[24]</v>
      </c>
      <c r="K230" s="86" t="str">
        <f>J230</f>
        <v>IQ_DATA[24]</v>
      </c>
      <c r="L230" s="86" t="s">
        <v>824</v>
      </c>
      <c r="M230" s="86" t="str">
        <f t="shared" si="17"/>
        <v>P6</v>
      </c>
      <c r="N230" s="49"/>
      <c r="O230" s="1" t="s">
        <v>22</v>
      </c>
    </row>
    <row r="231" spans="1:15" x14ac:dyDescent="0.25">
      <c r="A231">
        <v>225</v>
      </c>
      <c r="B231" s="1" t="s">
        <v>12</v>
      </c>
      <c r="C231" s="1">
        <v>4245</v>
      </c>
      <c r="D231" s="1">
        <v>-101</v>
      </c>
      <c r="E231" s="1">
        <f>C231-('Bump Map'!$B$6+'Bump Map'!$B$5)/2</f>
        <v>810</v>
      </c>
      <c r="F231" s="1">
        <f>D231-('Bump Map'!$C$6+'Bump Map'!$C$5)/2</f>
        <v>-673.5</v>
      </c>
      <c r="G231" s="123">
        <f t="shared" si="18"/>
        <v>729.72972972972968</v>
      </c>
      <c r="H231" s="123">
        <f t="shared" si="16"/>
        <v>-606.75675675675666</v>
      </c>
      <c r="I231" s="1" t="s">
        <v>89</v>
      </c>
      <c r="J231" s="1" t="str">
        <f>IF(B231="Digits",I231,IF(B231="BIST",I231,IF(B231="XTAL",I231,_xlfn.TEXTJOIN("_",TRUE,I231,B231))))</f>
        <v>IQ_DATA[25]</v>
      </c>
      <c r="K231" s="86" t="str">
        <f>J231</f>
        <v>IQ_DATA[25]</v>
      </c>
      <c r="L231" s="86" t="s">
        <v>824</v>
      </c>
      <c r="M231" s="86" t="str">
        <f t="shared" si="17"/>
        <v>R6</v>
      </c>
      <c r="N231" s="49"/>
      <c r="O231" s="1" t="s">
        <v>22</v>
      </c>
    </row>
    <row r="232" spans="1:15" x14ac:dyDescent="0.25">
      <c r="A232">
        <v>226</v>
      </c>
      <c r="B232" s="1" t="s">
        <v>75</v>
      </c>
      <c r="C232" s="1">
        <v>4265</v>
      </c>
      <c r="D232" s="1">
        <v>1550</v>
      </c>
      <c r="E232" s="1">
        <f>C232-('Bump Map'!$B$6+'Bump Map'!$B$5)/2</f>
        <v>830</v>
      </c>
      <c r="F232" s="1">
        <f>D232-('Bump Map'!$C$6+'Bump Map'!$C$5)/2</f>
        <v>977.5</v>
      </c>
      <c r="G232" s="123">
        <f t="shared" si="18"/>
        <v>747.74774774774767</v>
      </c>
      <c r="H232" s="123">
        <f t="shared" si="16"/>
        <v>880.63063063063055</v>
      </c>
      <c r="I232" s="1" t="s">
        <v>406</v>
      </c>
      <c r="J232" s="1" t="str">
        <f>IF(AND(B232="Digits",D232&lt;0),I232,IF(AND(B232="Digits",D232&gt;0),_xlfn.TEXTJOIN("_",TRUE,I232,"Q"),IF(B232="BIST",I232,IF(B232="XTAL",I232,_xlfn.TEXTJOIN("_",TRUE,B232,I232)))))</f>
        <v>TRX2_RXRF_5G</v>
      </c>
      <c r="K232" s="86" t="str">
        <f>J232</f>
        <v>TRX2_RXRF_5G</v>
      </c>
      <c r="L232" s="86" t="s">
        <v>824</v>
      </c>
      <c r="M232" s="86" t="str">
        <f t="shared" si="17"/>
        <v>A5</v>
      </c>
      <c r="N232" s="49"/>
      <c r="O232" s="1" t="s">
        <v>41</v>
      </c>
    </row>
    <row r="233" spans="1:15" x14ac:dyDescent="0.25">
      <c r="A233">
        <v>227</v>
      </c>
      <c r="B233" s="1" t="s">
        <v>75</v>
      </c>
      <c r="C233" s="1">
        <v>4315</v>
      </c>
      <c r="D233" s="1">
        <v>1140</v>
      </c>
      <c r="E233" s="1">
        <f>C233-('Bump Map'!$B$6+'Bump Map'!$B$5)/2</f>
        <v>880</v>
      </c>
      <c r="F233" s="1">
        <f>D233-('Bump Map'!$C$6+'Bump Map'!$C$5)/2</f>
        <v>567.5</v>
      </c>
      <c r="G233" s="123">
        <f t="shared" si="18"/>
        <v>792.79279279279274</v>
      </c>
      <c r="H233" s="123">
        <f t="shared" si="16"/>
        <v>511.26126126126121</v>
      </c>
      <c r="I233" s="1" t="s">
        <v>34</v>
      </c>
      <c r="J233" s="1" t="str">
        <f>IF(AND(B233="Digits",D233&lt;0),I233,IF(AND(B233="Digits",D233&gt;0),_xlfn.TEXTJOIN("_",TRUE,I233,"Q"),IF(B233="BIST",I233,IF(B233="XTAL",I233,_xlfn.TEXTJOIN("_",TRUE,I233,B233)))))</f>
        <v>VSS_RF_TRX2</v>
      </c>
      <c r="K233" s="86" t="s">
        <v>310</v>
      </c>
      <c r="L233" s="86" t="s">
        <v>822</v>
      </c>
      <c r="M233" s="86" t="str">
        <f t="shared" si="17"/>
        <v/>
      </c>
      <c r="N233" s="49"/>
      <c r="O233" s="1" t="s">
        <v>4</v>
      </c>
    </row>
    <row r="234" spans="1:15" x14ac:dyDescent="0.25">
      <c r="A234">
        <v>228</v>
      </c>
      <c r="B234" s="1" t="s">
        <v>12</v>
      </c>
      <c r="C234" s="1">
        <v>4325</v>
      </c>
      <c r="D234" s="1">
        <v>79</v>
      </c>
      <c r="E234" s="1">
        <f>C234-('Bump Map'!$B$6+'Bump Map'!$B$5)/2</f>
        <v>890</v>
      </c>
      <c r="F234" s="1">
        <f>D234-('Bump Map'!$C$6+'Bump Map'!$C$5)/2</f>
        <v>-493.5</v>
      </c>
      <c r="G234" s="123">
        <f t="shared" si="18"/>
        <v>801.80180180180173</v>
      </c>
      <c r="H234" s="123">
        <f t="shared" si="16"/>
        <v>-444.59459459459458</v>
      </c>
      <c r="I234" s="1" t="s">
        <v>85</v>
      </c>
      <c r="J234" s="1" t="str">
        <f>IF(B234="Digits",I234,IF(B234="BIST",I234,IF(B234="XTAL",I234,_xlfn.TEXTJOIN("_",TRUE,I234,B234))))</f>
        <v>CFG_MISO</v>
      </c>
      <c r="K234" s="86" t="str">
        <f>J234</f>
        <v>CFG_MISO</v>
      </c>
      <c r="L234" s="86" t="s">
        <v>824</v>
      </c>
      <c r="M234" s="86" t="str">
        <f t="shared" si="17"/>
        <v>N6</v>
      </c>
      <c r="N234" s="49"/>
      <c r="O234" s="1" t="s">
        <v>13</v>
      </c>
    </row>
    <row r="235" spans="1:15" x14ac:dyDescent="0.25">
      <c r="A235">
        <v>229</v>
      </c>
      <c r="B235" s="1" t="s">
        <v>75</v>
      </c>
      <c r="C235" s="1">
        <v>4325</v>
      </c>
      <c r="D235" s="1">
        <v>240</v>
      </c>
      <c r="E235" s="1">
        <f>C235-('Bump Map'!$B$6+'Bump Map'!$B$5)/2</f>
        <v>890</v>
      </c>
      <c r="F235" s="1">
        <f>D235-('Bump Map'!$C$6+'Bump Map'!$C$5)/2</f>
        <v>-332.5</v>
      </c>
      <c r="G235" s="123">
        <f t="shared" si="18"/>
        <v>801.80180180180173</v>
      </c>
      <c r="H235" s="123">
        <f t="shared" si="16"/>
        <v>-299.54954954954951</v>
      </c>
      <c r="I235" s="1" t="s">
        <v>49</v>
      </c>
      <c r="J235" s="1" t="str">
        <f>IF(AND(B235="Digits",D235&lt;0),I235,IF(AND(B235="Digits",D235&gt;0),_xlfn.TEXTJOIN("_",TRUE,I235,"Q"),IF(B235="BIST",I235,IF(B235="XTAL",I235,_xlfn.TEXTJOIN("_",TRUE,B235,I235)))))</f>
        <v>TRX2_ANA_RX_IN</v>
      </c>
      <c r="K235" s="86" t="str">
        <f>J235</f>
        <v>TRX2_ANA_RX_IN</v>
      </c>
      <c r="L235" s="86" t="s">
        <v>824</v>
      </c>
      <c r="M235" s="86" t="str">
        <f t="shared" si="17"/>
        <v>K7</v>
      </c>
      <c r="N235" s="49"/>
      <c r="O235" s="1" t="s">
        <v>398</v>
      </c>
    </row>
    <row r="236" spans="1:15" x14ac:dyDescent="0.25">
      <c r="A236">
        <v>230</v>
      </c>
      <c r="B236" s="1" t="s">
        <v>75</v>
      </c>
      <c r="C236" s="1">
        <v>4325</v>
      </c>
      <c r="D236" s="1">
        <v>420</v>
      </c>
      <c r="E236" s="1">
        <f>C236-('Bump Map'!$B$6+'Bump Map'!$B$5)/2</f>
        <v>890</v>
      </c>
      <c r="F236" s="1">
        <f>D236-('Bump Map'!$C$6+'Bump Map'!$C$5)/2</f>
        <v>-152.5</v>
      </c>
      <c r="G236" s="123">
        <f t="shared" si="18"/>
        <v>801.80180180180173</v>
      </c>
      <c r="H236" s="123">
        <f t="shared" si="16"/>
        <v>-137.38738738738738</v>
      </c>
      <c r="I236" s="1" t="s">
        <v>44</v>
      </c>
      <c r="J236" s="1" t="str">
        <f>IF(AND(B236="Digits",D236&lt;0),I236,IF(AND(B236="Digits",D236&gt;0),_xlfn.TEXTJOIN("_",TRUE,I236,"Q"),IF(B236="BIST",I236,IF(B236="XTAL",I236,_xlfn.TEXTJOIN("_",TRUE,I236,B236)))))</f>
        <v>VSS_BB_TRX2</v>
      </c>
      <c r="K236" s="86" t="s">
        <v>309</v>
      </c>
      <c r="L236" s="86" t="s">
        <v>822</v>
      </c>
      <c r="M236" s="86" t="str">
        <f t="shared" si="17"/>
        <v/>
      </c>
      <c r="N236" s="49"/>
      <c r="O236" s="1" t="s">
        <v>4</v>
      </c>
    </row>
    <row r="237" spans="1:15" ht="16.5" customHeight="1" x14ac:dyDescent="0.25">
      <c r="A237">
        <v>231</v>
      </c>
      <c r="B237" s="1" t="s">
        <v>75</v>
      </c>
      <c r="C237" s="1">
        <v>4385</v>
      </c>
      <c r="D237" s="1">
        <v>1680</v>
      </c>
      <c r="E237" s="1">
        <f>C237-('Bump Map'!$B$6+'Bump Map'!$B$5)/2</f>
        <v>950</v>
      </c>
      <c r="F237" s="1">
        <f>D237-('Bump Map'!$C$6+'Bump Map'!$C$5)/2</f>
        <v>1107.5</v>
      </c>
      <c r="G237" s="123">
        <f t="shared" si="18"/>
        <v>855.85585585585579</v>
      </c>
      <c r="H237" s="123">
        <f t="shared" si="16"/>
        <v>997.74774774774767</v>
      </c>
      <c r="I237" s="1" t="s">
        <v>408</v>
      </c>
      <c r="J237" s="1" t="str">
        <f>IF(AND(B237="Digits",D237&lt;0),I237,IF(AND(B237="Digits",D237&gt;0),_xlfn.TEXTJOIN("_",TRUE,I237,"Q"),IF(B237="BIST",I237,IF(B237="XTAL",I237,_xlfn.TEXTJOIN("_",TRUE,I237,B237)))))</f>
        <v>VSS_RXRF_57G_TRX2</v>
      </c>
      <c r="K237" s="86" t="str">
        <f>J237</f>
        <v>VSS_RXRF_57G_TRX2</v>
      </c>
      <c r="L237" s="86" t="s">
        <v>824</v>
      </c>
      <c r="M237" s="86" t="str">
        <f t="shared" si="17"/>
        <v>B5</v>
      </c>
      <c r="N237" s="49"/>
      <c r="O237" s="1" t="s">
        <v>41</v>
      </c>
    </row>
    <row r="238" spans="1:15" x14ac:dyDescent="0.25">
      <c r="A238">
        <v>232</v>
      </c>
      <c r="B238" s="1" t="s">
        <v>75</v>
      </c>
      <c r="C238" s="1">
        <v>4415</v>
      </c>
      <c r="D238" s="1">
        <v>600</v>
      </c>
      <c r="E238" s="1">
        <f>C238-('Bump Map'!$B$6+'Bump Map'!$B$5)/2</f>
        <v>980</v>
      </c>
      <c r="F238" s="1">
        <f>D238-('Bump Map'!$C$6+'Bump Map'!$C$5)/2</f>
        <v>27.5</v>
      </c>
      <c r="G238" s="123">
        <f t="shared" si="18"/>
        <v>882.88288288288277</v>
      </c>
      <c r="H238" s="123">
        <f t="shared" si="16"/>
        <v>24.774774774774773</v>
      </c>
      <c r="I238" s="1" t="s">
        <v>44</v>
      </c>
      <c r="J238" s="1" t="str">
        <f>IF(AND(B238="Digits",D238&lt;0),I238,IF(AND(B238="Digits",D238&gt;0),_xlfn.TEXTJOIN("_",TRUE,I238,"Q"),IF(B238="BIST",I238,IF(B238="XTAL",I238,_xlfn.TEXTJOIN("_",TRUE,I238,B238)))))</f>
        <v>VSS_BB_TRX2</v>
      </c>
      <c r="K238" s="86" t="s">
        <v>309</v>
      </c>
      <c r="L238" s="86" t="s">
        <v>822</v>
      </c>
      <c r="M238" s="86" t="str">
        <f t="shared" si="17"/>
        <v/>
      </c>
      <c r="N238" s="49"/>
      <c r="O238" s="1" t="s">
        <v>4</v>
      </c>
    </row>
    <row r="239" spans="1:15" x14ac:dyDescent="0.25">
      <c r="A239">
        <v>233</v>
      </c>
      <c r="B239" s="1" t="s">
        <v>75</v>
      </c>
      <c r="C239" s="1">
        <v>4415</v>
      </c>
      <c r="D239" s="1">
        <v>780</v>
      </c>
      <c r="E239" s="1">
        <f>C239-('Bump Map'!$B$6+'Bump Map'!$B$5)/2</f>
        <v>980</v>
      </c>
      <c r="F239" s="1">
        <f>D239-('Bump Map'!$C$6+'Bump Map'!$C$5)/2</f>
        <v>207.5</v>
      </c>
      <c r="G239" s="123">
        <f t="shared" si="18"/>
        <v>882.88288288288277</v>
      </c>
      <c r="H239" s="123">
        <f t="shared" si="16"/>
        <v>186.93693693693692</v>
      </c>
      <c r="I239" s="1" t="s">
        <v>44</v>
      </c>
      <c r="J239" s="1" t="str">
        <f>IF(AND(B239="Digits",D239&lt;0),I239,IF(AND(B239="Digits",D239&gt;0),_xlfn.TEXTJOIN("_",TRUE,I239,"Q"),IF(B239="BIST",I239,IF(B239="XTAL",I239,_xlfn.TEXTJOIN("_",TRUE,I239,B239)))))</f>
        <v>VSS_BB_TRX2</v>
      </c>
      <c r="K239" s="86" t="s">
        <v>309</v>
      </c>
      <c r="L239" s="86" t="s">
        <v>822</v>
      </c>
      <c r="M239" s="86" t="str">
        <f t="shared" si="17"/>
        <v/>
      </c>
      <c r="N239" s="49"/>
      <c r="O239" s="1" t="s">
        <v>4</v>
      </c>
    </row>
    <row r="240" spans="1:15" x14ac:dyDescent="0.25">
      <c r="A240">
        <v>234</v>
      </c>
      <c r="B240" s="1" t="s">
        <v>12</v>
      </c>
      <c r="C240" s="1">
        <v>4425</v>
      </c>
      <c r="D240" s="1">
        <v>-461</v>
      </c>
      <c r="E240" s="1">
        <f>C240-('Bump Map'!$B$6+'Bump Map'!$B$5)/2</f>
        <v>990</v>
      </c>
      <c r="F240" s="1">
        <f>D240-('Bump Map'!$C$6+'Bump Map'!$C$5)/2</f>
        <v>-1033.5</v>
      </c>
      <c r="G240" s="123">
        <f t="shared" si="18"/>
        <v>891.89189189189176</v>
      </c>
      <c r="H240" s="123">
        <f t="shared" si="16"/>
        <v>-931.08108108108104</v>
      </c>
      <c r="I240" s="1" t="s">
        <v>52</v>
      </c>
      <c r="J240" s="1" t="str">
        <f>IF(B240="Digits",I240,IF(B240="BIST",I240,IF(B240="XTAL",I240,_xlfn.TEXTJOIN("_",TRUE,I240,B240))))</f>
        <v>VDD_DIG</v>
      </c>
      <c r="K240" s="86" t="str">
        <f>J240</f>
        <v>VDD_DIG</v>
      </c>
      <c r="L240" s="86" t="s">
        <v>821</v>
      </c>
      <c r="M240" s="86" t="str">
        <f t="shared" si="17"/>
        <v/>
      </c>
      <c r="N240" s="49"/>
      <c r="O240" s="1" t="s">
        <v>1</v>
      </c>
    </row>
    <row r="241" spans="1:15" x14ac:dyDescent="0.25">
      <c r="A241">
        <v>235</v>
      </c>
      <c r="B241" s="1" t="s">
        <v>12</v>
      </c>
      <c r="C241" s="1">
        <v>4425</v>
      </c>
      <c r="D241" s="1">
        <v>-281</v>
      </c>
      <c r="E241" s="1">
        <f>C241-('Bump Map'!$B$6+'Bump Map'!$B$5)/2</f>
        <v>990</v>
      </c>
      <c r="F241" s="1">
        <f>D241-('Bump Map'!$C$6+'Bump Map'!$C$5)/2</f>
        <v>-853.5</v>
      </c>
      <c r="G241" s="123">
        <f t="shared" si="18"/>
        <v>891.89189189189176</v>
      </c>
      <c r="H241" s="123">
        <f t="shared" si="16"/>
        <v>-768.91891891891885</v>
      </c>
      <c r="I241" s="1" t="s">
        <v>84</v>
      </c>
      <c r="J241" s="1" t="str">
        <f>IF(B241="Digits",I241,IF(B241="BIST",I241,IF(B241="XTAL",I241,_xlfn.TEXTJOIN("_",TRUE,I241,B241))))</f>
        <v>IQ_DATA[26]</v>
      </c>
      <c r="K241" s="86" t="str">
        <f>J241</f>
        <v>IQ_DATA[26]</v>
      </c>
      <c r="L241" s="86" t="s">
        <v>824</v>
      </c>
      <c r="M241" s="86" t="str">
        <f t="shared" si="17"/>
        <v>T6</v>
      </c>
      <c r="N241" s="49"/>
      <c r="O241" s="1" t="s">
        <v>22</v>
      </c>
    </row>
    <row r="242" spans="1:15" x14ac:dyDescent="0.25">
      <c r="A242">
        <v>236</v>
      </c>
      <c r="B242" s="1" t="s">
        <v>12</v>
      </c>
      <c r="C242" s="1">
        <v>4425</v>
      </c>
      <c r="D242" s="1">
        <v>-101</v>
      </c>
      <c r="E242" s="1">
        <f>C242-('Bump Map'!$B$6+'Bump Map'!$B$5)/2</f>
        <v>990</v>
      </c>
      <c r="F242" s="1">
        <f>D242-('Bump Map'!$C$6+'Bump Map'!$C$5)/2</f>
        <v>-673.5</v>
      </c>
      <c r="G242" s="123">
        <f t="shared" si="18"/>
        <v>891.89189189189176</v>
      </c>
      <c r="H242" s="123">
        <f t="shared" si="16"/>
        <v>-606.75675675675666</v>
      </c>
      <c r="I242" s="1" t="s">
        <v>86</v>
      </c>
      <c r="J242" s="1" t="str">
        <f>IF(B242="Digits",I242,IF(B242="BIST",I242,IF(B242="XTAL",I242,_xlfn.TEXTJOIN("_",TRUE,I242,B242))))</f>
        <v>IQ_DATA[27]</v>
      </c>
      <c r="K242" s="86" t="str">
        <f>J242</f>
        <v>IQ_DATA[27]</v>
      </c>
      <c r="L242" s="86" t="s">
        <v>824</v>
      </c>
      <c r="M242" s="86" t="str">
        <f t="shared" si="17"/>
        <v>P5</v>
      </c>
      <c r="N242" s="49"/>
      <c r="O242" s="1" t="s">
        <v>22</v>
      </c>
    </row>
    <row r="243" spans="1:15" x14ac:dyDescent="0.25">
      <c r="A243">
        <v>237</v>
      </c>
      <c r="B243" s="1" t="s">
        <v>75</v>
      </c>
      <c r="C243" s="1">
        <v>4495</v>
      </c>
      <c r="D243" s="1">
        <v>1140</v>
      </c>
      <c r="E243" s="1">
        <f>C243-('Bump Map'!$B$6+'Bump Map'!$B$5)/2</f>
        <v>1060</v>
      </c>
      <c r="F243" s="1">
        <f>D243-('Bump Map'!$C$6+'Bump Map'!$C$5)/2</f>
        <v>567.5</v>
      </c>
      <c r="G243" s="123">
        <f t="shared" si="18"/>
        <v>954.95495495495481</v>
      </c>
      <c r="H243" s="123">
        <f t="shared" si="16"/>
        <v>511.26126126126121</v>
      </c>
      <c r="I243" s="1" t="s">
        <v>34</v>
      </c>
      <c r="J243" s="1" t="str">
        <f>IF(AND(B243="Digits",D243&lt;0),I243,IF(AND(B243="Digits",D243&gt;0),_xlfn.TEXTJOIN("_",TRUE,I243,"Q"),IF(B243="BIST",I243,IF(B243="XTAL",I243,_xlfn.TEXTJOIN("_",TRUE,I243,B243)))))</f>
        <v>VSS_RF_TRX2</v>
      </c>
      <c r="K243" s="86" t="s">
        <v>310</v>
      </c>
      <c r="L243" s="86" t="s">
        <v>822</v>
      </c>
      <c r="M243" s="86" t="str">
        <f t="shared" si="17"/>
        <v/>
      </c>
      <c r="N243" s="49"/>
      <c r="O243" s="1" t="s">
        <v>4</v>
      </c>
    </row>
    <row r="244" spans="1:15" x14ac:dyDescent="0.25">
      <c r="A244">
        <v>238</v>
      </c>
      <c r="B244" s="1" t="s">
        <v>12</v>
      </c>
      <c r="C244" s="1">
        <v>4505</v>
      </c>
      <c r="D244" s="1">
        <v>79</v>
      </c>
      <c r="E244" s="1">
        <f>C244-('Bump Map'!$B$6+'Bump Map'!$B$5)/2</f>
        <v>1070</v>
      </c>
      <c r="F244" s="1">
        <f>D244-('Bump Map'!$C$6+'Bump Map'!$C$5)/2</f>
        <v>-493.5</v>
      </c>
      <c r="G244" s="123">
        <f t="shared" si="18"/>
        <v>963.96396396396392</v>
      </c>
      <c r="H244" s="123">
        <f t="shared" si="16"/>
        <v>-444.59459459459458</v>
      </c>
      <c r="I244" s="1" t="s">
        <v>82</v>
      </c>
      <c r="J244" s="1" t="str">
        <f>IF(B244="Digits",I244,IF(B244="BIST",I244,IF(B244="XTAL",I244,_xlfn.TEXTJOIN("_",TRUE,I244,B244))))</f>
        <v>TDI</v>
      </c>
      <c r="K244" s="86" t="str">
        <f>J244</f>
        <v>TDI</v>
      </c>
      <c r="L244" s="86" t="s">
        <v>824</v>
      </c>
      <c r="M244" s="86" t="str">
        <f t="shared" si="17"/>
        <v>N4</v>
      </c>
      <c r="N244" s="49"/>
      <c r="O244" s="1" t="s">
        <v>13</v>
      </c>
    </row>
    <row r="245" spans="1:15" x14ac:dyDescent="0.25">
      <c r="A245">
        <v>239</v>
      </c>
      <c r="B245" s="1" t="s">
        <v>75</v>
      </c>
      <c r="C245" s="1">
        <v>4505</v>
      </c>
      <c r="D245" s="1">
        <v>240</v>
      </c>
      <c r="E245" s="1">
        <f>C245-('Bump Map'!$B$6+'Bump Map'!$B$5)/2</f>
        <v>1070</v>
      </c>
      <c r="F245" s="1">
        <f>D245-('Bump Map'!$C$6+'Bump Map'!$C$5)/2</f>
        <v>-332.5</v>
      </c>
      <c r="G245" s="123">
        <f t="shared" si="18"/>
        <v>963.96396396396392</v>
      </c>
      <c r="H245" s="123">
        <f t="shared" si="16"/>
        <v>-299.54954954954951</v>
      </c>
      <c r="I245" s="1" t="s">
        <v>45</v>
      </c>
      <c r="J245" s="1" t="str">
        <f>IF(AND(B245="Digits",D245&lt;0),I245,IF(AND(B245="Digits",D245&gt;0),_xlfn.TEXTJOIN("_",TRUE,I245,"Q"),IF(B245="BIST",I245,IF(B245="XTAL",I245,_xlfn.TEXTJOIN("_",TRUE,B245,I245)))))</f>
        <v>TRX2_ANA_RX_QN</v>
      </c>
      <c r="K245" s="86" t="str">
        <f>J245</f>
        <v>TRX2_ANA_RX_QN</v>
      </c>
      <c r="L245" s="86" t="s">
        <v>824</v>
      </c>
      <c r="M245" s="86" t="str">
        <f t="shared" si="17"/>
        <v>H7</v>
      </c>
      <c r="N245" s="49"/>
      <c r="O245" s="1" t="s">
        <v>398</v>
      </c>
    </row>
    <row r="246" spans="1:15" x14ac:dyDescent="0.25">
      <c r="A246">
        <v>240</v>
      </c>
      <c r="B246" s="1" t="s">
        <v>75</v>
      </c>
      <c r="C246" s="1">
        <v>4505</v>
      </c>
      <c r="D246" s="1">
        <v>420</v>
      </c>
      <c r="E246" s="1">
        <f>C246-('Bump Map'!$B$6+'Bump Map'!$B$5)/2</f>
        <v>1070</v>
      </c>
      <c r="F246" s="1">
        <f>D246-('Bump Map'!$C$6+'Bump Map'!$C$5)/2</f>
        <v>-152.5</v>
      </c>
      <c r="G246" s="123">
        <f t="shared" si="18"/>
        <v>963.96396396396392</v>
      </c>
      <c r="H246" s="123">
        <f t="shared" si="16"/>
        <v>-137.38738738738738</v>
      </c>
      <c r="I246" s="1" t="s">
        <v>44</v>
      </c>
      <c r="J246" s="1" t="str">
        <f>IF(AND(B246="Digits",D246&lt;0),I246,IF(AND(B246="Digits",D246&gt;0),_xlfn.TEXTJOIN("_",TRUE,I246,"Q"),IF(B246="BIST",I246,IF(B246="XTAL",I246,_xlfn.TEXTJOIN("_",TRUE,I246,B246)))))</f>
        <v>VSS_BB_TRX2</v>
      </c>
      <c r="K246" s="86" t="s">
        <v>309</v>
      </c>
      <c r="L246" s="86" t="s">
        <v>822</v>
      </c>
      <c r="M246" s="86" t="str">
        <f t="shared" si="17"/>
        <v/>
      </c>
      <c r="N246" s="49"/>
      <c r="O246" s="1" t="s">
        <v>4</v>
      </c>
    </row>
    <row r="247" spans="1:15" x14ac:dyDescent="0.25">
      <c r="A247">
        <v>241</v>
      </c>
      <c r="B247" s="1" t="s">
        <v>75</v>
      </c>
      <c r="C247" s="1">
        <v>4510</v>
      </c>
      <c r="D247" s="1">
        <v>1550</v>
      </c>
      <c r="E247" s="1">
        <f>C247-('Bump Map'!$B$6+'Bump Map'!$B$5)/2</f>
        <v>1075</v>
      </c>
      <c r="F247" s="1">
        <f>D247-('Bump Map'!$C$6+'Bump Map'!$C$5)/2</f>
        <v>977.5</v>
      </c>
      <c r="G247" s="123">
        <f t="shared" si="18"/>
        <v>968.46846846846836</v>
      </c>
      <c r="H247" s="123">
        <f t="shared" si="16"/>
        <v>880.63063063063055</v>
      </c>
      <c r="I247" s="1" t="s">
        <v>407</v>
      </c>
      <c r="J247" s="1" t="str">
        <f>IF(AND(B247="Digits",D247&lt;0),I247,IF(AND(B247="Digits",D247&gt;0),_xlfn.TEXTJOIN("_",TRUE,I247,"Q"),IF(B247="BIST",I247,IF(B247="XTAL",I247,_xlfn.TEXTJOIN("_",TRUE,B247,I247)))))</f>
        <v>TRX2_RXRF_7G</v>
      </c>
      <c r="K247" s="86" t="str">
        <f>J247</f>
        <v>TRX2_RXRF_7G</v>
      </c>
      <c r="L247" s="86" t="s">
        <v>824</v>
      </c>
      <c r="M247" s="86" t="str">
        <f t="shared" si="17"/>
        <v>A4</v>
      </c>
      <c r="N247" s="49"/>
      <c r="O247" s="1" t="s">
        <v>41</v>
      </c>
    </row>
    <row r="248" spans="1:15" x14ac:dyDescent="0.25">
      <c r="A248">
        <v>242</v>
      </c>
      <c r="B248" s="1" t="s">
        <v>12</v>
      </c>
      <c r="C248" s="1">
        <v>4605</v>
      </c>
      <c r="D248" s="1">
        <v>-461</v>
      </c>
      <c r="E248" s="1">
        <f>C248-('Bump Map'!$B$6+'Bump Map'!$B$5)/2</f>
        <v>1170</v>
      </c>
      <c r="F248" s="1">
        <f>D248-('Bump Map'!$C$6+'Bump Map'!$C$5)/2</f>
        <v>-1033.5</v>
      </c>
      <c r="G248" s="123">
        <f t="shared" si="18"/>
        <v>1054.0540540540539</v>
      </c>
      <c r="H248" s="123">
        <f t="shared" si="16"/>
        <v>-931.08108108108104</v>
      </c>
      <c r="I248" s="1" t="s">
        <v>11</v>
      </c>
      <c r="J248" s="1" t="str">
        <f>IF(B248="Digits",I248,IF(B248="BIST",I248,IF(B248="XTAL",I248,_xlfn.TEXTJOIN("_",TRUE,I248,B248))))</f>
        <v>VSS_IO</v>
      </c>
      <c r="K248" s="86" t="s">
        <v>311</v>
      </c>
      <c r="L248" s="86" t="s">
        <v>822</v>
      </c>
      <c r="M248" s="86" t="str">
        <f t="shared" si="17"/>
        <v/>
      </c>
      <c r="N248" s="49"/>
      <c r="O248" s="1" t="s">
        <v>4</v>
      </c>
    </row>
    <row r="249" spans="1:15" x14ac:dyDescent="0.25">
      <c r="A249">
        <v>243</v>
      </c>
      <c r="B249" s="1" t="s">
        <v>12</v>
      </c>
      <c r="C249" s="1">
        <v>4605</v>
      </c>
      <c r="D249" s="1">
        <v>-281</v>
      </c>
      <c r="E249" s="1">
        <f>C249-('Bump Map'!$B$6+'Bump Map'!$B$5)/2</f>
        <v>1170</v>
      </c>
      <c r="F249" s="1">
        <f>D249-('Bump Map'!$C$6+'Bump Map'!$C$5)/2</f>
        <v>-853.5</v>
      </c>
      <c r="G249" s="123">
        <f t="shared" si="18"/>
        <v>1054.0540540540539</v>
      </c>
      <c r="H249" s="123">
        <f t="shared" si="16"/>
        <v>-768.91891891891885</v>
      </c>
      <c r="I249" s="1" t="s">
        <v>81</v>
      </c>
      <c r="J249" s="1" t="str">
        <f>IF(B249="Digits",I249,IF(B249="BIST",I249,IF(B249="XTAL",I249,_xlfn.TEXTJOIN("_",TRUE,I249,B249))))</f>
        <v>IQ_DATA[28]</v>
      </c>
      <c r="K249" s="86" t="str">
        <f>J249</f>
        <v>IQ_DATA[28]</v>
      </c>
      <c r="L249" s="86" t="s">
        <v>824</v>
      </c>
      <c r="M249" s="86" t="str">
        <f t="shared" si="17"/>
        <v>R5</v>
      </c>
      <c r="N249" s="49"/>
      <c r="O249" s="1" t="s">
        <v>22</v>
      </c>
    </row>
    <row r="250" spans="1:15" x14ac:dyDescent="0.25">
      <c r="A250">
        <v>244</v>
      </c>
      <c r="B250" s="1" t="s">
        <v>12</v>
      </c>
      <c r="C250" s="1">
        <v>4605</v>
      </c>
      <c r="D250" s="1">
        <v>-101</v>
      </c>
      <c r="E250" s="1">
        <f>C250-('Bump Map'!$B$6+'Bump Map'!$B$5)/2</f>
        <v>1170</v>
      </c>
      <c r="F250" s="1">
        <f>D250-('Bump Map'!$C$6+'Bump Map'!$C$5)/2</f>
        <v>-673.5</v>
      </c>
      <c r="G250" s="123">
        <f t="shared" si="18"/>
        <v>1054.0540540540539</v>
      </c>
      <c r="H250" s="123">
        <f t="shared" si="16"/>
        <v>-606.75675675675666</v>
      </c>
      <c r="I250" s="1" t="s">
        <v>83</v>
      </c>
      <c r="J250" s="1" t="str">
        <f>IF(B250="Digits",I250,IF(B250="BIST",I250,IF(B250="XTAL",I250,_xlfn.TEXTJOIN("_",TRUE,I250,B250))))</f>
        <v>IQ_DATA[29]</v>
      </c>
      <c r="K250" s="86" t="str">
        <f>J250</f>
        <v>IQ_DATA[29]</v>
      </c>
      <c r="L250" s="86" t="s">
        <v>824</v>
      </c>
      <c r="M250" s="86" t="str">
        <f t="shared" si="17"/>
        <v>P4</v>
      </c>
      <c r="N250" s="49"/>
      <c r="O250" s="1" t="s">
        <v>22</v>
      </c>
    </row>
    <row r="251" spans="1:15" x14ac:dyDescent="0.25">
      <c r="A251">
        <v>245</v>
      </c>
      <c r="B251" s="1" t="s">
        <v>12</v>
      </c>
      <c r="C251" s="1">
        <v>4685</v>
      </c>
      <c r="D251" s="1">
        <v>79</v>
      </c>
      <c r="E251" s="1">
        <f>C251-('Bump Map'!$B$6+'Bump Map'!$B$5)/2</f>
        <v>1250</v>
      </c>
      <c r="F251" s="1">
        <f>D251-('Bump Map'!$C$6+'Bump Map'!$C$5)/2</f>
        <v>-493.5</v>
      </c>
      <c r="G251" s="123">
        <f t="shared" si="18"/>
        <v>1126.1261261261261</v>
      </c>
      <c r="H251" s="123">
        <f t="shared" si="16"/>
        <v>-444.59459459459458</v>
      </c>
      <c r="I251" s="1" t="s">
        <v>79</v>
      </c>
      <c r="J251" s="1" t="str">
        <f>IF(B251="Digits",I251,IF(B251="BIST",I251,IF(B251="XTAL",I251,_xlfn.TEXTJOIN("_",TRUE,I251,B251))))</f>
        <v>EN_TX[1]</v>
      </c>
      <c r="K251" s="86" t="str">
        <f>J251</f>
        <v>EN_TX[1]</v>
      </c>
      <c r="L251" s="86" t="s">
        <v>824</v>
      </c>
      <c r="M251" s="86" t="str">
        <f t="shared" si="17"/>
        <v>N3</v>
      </c>
      <c r="N251" s="49"/>
      <c r="O251" s="1" t="s">
        <v>13</v>
      </c>
    </row>
    <row r="252" spans="1:15" x14ac:dyDescent="0.25">
      <c r="A252">
        <v>246</v>
      </c>
      <c r="B252" s="1" t="s">
        <v>75</v>
      </c>
      <c r="C252" s="1">
        <v>4685</v>
      </c>
      <c r="D252" s="1">
        <v>240</v>
      </c>
      <c r="E252" s="1">
        <f>C252-('Bump Map'!$B$6+'Bump Map'!$B$5)/2</f>
        <v>1250</v>
      </c>
      <c r="F252" s="1">
        <f>D252-('Bump Map'!$C$6+'Bump Map'!$C$5)/2</f>
        <v>-332.5</v>
      </c>
      <c r="G252" s="123">
        <f t="shared" si="18"/>
        <v>1126.1261261261261</v>
      </c>
      <c r="H252" s="123">
        <f t="shared" si="16"/>
        <v>-299.54954954954951</v>
      </c>
      <c r="I252" s="1" t="s">
        <v>39</v>
      </c>
      <c r="J252" s="1" t="str">
        <f>IF(AND(B252="Digits",D252&lt;0),I252,IF(AND(B252="Digits",D252&gt;0),_xlfn.TEXTJOIN("_",TRUE,I252,"Q"),IF(B252="BIST",I252,IF(B252="XTAL",I252,_xlfn.TEXTJOIN("_",TRUE,B252,I252)))))</f>
        <v>TRX2_ANA_RX_QP</v>
      </c>
      <c r="K252" s="86" t="str">
        <f>J252</f>
        <v>TRX2_ANA_RX_QP</v>
      </c>
      <c r="L252" s="86" t="s">
        <v>824</v>
      </c>
      <c r="M252" s="86" t="str">
        <f t="shared" si="17"/>
        <v>J7</v>
      </c>
      <c r="N252" s="49"/>
      <c r="O252" s="1" t="s">
        <v>398</v>
      </c>
    </row>
    <row r="253" spans="1:15" x14ac:dyDescent="0.25">
      <c r="A253">
        <v>247</v>
      </c>
      <c r="B253" s="1" t="s">
        <v>75</v>
      </c>
      <c r="C253" s="1">
        <v>4685</v>
      </c>
      <c r="D253" s="1">
        <v>420</v>
      </c>
      <c r="E253" s="1">
        <f>C253-('Bump Map'!$B$6+'Bump Map'!$B$5)/2</f>
        <v>1250</v>
      </c>
      <c r="F253" s="1">
        <f>D253-('Bump Map'!$C$6+'Bump Map'!$C$5)/2</f>
        <v>-152.5</v>
      </c>
      <c r="G253" s="123">
        <f t="shared" si="18"/>
        <v>1126.1261261261261</v>
      </c>
      <c r="H253" s="123">
        <f t="shared" si="16"/>
        <v>-137.38738738738738</v>
      </c>
      <c r="I253" s="1" t="s">
        <v>37</v>
      </c>
      <c r="J253" s="1" t="str">
        <f>IF(AND(B253="Digits",D253&lt;0),I253,IF(AND(B253="Digits",D253&gt;0),_xlfn.TEXTJOIN("_",TRUE,I253,"Q"),IF(B253="BIST",I253,IF(B253="XTAL",I253,_xlfn.TEXTJOIN("_",TRUE,I253,B253)))))</f>
        <v>VSS_ESD_BB_TRX2</v>
      </c>
      <c r="K253" s="86" t="s">
        <v>309</v>
      </c>
      <c r="L253" s="86" t="s">
        <v>822</v>
      </c>
      <c r="M253" s="86" t="str">
        <f t="shared" si="17"/>
        <v/>
      </c>
      <c r="N253" s="49"/>
      <c r="O253" s="1" t="s">
        <v>4</v>
      </c>
    </row>
    <row r="254" spans="1:15" x14ac:dyDescent="0.25">
      <c r="A254">
        <v>248</v>
      </c>
      <c r="B254" s="1" t="s">
        <v>75</v>
      </c>
      <c r="C254" s="1">
        <v>4695</v>
      </c>
      <c r="D254" s="1">
        <v>960</v>
      </c>
      <c r="E254" s="1">
        <f>C254-('Bump Map'!$B$6+'Bump Map'!$B$5)/2</f>
        <v>1260</v>
      </c>
      <c r="F254" s="1">
        <f>D254-('Bump Map'!$C$6+'Bump Map'!$C$5)/2</f>
        <v>387.5</v>
      </c>
      <c r="G254" s="123">
        <f t="shared" si="18"/>
        <v>1135.135135135135</v>
      </c>
      <c r="H254" s="123">
        <f t="shared" si="16"/>
        <v>349.09909909909908</v>
      </c>
      <c r="I254" s="1" t="s">
        <v>34</v>
      </c>
      <c r="J254" s="1" t="str">
        <f>IF(AND(B254="Digits",D254&lt;0),I254,IF(AND(B254="Digits",D254&gt;0),_xlfn.TEXTJOIN("_",TRUE,I254,"Q"),IF(B254="BIST",I254,IF(B254="XTAL",I254,_xlfn.TEXTJOIN("_",TRUE,I254,B254)))))</f>
        <v>VSS_RF_TRX2</v>
      </c>
      <c r="K254" s="86" t="s">
        <v>310</v>
      </c>
      <c r="L254" s="86" t="s">
        <v>822</v>
      </c>
      <c r="M254" s="86" t="str">
        <f t="shared" si="17"/>
        <v/>
      </c>
      <c r="N254" s="49"/>
      <c r="O254" s="1" t="s">
        <v>4</v>
      </c>
    </row>
    <row r="255" spans="1:15" x14ac:dyDescent="0.25">
      <c r="A255">
        <v>249</v>
      </c>
      <c r="B255" s="1" t="s">
        <v>75</v>
      </c>
      <c r="C255" s="1">
        <v>4695</v>
      </c>
      <c r="D255" s="1">
        <v>1140</v>
      </c>
      <c r="E255" s="1">
        <f>C255-('Bump Map'!$B$6+'Bump Map'!$B$5)/2</f>
        <v>1260</v>
      </c>
      <c r="F255" s="1">
        <f>D255-('Bump Map'!$C$6+'Bump Map'!$C$5)/2</f>
        <v>567.5</v>
      </c>
      <c r="G255" s="123">
        <f t="shared" si="18"/>
        <v>1135.135135135135</v>
      </c>
      <c r="H255" s="123">
        <f t="shared" si="16"/>
        <v>511.26126126126121</v>
      </c>
      <c r="I255" s="1" t="s">
        <v>34</v>
      </c>
      <c r="J255" s="1" t="str">
        <f>IF(AND(B255="Digits",D255&lt;0),I255,IF(AND(B255="Digits",D255&gt;0),_xlfn.TEXTJOIN("_",TRUE,I255,"Q"),IF(B255="BIST",I255,IF(B255="XTAL",I255,_xlfn.TEXTJOIN("_",TRUE,I255,B255)))))</f>
        <v>VSS_RF_TRX2</v>
      </c>
      <c r="K255" s="86" t="s">
        <v>310</v>
      </c>
      <c r="L255" s="86" t="s">
        <v>822</v>
      </c>
      <c r="M255" s="86" t="str">
        <f t="shared" si="17"/>
        <v/>
      </c>
      <c r="N255" s="49"/>
      <c r="O255" s="1" t="s">
        <v>4</v>
      </c>
    </row>
    <row r="256" spans="1:15" x14ac:dyDescent="0.25">
      <c r="A256">
        <v>250</v>
      </c>
      <c r="B256" s="1" t="s">
        <v>75</v>
      </c>
      <c r="C256" s="1">
        <v>4695</v>
      </c>
      <c r="D256" s="1">
        <v>1320</v>
      </c>
      <c r="E256" s="1">
        <f>C256-('Bump Map'!$B$6+'Bump Map'!$B$5)/2</f>
        <v>1260</v>
      </c>
      <c r="F256" s="1">
        <f>D256-('Bump Map'!$C$6+'Bump Map'!$C$5)/2</f>
        <v>747.5</v>
      </c>
      <c r="G256" s="123">
        <f t="shared" si="18"/>
        <v>1135.135135135135</v>
      </c>
      <c r="H256" s="123">
        <f t="shared" si="16"/>
        <v>673.4234234234234</v>
      </c>
      <c r="I256" s="1" t="s">
        <v>32</v>
      </c>
      <c r="J256" s="1" t="str">
        <f>IF(AND(B256="Digits",D256&lt;0),I256,IF(AND(B256="Digits",D256&gt;0),_xlfn.TEXTJOIN("_",TRUE,I256,"Q"),IF(B256="BIST",I256,IF(B256="XTAL",I256,_xlfn.TEXTJOIN("_",TRUE,I256,B256)))))</f>
        <v>VDD_RF_TRX2</v>
      </c>
      <c r="K256" s="86" t="s">
        <v>364</v>
      </c>
      <c r="L256" s="86" t="s">
        <v>823</v>
      </c>
      <c r="M256" s="86" t="str">
        <f t="shared" si="17"/>
        <v/>
      </c>
      <c r="N256" s="49" t="s">
        <v>375</v>
      </c>
      <c r="O256" s="1" t="s">
        <v>28</v>
      </c>
    </row>
    <row r="257" spans="1:15" ht="30" x14ac:dyDescent="0.25">
      <c r="A257">
        <v>251</v>
      </c>
      <c r="B257" s="1" t="s">
        <v>75</v>
      </c>
      <c r="C257" s="1">
        <v>4695</v>
      </c>
      <c r="D257" s="1">
        <v>1500</v>
      </c>
      <c r="E257" s="1">
        <f>C257-('Bump Map'!$B$6+'Bump Map'!$B$5)/2</f>
        <v>1260</v>
      </c>
      <c r="F257" s="1">
        <f>D257-('Bump Map'!$C$6+'Bump Map'!$C$5)/2</f>
        <v>927.5</v>
      </c>
      <c r="G257" s="123">
        <f t="shared" si="18"/>
        <v>1135.135135135135</v>
      </c>
      <c r="H257" s="123">
        <f t="shared" si="16"/>
        <v>835.58558558558548</v>
      </c>
      <c r="I257" s="1" t="s">
        <v>30</v>
      </c>
      <c r="J257" s="1" t="str">
        <f>IF(AND(B257="Digits",D257&lt;0),I257,IF(AND(B257="Digits",D257&gt;0),_xlfn.TEXTJOIN("_",TRUE,I257,"Q"),IF(B257="BIST",I257,IF(B257="XTAL",I257,_xlfn.TEXTJOIN("_",TRUE,I257,B257)&amp;"[0]"))))</f>
        <v>VDD_TXRF_TRX2[0]</v>
      </c>
      <c r="K257" s="86" t="s">
        <v>434</v>
      </c>
      <c r="L257" s="86" t="s">
        <v>823</v>
      </c>
      <c r="M257" s="86" t="str">
        <f t="shared" si="17"/>
        <v/>
      </c>
      <c r="N257" s="49" t="s">
        <v>376</v>
      </c>
      <c r="O257" s="1" t="s">
        <v>28</v>
      </c>
    </row>
    <row r="258" spans="1:15" x14ac:dyDescent="0.25">
      <c r="A258">
        <v>252</v>
      </c>
      <c r="B258" s="1" t="s">
        <v>75</v>
      </c>
      <c r="C258" s="1">
        <v>4695</v>
      </c>
      <c r="D258" s="1">
        <v>1680</v>
      </c>
      <c r="E258" s="1">
        <f>C258-('Bump Map'!$B$6+'Bump Map'!$B$5)/2</f>
        <v>1260</v>
      </c>
      <c r="F258" s="1">
        <f>D258-('Bump Map'!$C$6+'Bump Map'!$C$5)/2</f>
        <v>1107.5</v>
      </c>
      <c r="G258" s="123">
        <f t="shared" si="18"/>
        <v>1135.135135135135</v>
      </c>
      <c r="H258" s="123">
        <f t="shared" si="16"/>
        <v>997.74774774774767</v>
      </c>
      <c r="I258" s="1" t="s">
        <v>26</v>
      </c>
      <c r="J258" s="1" t="str">
        <f>IF(AND(B258="Digits",D258&lt;0),I258,IF(AND(B258="Digits",D258&gt;0),_xlfn.TEXTJOIN("_",TRUE,I258,"Q"),IF(B258="BIST",I258,IF(B258="XTAL",I258,_xlfn.TEXTJOIN("_",TRUE,I258,B258)))))</f>
        <v>VDD_ANA_RF_TRX2</v>
      </c>
      <c r="K258" s="86" t="s">
        <v>346</v>
      </c>
      <c r="L258" s="86" t="s">
        <v>821</v>
      </c>
      <c r="M258" s="86" t="str">
        <f t="shared" si="17"/>
        <v/>
      </c>
      <c r="N258" s="49"/>
      <c r="O258" s="1" t="s">
        <v>1</v>
      </c>
    </row>
    <row r="259" spans="1:15" x14ac:dyDescent="0.25">
      <c r="A259">
        <v>253</v>
      </c>
      <c r="B259" s="1" t="s">
        <v>12</v>
      </c>
      <c r="C259" s="1">
        <v>4785</v>
      </c>
      <c r="D259" s="1">
        <v>-461</v>
      </c>
      <c r="E259" s="1">
        <f>C259-('Bump Map'!$B$6+'Bump Map'!$B$5)/2</f>
        <v>1350</v>
      </c>
      <c r="F259" s="1">
        <f>D259-('Bump Map'!$C$6+'Bump Map'!$C$5)/2</f>
        <v>-1033.5</v>
      </c>
      <c r="G259" s="123">
        <f t="shared" si="18"/>
        <v>1216.216216216216</v>
      </c>
      <c r="H259" s="123">
        <f t="shared" si="16"/>
        <v>-931.08108108108104</v>
      </c>
      <c r="I259" s="1" t="s">
        <v>427</v>
      </c>
      <c r="J259" s="1" t="str">
        <f>IF(B259="Digits",I259,IF(B259="BIST",I259,IF(B259="XTAL",I259,_xlfn.TEXTJOIN("_",TRUE,I259,B259))))</f>
        <v>VDD_IO</v>
      </c>
      <c r="K259" s="86" t="str">
        <f>J259</f>
        <v>VDD_IO</v>
      </c>
      <c r="L259" s="86" t="s">
        <v>821</v>
      </c>
      <c r="M259" s="86" t="str">
        <f t="shared" si="17"/>
        <v/>
      </c>
      <c r="N259" s="49"/>
      <c r="O259" s="1" t="s">
        <v>1</v>
      </c>
    </row>
    <row r="260" spans="1:15" x14ac:dyDescent="0.25">
      <c r="A260">
        <v>254</v>
      </c>
      <c r="B260" s="1" t="s">
        <v>12</v>
      </c>
      <c r="C260" s="1">
        <v>4785</v>
      </c>
      <c r="D260" s="1">
        <v>-281</v>
      </c>
      <c r="E260" s="1">
        <f>C260-('Bump Map'!$B$6+'Bump Map'!$B$5)/2</f>
        <v>1350</v>
      </c>
      <c r="F260" s="1">
        <f>D260-('Bump Map'!$C$6+'Bump Map'!$C$5)/2</f>
        <v>-853.5</v>
      </c>
      <c r="G260" s="123">
        <f t="shared" si="18"/>
        <v>1216.216216216216</v>
      </c>
      <c r="H260" s="123">
        <f t="shared" si="16"/>
        <v>-768.91891891891885</v>
      </c>
      <c r="I260" s="1" t="s">
        <v>74</v>
      </c>
      <c r="J260" s="1" t="str">
        <f>IF(B260="Digits",I260,IF(B260="BIST",I260,IF(B260="XTAL",I260,_xlfn.TEXTJOIN("_",TRUE,I260,B260))))</f>
        <v>IQ_DATA[30]</v>
      </c>
      <c r="K260" s="86" t="str">
        <f>J260</f>
        <v>IQ_DATA[30]</v>
      </c>
      <c r="L260" s="86" t="s">
        <v>824</v>
      </c>
      <c r="M260" s="86" t="str">
        <f t="shared" si="17"/>
        <v>R4</v>
      </c>
      <c r="N260" s="49"/>
      <c r="O260" s="1" t="s">
        <v>22</v>
      </c>
    </row>
    <row r="261" spans="1:15" x14ac:dyDescent="0.25">
      <c r="A261">
        <v>255</v>
      </c>
      <c r="B261" s="1" t="s">
        <v>12</v>
      </c>
      <c r="C261" s="1">
        <v>4785</v>
      </c>
      <c r="D261" s="1">
        <v>-101</v>
      </c>
      <c r="E261" s="1">
        <f>C261-('Bump Map'!$B$6+'Bump Map'!$B$5)/2</f>
        <v>1350</v>
      </c>
      <c r="F261" s="1">
        <f>D261-('Bump Map'!$C$6+'Bump Map'!$C$5)/2</f>
        <v>-673.5</v>
      </c>
      <c r="G261" s="123">
        <f t="shared" si="18"/>
        <v>1216.216216216216</v>
      </c>
      <c r="H261" s="123">
        <f t="shared" si="16"/>
        <v>-606.75675675675666</v>
      </c>
      <c r="I261" s="1" t="s">
        <v>80</v>
      </c>
      <c r="J261" s="1" t="str">
        <f>IF(B261="Digits",I261,IF(B261="BIST",I261,IF(B261="XTAL",I261,_xlfn.TEXTJOIN("_",TRUE,I261,B261))))</f>
        <v>IQ_DATA[31]</v>
      </c>
      <c r="K261" s="86" t="str">
        <f>J261</f>
        <v>IQ_DATA[31]</v>
      </c>
      <c r="L261" s="86" t="s">
        <v>824</v>
      </c>
      <c r="M261" s="86" t="str">
        <f t="shared" si="17"/>
        <v>T4</v>
      </c>
      <c r="N261" s="49"/>
      <c r="O261" s="1" t="s">
        <v>22</v>
      </c>
    </row>
    <row r="262" spans="1:15" x14ac:dyDescent="0.25">
      <c r="A262">
        <v>256</v>
      </c>
      <c r="B262" s="1" t="s">
        <v>27</v>
      </c>
      <c r="C262" s="1">
        <v>4875</v>
      </c>
      <c r="D262" s="1">
        <v>1680</v>
      </c>
      <c r="E262" s="1">
        <f>C262-('Bump Map'!$B$6+'Bump Map'!$B$5)/2</f>
        <v>1440</v>
      </c>
      <c r="F262" s="1">
        <f>D262-('Bump Map'!$C$6+'Bump Map'!$C$5)/2</f>
        <v>1107.5</v>
      </c>
      <c r="G262" s="123">
        <f t="shared" si="18"/>
        <v>1297.2972972972973</v>
      </c>
      <c r="H262" s="123">
        <f t="shared" si="16"/>
        <v>997.74774774774767</v>
      </c>
      <c r="I262" s="1" t="s">
        <v>72</v>
      </c>
      <c r="J262" s="1" t="str">
        <f>IF(AND(B262="Digits",D262&lt;0),I262,IF(AND(B262="Digits",D262&gt;0),_xlfn.TEXTJOIN("_",TRUE,I262,"Q"),IF(B262="BIST",I262,IF(B262="XTAL",I262,_xlfn.TEXTJOIN("_",TRUE,I262,B262)))))</f>
        <v>VSS_RXRF_2G_TRX3</v>
      </c>
      <c r="K262" s="86" t="str">
        <f>J262</f>
        <v>VSS_RXRF_2G_TRX3</v>
      </c>
      <c r="L262" s="86" t="s">
        <v>824</v>
      </c>
      <c r="M262" s="86" t="str">
        <f t="shared" si="17"/>
        <v>B3</v>
      </c>
      <c r="N262" s="49"/>
      <c r="O262" s="1" t="s">
        <v>41</v>
      </c>
    </row>
    <row r="263" spans="1:15" x14ac:dyDescent="0.25">
      <c r="A263">
        <v>257</v>
      </c>
      <c r="B263" s="1" t="s">
        <v>27</v>
      </c>
      <c r="C263" s="1">
        <v>4905</v>
      </c>
      <c r="D263" s="1">
        <v>960</v>
      </c>
      <c r="E263" s="1">
        <f>C263-('Bump Map'!$B$6+'Bump Map'!$B$5)/2</f>
        <v>1470</v>
      </c>
      <c r="F263" s="1">
        <f>D263-('Bump Map'!$C$6+'Bump Map'!$C$5)/2</f>
        <v>387.5</v>
      </c>
      <c r="G263" s="123">
        <f t="shared" si="18"/>
        <v>1324.3243243243242</v>
      </c>
      <c r="H263" s="123">
        <f t="shared" ref="H263:H326" si="19">F263/1.11</f>
        <v>349.09909909909908</v>
      </c>
      <c r="I263" s="1" t="s">
        <v>414</v>
      </c>
      <c r="J263" s="1" t="str">
        <f>IF(AND(B263="Digits",D263&lt;0),I263,IF(AND(B263="Digits",D263&gt;0),_xlfn.TEXTJOIN("_",TRUE,I263,"Q"),IF(B263="BIST",I263,IF(B263="XTAL",I263,_xlfn.TEXTJOIN("_",TRUE,I263,B263)))))</f>
        <v>VSS_ESD_RF_TRX3</v>
      </c>
      <c r="K263" s="86" t="s">
        <v>309</v>
      </c>
      <c r="L263" s="86" t="s">
        <v>822</v>
      </c>
      <c r="M263" s="86" t="str">
        <f t="shared" ref="M263:M326" si="20">IF(L263="SIGNAL", VLOOKUP(K263, signal_list1, 2), "")</f>
        <v/>
      </c>
      <c r="N263" s="49"/>
      <c r="O263" s="1" t="s">
        <v>4</v>
      </c>
    </row>
    <row r="264" spans="1:15" x14ac:dyDescent="0.25">
      <c r="A264">
        <v>258</v>
      </c>
      <c r="B264" s="1" t="s">
        <v>27</v>
      </c>
      <c r="C264" s="1">
        <v>4905</v>
      </c>
      <c r="D264" s="1">
        <v>1140</v>
      </c>
      <c r="E264" s="1">
        <f>C264-('Bump Map'!$B$6+'Bump Map'!$B$5)/2</f>
        <v>1470</v>
      </c>
      <c r="F264" s="1">
        <f>D264-('Bump Map'!$C$6+'Bump Map'!$C$5)/2</f>
        <v>567.5</v>
      </c>
      <c r="G264" s="123">
        <f t="shared" ref="G264:G327" si="21">E264/1.11</f>
        <v>1324.3243243243242</v>
      </c>
      <c r="H264" s="123">
        <f t="shared" si="19"/>
        <v>511.26126126126121</v>
      </c>
      <c r="I264" s="1" t="s">
        <v>34</v>
      </c>
      <c r="J264" s="1" t="str">
        <f>IF(AND(B264="Digits",D264&lt;0),I264,IF(AND(B264="Digits",D264&gt;0),_xlfn.TEXTJOIN("_",TRUE,I264,"Q"),IF(B264="BIST",I264,IF(B264="XTAL",I264,_xlfn.TEXTJOIN("_",TRUE,I264,B264)))))</f>
        <v>VSS_RF_TRX3</v>
      </c>
      <c r="K264" s="86" t="s">
        <v>310</v>
      </c>
      <c r="L264" s="86" t="s">
        <v>822</v>
      </c>
      <c r="M264" s="86" t="str">
        <f t="shared" si="20"/>
        <v/>
      </c>
      <c r="N264" s="49"/>
      <c r="O264" s="1" t="s">
        <v>4</v>
      </c>
    </row>
    <row r="265" spans="1:15" x14ac:dyDescent="0.25">
      <c r="A265">
        <v>259</v>
      </c>
      <c r="B265" s="1" t="s">
        <v>12</v>
      </c>
      <c r="C265" s="1">
        <v>4910</v>
      </c>
      <c r="D265" s="1">
        <v>60</v>
      </c>
      <c r="E265" s="1">
        <f>C265-('Bump Map'!$B$6+'Bump Map'!$B$5)/2</f>
        <v>1475</v>
      </c>
      <c r="F265" s="1">
        <f>D265-('Bump Map'!$C$6+'Bump Map'!$C$5)/2</f>
        <v>-512.5</v>
      </c>
      <c r="G265" s="123">
        <f t="shared" si="21"/>
        <v>1328.8288288288288</v>
      </c>
      <c r="H265" s="123">
        <f t="shared" si="19"/>
        <v>-461.71171171171164</v>
      </c>
      <c r="I265" s="1" t="s">
        <v>11</v>
      </c>
      <c r="J265" s="1" t="str">
        <f>IF(B265="Digits",I265,IF(B265="BIST",I265,IF(B265="XTAL",I265,_xlfn.TEXTJOIN("_",TRUE,I265,B265))))</f>
        <v>VSS_IO</v>
      </c>
      <c r="K265" s="86" t="s">
        <v>311</v>
      </c>
      <c r="L265" s="86" t="s">
        <v>822</v>
      </c>
      <c r="M265" s="86" t="str">
        <f t="shared" si="20"/>
        <v/>
      </c>
      <c r="N265" s="49"/>
      <c r="O265" s="1" t="s">
        <v>4</v>
      </c>
    </row>
    <row r="266" spans="1:15" x14ac:dyDescent="0.25">
      <c r="A266">
        <v>260</v>
      </c>
      <c r="B266" s="1" t="s">
        <v>27</v>
      </c>
      <c r="C266" s="1">
        <v>4910</v>
      </c>
      <c r="D266" s="1">
        <v>240</v>
      </c>
      <c r="E266" s="1">
        <f>C266-('Bump Map'!$B$6+'Bump Map'!$B$5)/2</f>
        <v>1475</v>
      </c>
      <c r="F266" s="1">
        <f>D266-('Bump Map'!$C$6+'Bump Map'!$C$5)/2</f>
        <v>-332.5</v>
      </c>
      <c r="G266" s="123">
        <f t="shared" si="21"/>
        <v>1328.8288288288288</v>
      </c>
      <c r="H266" s="123">
        <f t="shared" si="19"/>
        <v>-299.54954954954951</v>
      </c>
      <c r="I266" s="1" t="s">
        <v>60</v>
      </c>
      <c r="J266" s="1" t="str">
        <f>IF(AND(B266="Digits",D266&lt;0),I266,IF(AND(B266="Digits",D266&gt;0),_xlfn.TEXTJOIN("_",TRUE,I266,"Q"),IF(B266="BIST",I266,IF(B266="XTAL",I266,_xlfn.TEXTJOIN("_",TRUE,B266,I266)))))</f>
        <v>TRX3_ANA_TX_QN</v>
      </c>
      <c r="K266" s="86" t="str">
        <f>J266</f>
        <v>TRX3_ANA_TX_QN</v>
      </c>
      <c r="L266" s="86" t="s">
        <v>824</v>
      </c>
      <c r="M266" s="86" t="str">
        <f t="shared" si="20"/>
        <v>D5</v>
      </c>
      <c r="N266" s="49"/>
      <c r="O266" s="1" t="s">
        <v>398</v>
      </c>
    </row>
    <row r="267" spans="1:15" x14ac:dyDescent="0.25">
      <c r="A267">
        <v>261</v>
      </c>
      <c r="B267" s="1" t="s">
        <v>27</v>
      </c>
      <c r="C267" s="1">
        <v>4910</v>
      </c>
      <c r="D267" s="1">
        <v>420</v>
      </c>
      <c r="E267" s="1">
        <f>C267-('Bump Map'!$B$6+'Bump Map'!$B$5)/2</f>
        <v>1475</v>
      </c>
      <c r="F267" s="1">
        <f>D267-('Bump Map'!$C$6+'Bump Map'!$C$5)/2</f>
        <v>-152.5</v>
      </c>
      <c r="G267" s="123">
        <f t="shared" si="21"/>
        <v>1328.8288288288288</v>
      </c>
      <c r="H267" s="123">
        <f t="shared" si="19"/>
        <v>-137.38738738738738</v>
      </c>
      <c r="I267" s="1" t="s">
        <v>66</v>
      </c>
      <c r="J267" s="1" t="str">
        <f>IF(AND(B267="Digits",D267&lt;0),I267,IF(AND(B267="Digits",D267&gt;0),_xlfn.TEXTJOIN("_",TRUE,I267,"Q"),IF(B267="BIST",I267,IF(B267="XTAL",I267,_xlfn.TEXTJOIN("_",TRUE,B267,I267)))))</f>
        <v>TRX3_ANA_TX_QP</v>
      </c>
      <c r="K267" s="86" t="str">
        <f>J267</f>
        <v>TRX3_ANA_TX_QP</v>
      </c>
      <c r="L267" s="86" t="s">
        <v>824</v>
      </c>
      <c r="M267" s="86" t="str">
        <f t="shared" si="20"/>
        <v>D6</v>
      </c>
      <c r="N267" s="49"/>
      <c r="O267" s="1" t="s">
        <v>398</v>
      </c>
    </row>
    <row r="268" spans="1:15" x14ac:dyDescent="0.25">
      <c r="A268">
        <v>262</v>
      </c>
      <c r="B268" s="1" t="s">
        <v>27</v>
      </c>
      <c r="C268" s="1">
        <v>4910</v>
      </c>
      <c r="D268" s="1">
        <v>600</v>
      </c>
      <c r="E268" s="1">
        <f>C268-('Bump Map'!$B$6+'Bump Map'!$B$5)/2</f>
        <v>1475</v>
      </c>
      <c r="F268" s="1">
        <f>D268-('Bump Map'!$C$6+'Bump Map'!$C$5)/2</f>
        <v>27.5</v>
      </c>
      <c r="G268" s="123">
        <f t="shared" si="21"/>
        <v>1328.8288288288288</v>
      </c>
      <c r="H268" s="123">
        <f t="shared" si="19"/>
        <v>24.774774774774773</v>
      </c>
      <c r="I268" s="1" t="s">
        <v>44</v>
      </c>
      <c r="J268" s="1" t="str">
        <f>IF(AND(B268="Digits",D268&lt;0),I268,IF(AND(B268="Digits",D268&gt;0),_xlfn.TEXTJOIN("_",TRUE,I268,"Q"),IF(B268="BIST",I268,IF(B268="XTAL",I268,_xlfn.TEXTJOIN("_",TRUE,I268,B268)))))</f>
        <v>VSS_BB_TRX3</v>
      </c>
      <c r="K268" s="86" t="s">
        <v>309</v>
      </c>
      <c r="L268" s="86" t="s">
        <v>822</v>
      </c>
      <c r="M268" s="86" t="str">
        <f t="shared" si="20"/>
        <v/>
      </c>
      <c r="N268" s="49"/>
      <c r="O268" s="1" t="s">
        <v>4</v>
      </c>
    </row>
    <row r="269" spans="1:15" x14ac:dyDescent="0.25">
      <c r="A269">
        <v>263</v>
      </c>
      <c r="B269" s="1" t="s">
        <v>12</v>
      </c>
      <c r="C269" s="1">
        <v>4965</v>
      </c>
      <c r="D269" s="1">
        <v>-461</v>
      </c>
      <c r="E269" s="1">
        <f>C269-('Bump Map'!$B$6+'Bump Map'!$B$5)/2</f>
        <v>1530</v>
      </c>
      <c r="F269" s="1">
        <f>D269-('Bump Map'!$C$6+'Bump Map'!$C$5)/2</f>
        <v>-1033.5</v>
      </c>
      <c r="G269" s="123">
        <f t="shared" si="21"/>
        <v>1378.3783783783783</v>
      </c>
      <c r="H269" s="123">
        <f t="shared" si="19"/>
        <v>-931.08108108108104</v>
      </c>
      <c r="I269" s="1" t="s">
        <v>61</v>
      </c>
      <c r="J269" s="1" t="str">
        <f>IF(B269="Digits",I269,IF(B269="BIST",I269,IF(B269="XTAL",I269,_xlfn.TEXTJOIN("_",TRUE,I269,B269))))</f>
        <v>VSS_DIG</v>
      </c>
      <c r="K269" s="86" t="s">
        <v>311</v>
      </c>
      <c r="L269" s="86" t="s">
        <v>822</v>
      </c>
      <c r="M269" s="86" t="str">
        <f t="shared" si="20"/>
        <v/>
      </c>
      <c r="N269" s="49"/>
      <c r="O269" s="1" t="s">
        <v>4</v>
      </c>
    </row>
    <row r="270" spans="1:15" x14ac:dyDescent="0.25">
      <c r="A270">
        <v>264</v>
      </c>
      <c r="B270" s="1" t="s">
        <v>12</v>
      </c>
      <c r="C270" s="1">
        <v>4965</v>
      </c>
      <c r="D270" s="1">
        <v>-281</v>
      </c>
      <c r="E270" s="1">
        <f>C270-('Bump Map'!$B$6+'Bump Map'!$B$5)/2</f>
        <v>1530</v>
      </c>
      <c r="F270" s="1">
        <f>D270-('Bump Map'!$C$6+'Bump Map'!$C$5)/2</f>
        <v>-853.5</v>
      </c>
      <c r="G270" s="123">
        <f t="shared" si="21"/>
        <v>1378.3783783783783</v>
      </c>
      <c r="H270" s="123">
        <f t="shared" si="19"/>
        <v>-768.91891891891885</v>
      </c>
      <c r="I270" s="1" t="s">
        <v>69</v>
      </c>
      <c r="J270" s="1" t="str">
        <f>IF(B270="Digits",I270,IF(B270="BIST",I270,IF(B270="XTAL",I270,_xlfn.TEXTJOIN("_",TRUE,I270,B270))))</f>
        <v>IQ_DATA[32]</v>
      </c>
      <c r="K270" s="86" t="str">
        <f>J270</f>
        <v>IQ_DATA[32]</v>
      </c>
      <c r="L270" s="86" t="s">
        <v>824</v>
      </c>
      <c r="M270" s="86" t="str">
        <f t="shared" si="20"/>
        <v>P3</v>
      </c>
      <c r="N270" s="49"/>
      <c r="O270" s="1" t="s">
        <v>22</v>
      </c>
    </row>
    <row r="271" spans="1:15" x14ac:dyDescent="0.25">
      <c r="A271">
        <v>265</v>
      </c>
      <c r="B271" s="1" t="s">
        <v>12</v>
      </c>
      <c r="C271" s="1">
        <v>4965</v>
      </c>
      <c r="D271" s="1">
        <v>-101</v>
      </c>
      <c r="E271" s="1">
        <f>C271-('Bump Map'!$B$6+'Bump Map'!$B$5)/2</f>
        <v>1530</v>
      </c>
      <c r="F271" s="1">
        <f>D271-('Bump Map'!$C$6+'Bump Map'!$C$5)/2</f>
        <v>-673.5</v>
      </c>
      <c r="G271" s="123">
        <f t="shared" si="21"/>
        <v>1378.3783783783783</v>
      </c>
      <c r="H271" s="123">
        <f t="shared" si="19"/>
        <v>-606.75675675675666</v>
      </c>
      <c r="I271" s="1" t="s">
        <v>73</v>
      </c>
      <c r="J271" s="1" t="str">
        <f>IF(B271="Digits",I271,IF(B271="BIST",I271,IF(B271="XTAL",I271,_xlfn.TEXTJOIN("_",TRUE,I271,B271))))</f>
        <v>IQ_DATA[33]</v>
      </c>
      <c r="K271" s="86" t="str">
        <f>J271</f>
        <v>IQ_DATA[33]</v>
      </c>
      <c r="L271" s="86" t="s">
        <v>824</v>
      </c>
      <c r="M271" s="86" t="str">
        <f t="shared" si="20"/>
        <v>R3</v>
      </c>
      <c r="N271" s="49"/>
      <c r="O271" s="1" t="s">
        <v>22</v>
      </c>
    </row>
    <row r="272" spans="1:15" x14ac:dyDescent="0.25">
      <c r="A272">
        <v>266</v>
      </c>
      <c r="B272" s="1" t="s">
        <v>27</v>
      </c>
      <c r="C272" s="1">
        <v>5000</v>
      </c>
      <c r="D272" s="1">
        <v>1550</v>
      </c>
      <c r="E272" s="1">
        <f>C272-('Bump Map'!$B$6+'Bump Map'!$B$5)/2</f>
        <v>1565</v>
      </c>
      <c r="F272" s="1">
        <f>D272-('Bump Map'!$C$6+'Bump Map'!$C$5)/2</f>
        <v>977.5</v>
      </c>
      <c r="G272" s="123">
        <f t="shared" si="21"/>
        <v>1409.9099099099099</v>
      </c>
      <c r="H272" s="123">
        <f t="shared" si="19"/>
        <v>880.63063063063055</v>
      </c>
      <c r="I272" s="1" t="s">
        <v>405</v>
      </c>
      <c r="J272" s="1" t="str">
        <f>IF(AND(B272="Digits",D272&lt;0),I272,IF(AND(B272="Digits",D272&gt;0),_xlfn.TEXTJOIN("_",TRUE,I272,"Q"),IF(B272="BIST",I272,IF(B272="XTAL",I272,_xlfn.TEXTJOIN("_",TRUE,B272,I272)))))</f>
        <v>TRX3_RXRF_2G</v>
      </c>
      <c r="K272" s="86" t="str">
        <f>J272</f>
        <v>TRX3_RXRF_2G</v>
      </c>
      <c r="L272" s="86" t="s">
        <v>824</v>
      </c>
      <c r="M272" s="86" t="str">
        <f t="shared" si="20"/>
        <v>A3</v>
      </c>
      <c r="N272" s="49"/>
      <c r="O272" s="1" t="s">
        <v>41</v>
      </c>
    </row>
    <row r="273" spans="1:15" x14ac:dyDescent="0.25">
      <c r="A273">
        <v>267</v>
      </c>
      <c r="B273" s="1" t="s">
        <v>12</v>
      </c>
      <c r="C273" s="1">
        <v>5090</v>
      </c>
      <c r="D273" s="1">
        <v>79</v>
      </c>
      <c r="E273" s="1">
        <f>C273-('Bump Map'!$B$6+'Bump Map'!$B$5)/2</f>
        <v>1655</v>
      </c>
      <c r="F273" s="1">
        <f>D273-('Bump Map'!$C$6+'Bump Map'!$C$5)/2</f>
        <v>-493.5</v>
      </c>
      <c r="G273" s="123">
        <f t="shared" si="21"/>
        <v>1490.9909909909909</v>
      </c>
      <c r="H273" s="123">
        <f t="shared" si="19"/>
        <v>-444.59459459459458</v>
      </c>
      <c r="I273" s="1" t="s">
        <v>67</v>
      </c>
      <c r="J273" s="1" t="str">
        <f>IF(B273="Digits",I273,IF(B273="BIST",I273,IF(B273="XTAL",I273,_xlfn.TEXTJOIN("_",TRUE,I273,B273))))</f>
        <v>EN_RX[1]</v>
      </c>
      <c r="K273" s="86" t="str">
        <f>J273</f>
        <v>EN_RX[1]</v>
      </c>
      <c r="L273" s="86" t="s">
        <v>824</v>
      </c>
      <c r="M273" s="86" t="str">
        <f t="shared" si="20"/>
        <v>N2</v>
      </c>
      <c r="N273" s="49"/>
      <c r="O273" s="1" t="s">
        <v>13</v>
      </c>
    </row>
    <row r="274" spans="1:15" x14ac:dyDescent="0.25">
      <c r="A274">
        <v>268</v>
      </c>
      <c r="B274" s="1" t="s">
        <v>27</v>
      </c>
      <c r="C274" s="1">
        <v>5090</v>
      </c>
      <c r="D274" s="1">
        <v>240</v>
      </c>
      <c r="E274" s="1">
        <f>C274-('Bump Map'!$B$6+'Bump Map'!$B$5)/2</f>
        <v>1655</v>
      </c>
      <c r="F274" s="1">
        <f>D274-('Bump Map'!$C$6+'Bump Map'!$C$5)/2</f>
        <v>-332.5</v>
      </c>
      <c r="G274" s="123">
        <f t="shared" si="21"/>
        <v>1490.9909909909909</v>
      </c>
      <c r="H274" s="123">
        <f t="shared" si="19"/>
        <v>-299.54954954954951</v>
      </c>
      <c r="I274" s="1" t="s">
        <v>71</v>
      </c>
      <c r="J274" s="1" t="str">
        <f>IF(AND(B274="Digits",D274&lt;0),I274,IF(AND(B274="Digits",D274&gt;0),_xlfn.TEXTJOIN("_",TRUE,I274,"Q"),IF(B274="BIST",I274,IF(B274="XTAL",I274,_xlfn.TEXTJOIN("_",TRUE,B274,I274)))))</f>
        <v>TRX3_ANA_TX_IN</v>
      </c>
      <c r="K274" s="86" t="str">
        <f>J274</f>
        <v>TRX3_ANA_TX_IN</v>
      </c>
      <c r="L274" s="86" t="s">
        <v>824</v>
      </c>
      <c r="M274" s="86" t="str">
        <f t="shared" si="20"/>
        <v>D4</v>
      </c>
      <c r="N274" s="49"/>
      <c r="O274" s="1" t="s">
        <v>398</v>
      </c>
    </row>
    <row r="275" spans="1:15" x14ac:dyDescent="0.25">
      <c r="A275">
        <v>269</v>
      </c>
      <c r="B275" s="1" t="s">
        <v>27</v>
      </c>
      <c r="C275" s="1">
        <v>5090</v>
      </c>
      <c r="D275" s="1">
        <v>420</v>
      </c>
      <c r="E275" s="1">
        <f>C275-('Bump Map'!$B$6+'Bump Map'!$B$5)/2</f>
        <v>1655</v>
      </c>
      <c r="F275" s="1">
        <f>D275-('Bump Map'!$C$6+'Bump Map'!$C$5)/2</f>
        <v>-152.5</v>
      </c>
      <c r="G275" s="123">
        <f t="shared" si="21"/>
        <v>1490.9909909909909</v>
      </c>
      <c r="H275" s="123">
        <f t="shared" si="19"/>
        <v>-137.38738738738738</v>
      </c>
      <c r="I275" s="1" t="s">
        <v>65</v>
      </c>
      <c r="J275" s="1" t="str">
        <f>IF(AND(B275="Digits",D275&lt;0),I275,IF(AND(B275="Digits",D275&gt;0),_xlfn.TEXTJOIN("_",TRUE,I275,"Q"),IF(B275="BIST",I275,IF(B275="XTAL",I275,_xlfn.TEXTJOIN("_",TRUE,I275,B275)))))</f>
        <v>VDD_ANA_BB_TRX3</v>
      </c>
      <c r="K275" s="86" t="s">
        <v>366</v>
      </c>
      <c r="L275" s="86" t="s">
        <v>821</v>
      </c>
      <c r="M275" s="86" t="str">
        <f t="shared" si="20"/>
        <v/>
      </c>
      <c r="N275" s="49"/>
      <c r="O275" s="1" t="s">
        <v>1</v>
      </c>
    </row>
    <row r="276" spans="1:15" x14ac:dyDescent="0.25">
      <c r="A276">
        <v>270</v>
      </c>
      <c r="B276" s="1" t="s">
        <v>27</v>
      </c>
      <c r="C276" s="1">
        <v>5090</v>
      </c>
      <c r="D276" s="1">
        <v>600</v>
      </c>
      <c r="E276" s="1">
        <f>C276-('Bump Map'!$B$6+'Bump Map'!$B$5)/2</f>
        <v>1655</v>
      </c>
      <c r="F276" s="1">
        <f>D276-('Bump Map'!$C$6+'Bump Map'!$C$5)/2</f>
        <v>27.5</v>
      </c>
      <c r="G276" s="123">
        <f t="shared" si="21"/>
        <v>1490.9909909909909</v>
      </c>
      <c r="H276" s="123">
        <f t="shared" si="19"/>
        <v>24.774774774774773</v>
      </c>
      <c r="I276" s="1" t="s">
        <v>44</v>
      </c>
      <c r="J276" s="1" t="str">
        <f>IF(AND(B276="Digits",D276&lt;0),I276,IF(AND(B276="Digits",D276&gt;0),_xlfn.TEXTJOIN("_",TRUE,I276,"Q"),IF(B276="BIST",I276,IF(B276="XTAL",I276,_xlfn.TEXTJOIN("_",TRUE,I276,B276)))))</f>
        <v>VSS_BB_TRX3</v>
      </c>
      <c r="K276" s="86" t="s">
        <v>309</v>
      </c>
      <c r="L276" s="86" t="s">
        <v>822</v>
      </c>
      <c r="M276" s="86" t="str">
        <f t="shared" si="20"/>
        <v/>
      </c>
      <c r="N276" s="49"/>
      <c r="O276" s="1" t="s">
        <v>4</v>
      </c>
    </row>
    <row r="277" spans="1:15" x14ac:dyDescent="0.25">
      <c r="A277">
        <v>271</v>
      </c>
      <c r="B277" s="1" t="s">
        <v>27</v>
      </c>
      <c r="C277" s="1">
        <v>5090</v>
      </c>
      <c r="D277" s="1">
        <v>780</v>
      </c>
      <c r="E277" s="1">
        <f>C277-('Bump Map'!$B$6+'Bump Map'!$B$5)/2</f>
        <v>1655</v>
      </c>
      <c r="F277" s="1">
        <f>D277-('Bump Map'!$C$6+'Bump Map'!$C$5)/2</f>
        <v>207.5</v>
      </c>
      <c r="G277" s="123">
        <f t="shared" si="21"/>
        <v>1490.9909909909909</v>
      </c>
      <c r="H277" s="123">
        <f t="shared" si="19"/>
        <v>186.93693693693692</v>
      </c>
      <c r="I277" s="1" t="s">
        <v>44</v>
      </c>
      <c r="J277" s="1" t="str">
        <f>IF(AND(B277="Digits",D277&lt;0),I277,IF(AND(B277="Digits",D277&gt;0),_xlfn.TEXTJOIN("_",TRUE,I277,"Q"),IF(B277="BIST",I277,IF(B277="XTAL",I277,_xlfn.TEXTJOIN("_",TRUE,I277,B277)))))</f>
        <v>VSS_BB_TRX3</v>
      </c>
      <c r="K277" s="86" t="s">
        <v>309</v>
      </c>
      <c r="L277" s="86" t="s">
        <v>822</v>
      </c>
      <c r="M277" s="86" t="str">
        <f t="shared" si="20"/>
        <v/>
      </c>
      <c r="N277" s="49"/>
      <c r="O277" s="1" t="s">
        <v>4</v>
      </c>
    </row>
    <row r="278" spans="1:15" x14ac:dyDescent="0.25">
      <c r="A278">
        <v>272</v>
      </c>
      <c r="B278" s="1" t="s">
        <v>27</v>
      </c>
      <c r="C278" s="1">
        <v>5105</v>
      </c>
      <c r="D278" s="1">
        <v>960</v>
      </c>
      <c r="E278" s="1">
        <f>C278-('Bump Map'!$B$6+'Bump Map'!$B$5)/2</f>
        <v>1670</v>
      </c>
      <c r="F278" s="1">
        <f>D278-('Bump Map'!$C$6+'Bump Map'!$C$5)/2</f>
        <v>387.5</v>
      </c>
      <c r="G278" s="123">
        <f t="shared" si="21"/>
        <v>1504.5045045045044</v>
      </c>
      <c r="H278" s="123">
        <f t="shared" si="19"/>
        <v>349.09909909909908</v>
      </c>
      <c r="I278" s="1" t="s">
        <v>415</v>
      </c>
      <c r="J278" s="1" t="str">
        <f>IF(AND(B278="Digits",D278&lt;0),I278,IF(AND(B278="Digits",D278&gt;0),_xlfn.TEXTJOIN("_",TRUE,I278,"Q"),IF(B278="BIST",I278,IF(B278="XTAL",I278,_xlfn.TEXTJOIN("_",TRUE,I278,B278)))))</f>
        <v>VSS_LO_TRX3</v>
      </c>
      <c r="K278" s="86" t="s">
        <v>310</v>
      </c>
      <c r="L278" s="86" t="s">
        <v>822</v>
      </c>
      <c r="M278" s="86" t="str">
        <f t="shared" si="20"/>
        <v/>
      </c>
      <c r="N278" s="49"/>
      <c r="O278" s="1" t="s">
        <v>4</v>
      </c>
    </row>
    <row r="279" spans="1:15" x14ac:dyDescent="0.25">
      <c r="A279">
        <v>273</v>
      </c>
      <c r="B279" s="1" t="s">
        <v>27</v>
      </c>
      <c r="C279" s="1">
        <v>5105</v>
      </c>
      <c r="D279" s="1">
        <v>1140</v>
      </c>
      <c r="E279" s="1">
        <f>C279-('Bump Map'!$B$6+'Bump Map'!$B$5)/2</f>
        <v>1670</v>
      </c>
      <c r="F279" s="1">
        <f>D279-('Bump Map'!$C$6+'Bump Map'!$C$5)/2</f>
        <v>567.5</v>
      </c>
      <c r="G279" s="123">
        <f t="shared" si="21"/>
        <v>1504.5045045045044</v>
      </c>
      <c r="H279" s="123">
        <f t="shared" si="19"/>
        <v>511.26126126126121</v>
      </c>
      <c r="I279" s="1" t="s">
        <v>34</v>
      </c>
      <c r="J279" s="1" t="str">
        <f>IF(AND(B279="Digits",D279&lt;0),I279,IF(AND(B279="Digits",D279&gt;0),_xlfn.TEXTJOIN("_",TRUE,I279,"Q"),IF(B279="BIST",I279,IF(B279="XTAL",I279,_xlfn.TEXTJOIN("_",TRUE,I279,B279)))))</f>
        <v>VSS_RF_TRX3</v>
      </c>
      <c r="K279" s="86" t="s">
        <v>310</v>
      </c>
      <c r="L279" s="86" t="s">
        <v>822</v>
      </c>
      <c r="M279" s="86" t="str">
        <f t="shared" si="20"/>
        <v/>
      </c>
      <c r="N279" s="49"/>
      <c r="O279" s="1" t="s">
        <v>4</v>
      </c>
    </row>
    <row r="280" spans="1:15" x14ac:dyDescent="0.25">
      <c r="A280">
        <v>274</v>
      </c>
      <c r="B280" s="1" t="s">
        <v>27</v>
      </c>
      <c r="C280" s="1">
        <v>5125</v>
      </c>
      <c r="D280" s="1">
        <v>1680</v>
      </c>
      <c r="E280" s="1">
        <f>C280-('Bump Map'!$B$6+'Bump Map'!$B$5)/2</f>
        <v>1690</v>
      </c>
      <c r="F280" s="1">
        <f>D280-('Bump Map'!$C$6+'Bump Map'!$C$5)/2</f>
        <v>1107.5</v>
      </c>
      <c r="G280" s="123">
        <f t="shared" si="21"/>
        <v>1522.5225225225224</v>
      </c>
      <c r="H280" s="123">
        <f t="shared" si="19"/>
        <v>997.74774774774767</v>
      </c>
      <c r="I280" s="1" t="s">
        <v>64</v>
      </c>
      <c r="J280" s="1" t="str">
        <f>IF(AND(B280="Digits",D280&lt;0),I280,IF(AND(B280="Digits",D280&gt;0),_xlfn.TEXTJOIN("_",TRUE,I280,"Q"),IF(B280="BIST",I280,IF(B280="XTAL",I280,_xlfn.TEXTJOIN("_",TRUE,B280,I280)))))</f>
        <v>TRX3_TXRF_2G</v>
      </c>
      <c r="K280" s="86" t="str">
        <f>J280</f>
        <v>TRX3_TXRF_2G</v>
      </c>
      <c r="L280" s="86" t="s">
        <v>824</v>
      </c>
      <c r="M280" s="86" t="str">
        <f t="shared" si="20"/>
        <v>A2</v>
      </c>
      <c r="N280" s="49"/>
      <c r="O280" s="1" t="s">
        <v>41</v>
      </c>
    </row>
    <row r="281" spans="1:15" x14ac:dyDescent="0.25">
      <c r="A281">
        <v>275</v>
      </c>
      <c r="B281" s="1" t="s">
        <v>12</v>
      </c>
      <c r="C281" s="1">
        <v>5145</v>
      </c>
      <c r="D281" s="1">
        <v>-461</v>
      </c>
      <c r="E281" s="1">
        <f>C281-('Bump Map'!$B$6+'Bump Map'!$B$5)/2</f>
        <v>1710</v>
      </c>
      <c r="F281" s="1">
        <f>D281-('Bump Map'!$C$6+'Bump Map'!$C$5)/2</f>
        <v>-1033.5</v>
      </c>
      <c r="G281" s="123">
        <f t="shared" si="21"/>
        <v>1540.5405405405404</v>
      </c>
      <c r="H281" s="123">
        <f t="shared" si="19"/>
        <v>-931.08108108108104</v>
      </c>
      <c r="I281" s="1" t="s">
        <v>52</v>
      </c>
      <c r="J281" s="1" t="str">
        <f>IF(B281="Digits",I281,IF(B281="BIST",I281,IF(B281="XTAL",I281,_xlfn.TEXTJOIN("_",TRUE,I281,B281))))</f>
        <v>VDD_DIG</v>
      </c>
      <c r="K281" s="86" t="str">
        <f>J281</f>
        <v>VDD_DIG</v>
      </c>
      <c r="L281" s="86" t="s">
        <v>821</v>
      </c>
      <c r="M281" s="86" t="str">
        <f t="shared" si="20"/>
        <v/>
      </c>
      <c r="N281" s="49"/>
      <c r="O281" s="1" t="s">
        <v>1</v>
      </c>
    </row>
    <row r="282" spans="1:15" x14ac:dyDescent="0.25">
      <c r="A282">
        <v>276</v>
      </c>
      <c r="B282" s="1" t="s">
        <v>12</v>
      </c>
      <c r="C282" s="1">
        <v>5145</v>
      </c>
      <c r="D282" s="1">
        <v>-281</v>
      </c>
      <c r="E282" s="1">
        <f>C282-('Bump Map'!$B$6+'Bump Map'!$B$5)/2</f>
        <v>1710</v>
      </c>
      <c r="F282" s="1">
        <f>D282-('Bump Map'!$C$6+'Bump Map'!$C$5)/2</f>
        <v>-853.5</v>
      </c>
      <c r="G282" s="123">
        <f t="shared" si="21"/>
        <v>1540.5405405405404</v>
      </c>
      <c r="H282" s="123">
        <f t="shared" si="19"/>
        <v>-768.91891891891885</v>
      </c>
      <c r="I282" s="1" t="s">
        <v>63</v>
      </c>
      <c r="J282" s="1" t="str">
        <f>IF(B282="Digits",I282,IF(B282="BIST",I282,IF(B282="XTAL",I282,_xlfn.TEXTJOIN("_",TRUE,I282,B282))))</f>
        <v>IQ_DATA[34]</v>
      </c>
      <c r="K282" s="86" t="str">
        <f>J282</f>
        <v>IQ_DATA[34]</v>
      </c>
      <c r="L282" s="86" t="s">
        <v>824</v>
      </c>
      <c r="M282" s="86" t="str">
        <f t="shared" si="20"/>
        <v>T3</v>
      </c>
      <c r="N282" s="49"/>
      <c r="O282" s="1" t="s">
        <v>22</v>
      </c>
    </row>
    <row r="283" spans="1:15" x14ac:dyDescent="0.25">
      <c r="A283">
        <v>277</v>
      </c>
      <c r="B283" s="1" t="s">
        <v>12</v>
      </c>
      <c r="C283" s="1">
        <v>5145</v>
      </c>
      <c r="D283" s="1">
        <v>-101</v>
      </c>
      <c r="E283" s="1">
        <f>C283-('Bump Map'!$B$6+'Bump Map'!$B$5)/2</f>
        <v>1710</v>
      </c>
      <c r="F283" s="1">
        <f>D283-('Bump Map'!$C$6+'Bump Map'!$C$5)/2</f>
        <v>-673.5</v>
      </c>
      <c r="G283" s="123">
        <f t="shared" si="21"/>
        <v>1540.5405405405404</v>
      </c>
      <c r="H283" s="123">
        <f t="shared" si="19"/>
        <v>-606.75675675675666</v>
      </c>
      <c r="I283" s="1" t="s">
        <v>68</v>
      </c>
      <c r="J283" s="1" t="str">
        <f>IF(B283="Digits",I283,IF(B283="BIST",I283,IF(B283="XTAL",I283,_xlfn.TEXTJOIN("_",TRUE,I283,B283))))</f>
        <v>IQ_DATA[35]</v>
      </c>
      <c r="K283" s="86" t="str">
        <f>J283</f>
        <v>IQ_DATA[35]</v>
      </c>
      <c r="L283" s="86" t="s">
        <v>824</v>
      </c>
      <c r="M283" s="86" t="str">
        <f t="shared" si="20"/>
        <v>P2</v>
      </c>
      <c r="N283" s="49"/>
      <c r="O283" s="1" t="s">
        <v>22</v>
      </c>
    </row>
    <row r="284" spans="1:15" x14ac:dyDescent="0.25">
      <c r="A284">
        <v>278</v>
      </c>
      <c r="B284" s="1" t="s">
        <v>12</v>
      </c>
      <c r="C284" s="1">
        <v>5270</v>
      </c>
      <c r="D284" s="1">
        <v>60</v>
      </c>
      <c r="E284" s="1">
        <f>C284-('Bump Map'!$B$6+'Bump Map'!$B$5)/2</f>
        <v>1835</v>
      </c>
      <c r="F284" s="1">
        <f>D284-('Bump Map'!$C$6+'Bump Map'!$C$5)/2</f>
        <v>-512.5</v>
      </c>
      <c r="G284" s="123">
        <f t="shared" si="21"/>
        <v>1653.153153153153</v>
      </c>
      <c r="H284" s="123">
        <f t="shared" si="19"/>
        <v>-461.71171171171164</v>
      </c>
      <c r="I284" s="1" t="s">
        <v>61</v>
      </c>
      <c r="J284" s="1" t="str">
        <f>IF(B284="Digits",I284,IF(B284="BIST",I284,IF(B284="XTAL",I284,_xlfn.TEXTJOIN("_",TRUE,I284,B284))))</f>
        <v>VSS_DIG</v>
      </c>
      <c r="K284" s="86" t="s">
        <v>311</v>
      </c>
      <c r="L284" s="86" t="s">
        <v>822</v>
      </c>
      <c r="M284" s="86" t="str">
        <f t="shared" si="20"/>
        <v/>
      </c>
      <c r="N284" s="49"/>
      <c r="O284" s="1" t="s">
        <v>4</v>
      </c>
    </row>
    <row r="285" spans="1:15" x14ac:dyDescent="0.25">
      <c r="A285">
        <v>279</v>
      </c>
      <c r="B285" s="1" t="s">
        <v>27</v>
      </c>
      <c r="C285" s="1">
        <v>5270</v>
      </c>
      <c r="D285" s="1">
        <v>240</v>
      </c>
      <c r="E285" s="1">
        <f>C285-('Bump Map'!$B$6+'Bump Map'!$B$5)/2</f>
        <v>1835</v>
      </c>
      <c r="F285" s="1">
        <f>D285-('Bump Map'!$C$6+'Bump Map'!$C$5)/2</f>
        <v>-332.5</v>
      </c>
      <c r="G285" s="123">
        <f t="shared" si="21"/>
        <v>1653.153153153153</v>
      </c>
      <c r="H285" s="123">
        <f t="shared" si="19"/>
        <v>-299.54954954954951</v>
      </c>
      <c r="I285" s="1" t="s">
        <v>70</v>
      </c>
      <c r="J285" s="1" t="str">
        <f>IF(AND(B285="Digits",D285&lt;0),I285,IF(AND(B285="Digits",D285&gt;0),_xlfn.TEXTJOIN("_",TRUE,I285,"Q"),IF(B285="BIST",I285,IF(B285="XTAL",I285,_xlfn.TEXTJOIN("_",TRUE,B285,I285)))))</f>
        <v>TRX3_ANA_TX_IP</v>
      </c>
      <c r="K285" s="86" t="str">
        <f>J285</f>
        <v>TRX3_ANA_TX_IP</v>
      </c>
      <c r="L285" s="86" t="s">
        <v>824</v>
      </c>
      <c r="M285" s="86" t="str">
        <f t="shared" si="20"/>
        <v>D3</v>
      </c>
      <c r="N285" s="49"/>
      <c r="O285" s="1" t="s">
        <v>398</v>
      </c>
    </row>
    <row r="286" spans="1:15" x14ac:dyDescent="0.25">
      <c r="A286">
        <v>280</v>
      </c>
      <c r="B286" s="1" t="s">
        <v>27</v>
      </c>
      <c r="C286" s="1">
        <v>5270</v>
      </c>
      <c r="D286" s="1">
        <v>420</v>
      </c>
      <c r="E286" s="1">
        <f>C286-('Bump Map'!$B$6+'Bump Map'!$B$5)/2</f>
        <v>1835</v>
      </c>
      <c r="F286" s="1">
        <f>D286-('Bump Map'!$C$6+'Bump Map'!$C$5)/2</f>
        <v>-152.5</v>
      </c>
      <c r="G286" s="123">
        <f t="shared" si="21"/>
        <v>1653.153153153153</v>
      </c>
      <c r="H286" s="123">
        <f t="shared" si="19"/>
        <v>-137.38738738738738</v>
      </c>
      <c r="I286" s="1" t="s">
        <v>59</v>
      </c>
      <c r="J286" s="1" t="str">
        <f>IF(AND(B286="Digits",D286&lt;0),I286,IF(AND(B286="Digits",D286&gt;0),_xlfn.TEXTJOIN("_",TRUE,I286,"Q"),IF(B286="BIST",I286,IF(B286="XTAL",I286,_xlfn.TEXTJOIN("_",TRUE,I286,B286)))))</f>
        <v>VDD_BB_TRX3</v>
      </c>
      <c r="K286" s="86" t="s">
        <v>364</v>
      </c>
      <c r="L286" s="86" t="s">
        <v>823</v>
      </c>
      <c r="M286" s="86" t="str">
        <f t="shared" si="20"/>
        <v/>
      </c>
      <c r="N286" s="49" t="s">
        <v>377</v>
      </c>
      <c r="O286" s="1" t="s">
        <v>28</v>
      </c>
    </row>
    <row r="287" spans="1:15" x14ac:dyDescent="0.25">
      <c r="A287">
        <v>281</v>
      </c>
      <c r="B287" s="1" t="s">
        <v>27</v>
      </c>
      <c r="C287" s="1">
        <v>5270</v>
      </c>
      <c r="D287" s="1">
        <v>600</v>
      </c>
      <c r="E287" s="1">
        <f>C287-('Bump Map'!$B$6+'Bump Map'!$B$5)/2</f>
        <v>1835</v>
      </c>
      <c r="F287" s="1">
        <f>D287-('Bump Map'!$C$6+'Bump Map'!$C$5)/2</f>
        <v>27.5</v>
      </c>
      <c r="G287" s="123">
        <f t="shared" si="21"/>
        <v>1653.153153153153</v>
      </c>
      <c r="H287" s="123">
        <f t="shared" si="19"/>
        <v>24.774774774774773</v>
      </c>
      <c r="I287" s="1" t="s">
        <v>44</v>
      </c>
      <c r="J287" s="1" t="str">
        <f>IF(AND(B287="Digits",D287&lt;0),I287,IF(AND(B287="Digits",D287&gt;0),_xlfn.TEXTJOIN("_",TRUE,I287,"Q"),IF(B287="BIST",I287,IF(B287="XTAL",I287,_xlfn.TEXTJOIN("_",TRUE,I287,B287)))))</f>
        <v>VSS_BB_TRX3</v>
      </c>
      <c r="K287" s="86" t="s">
        <v>309</v>
      </c>
      <c r="L287" s="86" t="s">
        <v>822</v>
      </c>
      <c r="M287" s="86" t="str">
        <f t="shared" si="20"/>
        <v/>
      </c>
      <c r="N287" s="49"/>
      <c r="O287" s="1" t="s">
        <v>4</v>
      </c>
    </row>
    <row r="288" spans="1:15" x14ac:dyDescent="0.25">
      <c r="A288">
        <v>282</v>
      </c>
      <c r="B288" s="1" t="s">
        <v>27</v>
      </c>
      <c r="C288" s="1">
        <v>5305</v>
      </c>
      <c r="D288" s="1">
        <v>960</v>
      </c>
      <c r="E288" s="1">
        <f>C288-('Bump Map'!$B$6+'Bump Map'!$B$5)/2</f>
        <v>1870</v>
      </c>
      <c r="F288" s="1">
        <f>D288-('Bump Map'!$C$6+'Bump Map'!$C$5)/2</f>
        <v>387.5</v>
      </c>
      <c r="G288" s="123">
        <f t="shared" si="21"/>
        <v>1684.6846846846845</v>
      </c>
      <c r="H288" s="123">
        <f t="shared" si="19"/>
        <v>349.09909909909908</v>
      </c>
      <c r="I288" s="1" t="s">
        <v>2</v>
      </c>
      <c r="J288" s="1" t="str">
        <f>IF(AND(B288="Digits",D288&lt;0),I288,IF(AND(B288="Digits",D288&gt;0),_xlfn.TEXTJOIN("_",TRUE,I288,"Q"),IF(B288="BIST",I288,IF(B288="XTAL",I288,_xlfn.TEXTJOIN("_",TRUE,I288,B288)))))</f>
        <v>VDD_ANA_LO_TRX3</v>
      </c>
      <c r="K288" s="86" t="s">
        <v>347</v>
      </c>
      <c r="L288" s="86" t="s">
        <v>821</v>
      </c>
      <c r="M288" s="86" t="str">
        <f t="shared" si="20"/>
        <v/>
      </c>
      <c r="N288" s="49"/>
      <c r="O288" s="1" t="s">
        <v>1</v>
      </c>
    </row>
    <row r="289" spans="1:15" ht="30" x14ac:dyDescent="0.25">
      <c r="A289">
        <v>283</v>
      </c>
      <c r="B289" s="1" t="s">
        <v>27</v>
      </c>
      <c r="C289" s="1">
        <v>5305</v>
      </c>
      <c r="D289" s="1">
        <v>1140</v>
      </c>
      <c r="E289" s="1">
        <f>C289-('Bump Map'!$B$6+'Bump Map'!$B$5)/2</f>
        <v>1870</v>
      </c>
      <c r="F289" s="1">
        <f>D289-('Bump Map'!$C$6+'Bump Map'!$C$5)/2</f>
        <v>567.5</v>
      </c>
      <c r="G289" s="123">
        <f t="shared" si="21"/>
        <v>1684.6846846846845</v>
      </c>
      <c r="H289" s="123">
        <f t="shared" si="19"/>
        <v>511.26126126126121</v>
      </c>
      <c r="I289" s="1" t="s">
        <v>30</v>
      </c>
      <c r="J289" s="1" t="str">
        <f>IF(AND(B289="Digits",D289&lt;0),I289,IF(AND(B289="Digits",D289&gt;0),_xlfn.TEXTJOIN("_",TRUE,I289,"Q"),IF(B289="BIST",I289,IF(B289="XTAL",I289,_xlfn.TEXTJOIN("_",TRUE,I289,B289)&amp;"[1]"))))</f>
        <v>VDD_TXRF_TRX3[1]</v>
      </c>
      <c r="K289" s="86" t="s">
        <v>437</v>
      </c>
      <c r="L289" s="86" t="s">
        <v>823</v>
      </c>
      <c r="M289" s="86" t="str">
        <f t="shared" si="20"/>
        <v/>
      </c>
      <c r="N289" s="49" t="s">
        <v>379</v>
      </c>
      <c r="O289" s="1" t="s">
        <v>28</v>
      </c>
    </row>
    <row r="290" spans="1:15" x14ac:dyDescent="0.25">
      <c r="A290">
        <v>284</v>
      </c>
      <c r="B290" s="1" t="s">
        <v>27</v>
      </c>
      <c r="C290" s="1">
        <v>5305</v>
      </c>
      <c r="D290" s="1">
        <v>1680</v>
      </c>
      <c r="E290" s="1">
        <f>C290-('Bump Map'!$B$6+'Bump Map'!$B$5)/2</f>
        <v>1870</v>
      </c>
      <c r="F290" s="1">
        <f>D290-('Bump Map'!$C$6+'Bump Map'!$C$5)/2</f>
        <v>1107.5</v>
      </c>
      <c r="G290" s="123">
        <f t="shared" si="21"/>
        <v>1684.6846846846845</v>
      </c>
      <c r="H290" s="123">
        <f t="shared" si="19"/>
        <v>997.74774774774767</v>
      </c>
      <c r="I290" s="1" t="s">
        <v>57</v>
      </c>
      <c r="J290" s="1" t="str">
        <f>IF(AND(B290="Digits",D290&lt;0),I290,IF(AND(B290="Digits",D290&gt;0),_xlfn.TEXTJOIN("_",TRUE,I290,"Q"),IF(B290="BIST",I290,IF(B290="XTAL",I290,_xlfn.TEXTJOIN("_",TRUE,B290,I290)))))</f>
        <v>TRX3_TXRF_GND</v>
      </c>
      <c r="K290" s="86" t="str">
        <f>J290</f>
        <v>TRX3_TXRF_GND</v>
      </c>
      <c r="L290" s="86" t="s">
        <v>824</v>
      </c>
      <c r="M290" s="86" t="str">
        <f t="shared" si="20"/>
        <v>B2</v>
      </c>
      <c r="N290" s="49"/>
      <c r="O290" s="1" t="s">
        <v>41</v>
      </c>
    </row>
    <row r="291" spans="1:15" x14ac:dyDescent="0.25">
      <c r="A291">
        <v>285</v>
      </c>
      <c r="B291" s="1" t="s">
        <v>12</v>
      </c>
      <c r="C291" s="1">
        <v>5325</v>
      </c>
      <c r="D291" s="1">
        <v>-461</v>
      </c>
      <c r="E291" s="1">
        <f>C291-('Bump Map'!$B$6+'Bump Map'!$B$5)/2</f>
        <v>1890</v>
      </c>
      <c r="F291" s="1">
        <f>D291-('Bump Map'!$C$6+'Bump Map'!$C$5)/2</f>
        <v>-1033.5</v>
      </c>
      <c r="G291" s="123">
        <f t="shared" si="21"/>
        <v>1702.7027027027025</v>
      </c>
      <c r="H291" s="123">
        <f t="shared" si="19"/>
        <v>-931.08108108108104</v>
      </c>
      <c r="I291" s="1" t="s">
        <v>11</v>
      </c>
      <c r="J291" s="1" t="str">
        <f>IF(B291="Digits",I291,IF(B291="BIST",I291,IF(B291="XTAL",I291,_xlfn.TEXTJOIN("_",TRUE,I291,B291))))</f>
        <v>VSS_IO</v>
      </c>
      <c r="K291" s="86" t="s">
        <v>311</v>
      </c>
      <c r="L291" s="86" t="s">
        <v>822</v>
      </c>
      <c r="M291" s="86" t="str">
        <f t="shared" si="20"/>
        <v/>
      </c>
      <c r="N291" s="49"/>
      <c r="O291" s="1" t="s">
        <v>4</v>
      </c>
    </row>
    <row r="292" spans="1:15" x14ac:dyDescent="0.25">
      <c r="A292">
        <v>286</v>
      </c>
      <c r="B292" s="1" t="s">
        <v>12</v>
      </c>
      <c r="C292" s="1">
        <v>5325</v>
      </c>
      <c r="D292" s="1">
        <v>-281</v>
      </c>
      <c r="E292" s="1">
        <f>C292-('Bump Map'!$B$6+'Bump Map'!$B$5)/2</f>
        <v>1890</v>
      </c>
      <c r="F292" s="1">
        <f>D292-('Bump Map'!$C$6+'Bump Map'!$C$5)/2</f>
        <v>-853.5</v>
      </c>
      <c r="G292" s="123">
        <f t="shared" si="21"/>
        <v>1702.7027027027025</v>
      </c>
      <c r="H292" s="123">
        <f t="shared" si="19"/>
        <v>-768.91891891891885</v>
      </c>
      <c r="I292" s="1" t="s">
        <v>56</v>
      </c>
      <c r="J292" s="1" t="str">
        <f>IF(B292="Digits",I292,IF(B292="BIST",I292,IF(B292="XTAL",I292,_xlfn.TEXTJOIN("_",TRUE,I292,B292))))</f>
        <v>IQ_DATA[36]</v>
      </c>
      <c r="K292" s="86" t="str">
        <f>J292</f>
        <v>IQ_DATA[36]</v>
      </c>
      <c r="L292" s="86" t="s">
        <v>824</v>
      </c>
      <c r="M292" s="86" t="str">
        <f t="shared" si="20"/>
        <v>R2</v>
      </c>
      <c r="N292" s="49"/>
      <c r="O292" s="1" t="s">
        <v>22</v>
      </c>
    </row>
    <row r="293" spans="1:15" x14ac:dyDescent="0.25">
      <c r="A293">
        <v>287</v>
      </c>
      <c r="B293" s="1" t="s">
        <v>12</v>
      </c>
      <c r="C293" s="1">
        <v>5325</v>
      </c>
      <c r="D293" s="1">
        <v>-101</v>
      </c>
      <c r="E293" s="1">
        <f>C293-('Bump Map'!$B$6+'Bump Map'!$B$5)/2</f>
        <v>1890</v>
      </c>
      <c r="F293" s="1">
        <f>D293-('Bump Map'!$C$6+'Bump Map'!$C$5)/2</f>
        <v>-673.5</v>
      </c>
      <c r="G293" s="123">
        <f t="shared" si="21"/>
        <v>1702.7027027027025</v>
      </c>
      <c r="H293" s="123">
        <f t="shared" si="19"/>
        <v>-606.75675675675666</v>
      </c>
      <c r="I293" s="1" t="s">
        <v>52</v>
      </c>
      <c r="J293" s="1" t="str">
        <f>IF(B293="Digits",I293,IF(B293="BIST",I293,IF(B293="XTAL",I293,_xlfn.TEXTJOIN("_",TRUE,I293,B293))))</f>
        <v>VDD_DIG</v>
      </c>
      <c r="K293" s="86" t="str">
        <f>J293</f>
        <v>VDD_DIG</v>
      </c>
      <c r="L293" s="86" t="s">
        <v>821</v>
      </c>
      <c r="M293" s="86" t="str">
        <f t="shared" si="20"/>
        <v/>
      </c>
      <c r="N293" s="49"/>
      <c r="O293" s="1" t="s">
        <v>1</v>
      </c>
    </row>
    <row r="294" spans="1:15" x14ac:dyDescent="0.25">
      <c r="A294">
        <v>288</v>
      </c>
      <c r="B294" s="1" t="s">
        <v>27</v>
      </c>
      <c r="C294" s="1">
        <v>5485</v>
      </c>
      <c r="D294" s="1">
        <v>960</v>
      </c>
      <c r="E294" s="1">
        <f>C294-('Bump Map'!$B$6+'Bump Map'!$B$5)/2</f>
        <v>2050</v>
      </c>
      <c r="F294" s="1">
        <f>D294-('Bump Map'!$C$6+'Bump Map'!$C$5)/2</f>
        <v>387.5</v>
      </c>
      <c r="G294" s="123">
        <f t="shared" si="21"/>
        <v>1846.8468468468466</v>
      </c>
      <c r="H294" s="123">
        <f t="shared" si="19"/>
        <v>349.09909909909908</v>
      </c>
      <c r="I294" s="1" t="s">
        <v>34</v>
      </c>
      <c r="J294" s="1" t="str">
        <f>IF(AND(B294="Digits",D294&lt;0),I294,IF(AND(B294="Digits",D294&gt;0),_xlfn.TEXTJOIN("_",TRUE,I294,"Q"),IF(B294="BIST",I294,IF(B294="XTAL",I294,_xlfn.TEXTJOIN("_",TRUE,I294,B294)))))</f>
        <v>VSS_RF_TRX3</v>
      </c>
      <c r="K294" s="86" t="s">
        <v>310</v>
      </c>
      <c r="L294" s="86" t="s">
        <v>822</v>
      </c>
      <c r="M294" s="86" t="str">
        <f t="shared" si="20"/>
        <v/>
      </c>
      <c r="N294" s="49"/>
      <c r="O294" s="1" t="s">
        <v>4</v>
      </c>
    </row>
    <row r="295" spans="1:15" x14ac:dyDescent="0.25">
      <c r="A295">
        <v>289</v>
      </c>
      <c r="B295" s="1" t="s">
        <v>27</v>
      </c>
      <c r="C295" s="1">
        <v>5485</v>
      </c>
      <c r="D295" s="1">
        <v>1140</v>
      </c>
      <c r="E295" s="1">
        <f>C295-('Bump Map'!$B$6+'Bump Map'!$B$5)/2</f>
        <v>2050</v>
      </c>
      <c r="F295" s="1">
        <f>D295-('Bump Map'!$C$6+'Bump Map'!$C$5)/2</f>
        <v>567.5</v>
      </c>
      <c r="G295" s="123">
        <f t="shared" si="21"/>
        <v>1846.8468468468466</v>
      </c>
      <c r="H295" s="123">
        <f t="shared" si="19"/>
        <v>511.26126126126121</v>
      </c>
      <c r="I295" s="1" t="s">
        <v>34</v>
      </c>
      <c r="J295" s="1" t="str">
        <f>IF(AND(B295="Digits",D295&lt;0),I295,IF(AND(B295="Digits",D295&gt;0),_xlfn.TEXTJOIN("_",TRUE,I295,"Q"),IF(B295="BIST",I295,IF(B295="XTAL",I295,_xlfn.TEXTJOIN("_",TRUE,I295,B295)))))</f>
        <v>VSS_RF_TRX3</v>
      </c>
      <c r="K295" s="86" t="s">
        <v>310</v>
      </c>
      <c r="L295" s="86" t="s">
        <v>822</v>
      </c>
      <c r="M295" s="86" t="str">
        <f t="shared" si="20"/>
        <v/>
      </c>
      <c r="N295" s="49"/>
      <c r="O295" s="1" t="s">
        <v>4</v>
      </c>
    </row>
    <row r="296" spans="1:15" x14ac:dyDescent="0.25">
      <c r="A296">
        <v>290</v>
      </c>
      <c r="B296" s="1" t="s">
        <v>27</v>
      </c>
      <c r="C296" s="1">
        <v>5485</v>
      </c>
      <c r="D296" s="1">
        <v>1680</v>
      </c>
      <c r="E296" s="1">
        <f>C296-('Bump Map'!$B$6+'Bump Map'!$B$5)/2</f>
        <v>2050</v>
      </c>
      <c r="F296" s="1">
        <f>D296-('Bump Map'!$C$6+'Bump Map'!$C$5)/2</f>
        <v>1107.5</v>
      </c>
      <c r="G296" s="123">
        <f t="shared" si="21"/>
        <v>1846.8468468468466</v>
      </c>
      <c r="H296" s="123">
        <f t="shared" si="19"/>
        <v>997.74774774774767</v>
      </c>
      <c r="I296" s="1" t="s">
        <v>395</v>
      </c>
      <c r="J296" s="1" t="str">
        <f>IF(AND(B296="Digits",D296&lt;0),I296,IF(AND(B296="Digits",D296&gt;0),_xlfn.TEXTJOIN("_",TRUE,I296,"Q"),IF(B296="BIST",I296,IF(B296="XTAL",I296,_xlfn.TEXTJOIN("_",TRUE,B296,I296)))))</f>
        <v>TRX3_TXRF_5G</v>
      </c>
      <c r="K296" s="86" t="str">
        <f>J296</f>
        <v>TRX3_TXRF_5G</v>
      </c>
      <c r="L296" s="86" t="s">
        <v>824</v>
      </c>
      <c r="M296" s="86" t="str">
        <f t="shared" si="20"/>
        <v>B1</v>
      </c>
      <c r="N296" s="49"/>
      <c r="O296" s="1" t="s">
        <v>41</v>
      </c>
    </row>
    <row r="297" spans="1:15" x14ac:dyDescent="0.25">
      <c r="A297">
        <v>291</v>
      </c>
      <c r="B297" s="1" t="s">
        <v>12</v>
      </c>
      <c r="C297" s="1">
        <v>5495</v>
      </c>
      <c r="D297" s="1">
        <v>79</v>
      </c>
      <c r="E297" s="1">
        <f>C297-('Bump Map'!$B$6+'Bump Map'!$B$5)/2</f>
        <v>2060</v>
      </c>
      <c r="F297" s="1">
        <f>D297-('Bump Map'!$C$6+'Bump Map'!$C$5)/2</f>
        <v>-493.5</v>
      </c>
      <c r="G297" s="123">
        <f t="shared" si="21"/>
        <v>1855.8558558558557</v>
      </c>
      <c r="H297" s="123">
        <f t="shared" si="19"/>
        <v>-444.59459459459458</v>
      </c>
      <c r="I297" s="1" t="s">
        <v>54</v>
      </c>
      <c r="J297" s="1" t="str">
        <f>IF(B297="Digits",I297,IF(B297="BIST",I297,IF(B297="XTAL",I297,_xlfn.TEXTJOIN("_",TRUE,I297,B297))))</f>
        <v>GPIO[0]</v>
      </c>
      <c r="K297" s="86" t="str">
        <f>J297</f>
        <v>GPIO[0]</v>
      </c>
      <c r="L297" s="86" t="s">
        <v>824</v>
      </c>
      <c r="M297" s="86" t="str">
        <f t="shared" si="20"/>
        <v>K2</v>
      </c>
      <c r="N297" s="49"/>
      <c r="O297" s="1" t="s">
        <v>13</v>
      </c>
    </row>
    <row r="298" spans="1:15" x14ac:dyDescent="0.25">
      <c r="A298">
        <v>292</v>
      </c>
      <c r="B298" s="1" t="s">
        <v>27</v>
      </c>
      <c r="C298" s="1">
        <v>5495</v>
      </c>
      <c r="D298" s="1">
        <v>240</v>
      </c>
      <c r="E298" s="1">
        <f>C298-('Bump Map'!$B$6+'Bump Map'!$B$5)/2</f>
        <v>2060</v>
      </c>
      <c r="F298" s="1">
        <f>D298-('Bump Map'!$C$6+'Bump Map'!$C$5)/2</f>
        <v>-332.5</v>
      </c>
      <c r="G298" s="123">
        <f t="shared" si="21"/>
        <v>1855.8558558558557</v>
      </c>
      <c r="H298" s="123">
        <f t="shared" si="19"/>
        <v>-299.54954954954951</v>
      </c>
      <c r="I298" s="1" t="s">
        <v>53</v>
      </c>
      <c r="J298" s="1" t="str">
        <f>IF(AND(B298="Digits",D298&lt;0),I298,IF(AND(B298="Digits",D298&gt;0),_xlfn.TEXTJOIN("_",TRUE,I298,"Q"),IF(B298="BIST",I298,IF(B298="XTAL",I298,_xlfn.TEXTJOIN("_",TRUE,B298,I298)))))</f>
        <v>TRX3_ANA_RX_IP</v>
      </c>
      <c r="K298" s="86" t="str">
        <f>J298</f>
        <v>TRX3_ANA_RX_IP</v>
      </c>
      <c r="L298" s="86" t="s">
        <v>824</v>
      </c>
      <c r="M298" s="86" t="str">
        <f t="shared" si="20"/>
        <v>E4</v>
      </c>
      <c r="N298" s="49"/>
      <c r="O298" s="1" t="s">
        <v>398</v>
      </c>
    </row>
    <row r="299" spans="1:15" x14ac:dyDescent="0.25">
      <c r="A299">
        <v>293</v>
      </c>
      <c r="B299" s="1" t="s">
        <v>27</v>
      </c>
      <c r="C299" s="1">
        <v>5495</v>
      </c>
      <c r="D299" s="1">
        <v>420</v>
      </c>
      <c r="E299" s="1">
        <f>C299-('Bump Map'!$B$6+'Bump Map'!$B$5)/2</f>
        <v>2060</v>
      </c>
      <c r="F299" s="1">
        <f>D299-('Bump Map'!$C$6+'Bump Map'!$C$5)/2</f>
        <v>-152.5</v>
      </c>
      <c r="G299" s="123">
        <f t="shared" si="21"/>
        <v>1855.8558558558557</v>
      </c>
      <c r="H299" s="123">
        <f t="shared" si="19"/>
        <v>-137.38738738738738</v>
      </c>
      <c r="I299" s="1" t="s">
        <v>44</v>
      </c>
      <c r="J299" s="1" t="str">
        <f>IF(AND(B299="Digits",D299&lt;0),I299,IF(AND(B299="Digits",D299&gt;0),_xlfn.TEXTJOIN("_",TRUE,I299,"Q"),IF(B299="BIST",I299,IF(B299="XTAL",I299,_xlfn.TEXTJOIN("_",TRUE,I299,B299)))))</f>
        <v>VSS_BB_TRX3</v>
      </c>
      <c r="K299" s="86" t="s">
        <v>309</v>
      </c>
      <c r="L299" s="86" t="s">
        <v>822</v>
      </c>
      <c r="M299" s="86" t="str">
        <f t="shared" si="20"/>
        <v/>
      </c>
      <c r="N299" s="49"/>
      <c r="O299" s="1" t="s">
        <v>4</v>
      </c>
    </row>
    <row r="300" spans="1:15" x14ac:dyDescent="0.25">
      <c r="A300">
        <v>294</v>
      </c>
      <c r="B300" s="1" t="s">
        <v>12</v>
      </c>
      <c r="C300" s="1">
        <v>5505</v>
      </c>
      <c r="D300" s="1">
        <v>-461</v>
      </c>
      <c r="E300" s="1">
        <f>C300-('Bump Map'!$B$6+'Bump Map'!$B$5)/2</f>
        <v>2070</v>
      </c>
      <c r="F300" s="1">
        <f>D300-('Bump Map'!$C$6+'Bump Map'!$C$5)/2</f>
        <v>-1033.5</v>
      </c>
      <c r="G300" s="123">
        <f t="shared" si="21"/>
        <v>1864.8648648648648</v>
      </c>
      <c r="H300" s="123">
        <f t="shared" si="19"/>
        <v>-931.08108108108104</v>
      </c>
      <c r="I300" s="1" t="s">
        <v>427</v>
      </c>
      <c r="J300" s="1" t="str">
        <f>IF(B300="Digits",I300,IF(B300="BIST",I300,IF(B300="XTAL",I300,_xlfn.TEXTJOIN("_",TRUE,I300,B300))))</f>
        <v>VDD_IO</v>
      </c>
      <c r="K300" s="86" t="str">
        <f>J300</f>
        <v>VDD_IO</v>
      </c>
      <c r="L300" s="86" t="s">
        <v>821</v>
      </c>
      <c r="M300" s="86" t="str">
        <f t="shared" si="20"/>
        <v/>
      </c>
      <c r="N300" s="49"/>
      <c r="O300" s="1" t="s">
        <v>1</v>
      </c>
    </row>
    <row r="301" spans="1:15" x14ac:dyDescent="0.25">
      <c r="A301">
        <v>295</v>
      </c>
      <c r="B301" s="1" t="s">
        <v>12</v>
      </c>
      <c r="C301" s="1">
        <v>5505</v>
      </c>
      <c r="D301" s="1">
        <v>-281</v>
      </c>
      <c r="E301" s="1">
        <f>C301-('Bump Map'!$B$6+'Bump Map'!$B$5)/2</f>
        <v>2070</v>
      </c>
      <c r="F301" s="1">
        <f>D301-('Bump Map'!$C$6+'Bump Map'!$C$5)/2</f>
        <v>-853.5</v>
      </c>
      <c r="G301" s="123">
        <f t="shared" si="21"/>
        <v>1864.8648648648648</v>
      </c>
      <c r="H301" s="123">
        <f t="shared" si="19"/>
        <v>-768.91891891891885</v>
      </c>
      <c r="I301" s="1" t="s">
        <v>55</v>
      </c>
      <c r="J301" s="1" t="str">
        <f>IF(B301="Digits",I301,IF(B301="BIST",I301,IF(B301="XTAL",I301,_xlfn.TEXTJOIN("_",TRUE,I301,B301))))</f>
        <v>IQ_DATA[39]</v>
      </c>
      <c r="K301" s="86" t="str">
        <f>J301</f>
        <v>IQ_DATA[39]</v>
      </c>
      <c r="L301" s="86" t="s">
        <v>824</v>
      </c>
      <c r="M301" s="86" t="str">
        <f t="shared" si="20"/>
        <v>R1</v>
      </c>
      <c r="N301" s="49"/>
      <c r="O301" s="1" t="s">
        <v>1</v>
      </c>
    </row>
    <row r="302" spans="1:15" x14ac:dyDescent="0.25">
      <c r="A302">
        <v>296</v>
      </c>
      <c r="B302" s="1" t="s">
        <v>12</v>
      </c>
      <c r="C302" s="1">
        <v>5505</v>
      </c>
      <c r="D302" s="1">
        <v>-101</v>
      </c>
      <c r="E302" s="1">
        <f>C302-('Bump Map'!$B$6+'Bump Map'!$B$5)/2</f>
        <v>2070</v>
      </c>
      <c r="F302" s="1">
        <f>D302-('Bump Map'!$C$6+'Bump Map'!$C$5)/2</f>
        <v>-673.5</v>
      </c>
      <c r="G302" s="123">
        <f t="shared" si="21"/>
        <v>1864.8648648648648</v>
      </c>
      <c r="H302" s="123">
        <f t="shared" si="19"/>
        <v>-606.75675675675666</v>
      </c>
      <c r="I302" s="1" t="s">
        <v>62</v>
      </c>
      <c r="J302" s="1" t="str">
        <f>IF(B302="Digits",I302,IF(B302="BIST",I302,IF(B302="XTAL",I302,_xlfn.TEXTJOIN("_",TRUE,I302,B302))))</f>
        <v>IQ_DATA[37]</v>
      </c>
      <c r="K302" s="86" t="str">
        <f>J302</f>
        <v>IQ_DATA[37]</v>
      </c>
      <c r="L302" s="86" t="s">
        <v>824</v>
      </c>
      <c r="M302" s="86" t="str">
        <f t="shared" si="20"/>
        <v>T2</v>
      </c>
      <c r="N302" s="49"/>
      <c r="O302" s="1" t="s">
        <v>22</v>
      </c>
    </row>
    <row r="303" spans="1:15" x14ac:dyDescent="0.25">
      <c r="A303">
        <v>297</v>
      </c>
      <c r="B303" s="1" t="s">
        <v>27</v>
      </c>
      <c r="C303" s="1">
        <v>5615</v>
      </c>
      <c r="D303" s="1">
        <v>1550</v>
      </c>
      <c r="E303" s="1">
        <f>C303-('Bump Map'!$B$6+'Bump Map'!$B$5)/2</f>
        <v>2180</v>
      </c>
      <c r="F303" s="1">
        <f>D303-('Bump Map'!$C$6+'Bump Map'!$C$5)/2</f>
        <v>977.5</v>
      </c>
      <c r="G303" s="123">
        <f t="shared" si="21"/>
        <v>1963.9639639639638</v>
      </c>
      <c r="H303" s="123">
        <f t="shared" si="19"/>
        <v>880.63063063063055</v>
      </c>
      <c r="I303" s="1" t="s">
        <v>406</v>
      </c>
      <c r="J303" s="1" t="str">
        <f>IF(AND(B303="Digits",D303&lt;0),I303,IF(AND(B303="Digits",D303&gt;0),_xlfn.TEXTJOIN("_",TRUE,I303,"Q"),IF(B303="BIST",I303,IF(B303="XTAL",I303,_xlfn.TEXTJOIN("_",TRUE,B303,I303)))))</f>
        <v>TRX3_RXRF_5G</v>
      </c>
      <c r="K303" s="86" t="str">
        <f>J303</f>
        <v>TRX3_RXRF_5G</v>
      </c>
      <c r="L303" s="86" t="s">
        <v>824</v>
      </c>
      <c r="M303" s="86" t="str">
        <f t="shared" si="20"/>
        <v>C1</v>
      </c>
      <c r="N303" s="49"/>
      <c r="O303" s="1" t="s">
        <v>41</v>
      </c>
    </row>
    <row r="304" spans="1:15" x14ac:dyDescent="0.25">
      <c r="A304">
        <v>298</v>
      </c>
      <c r="B304" s="1" t="s">
        <v>27</v>
      </c>
      <c r="C304" s="1">
        <v>5665</v>
      </c>
      <c r="D304" s="1">
        <v>1140</v>
      </c>
      <c r="E304" s="1">
        <f>C304-('Bump Map'!$B$6+'Bump Map'!$B$5)/2</f>
        <v>2230</v>
      </c>
      <c r="F304" s="1">
        <f>D304-('Bump Map'!$C$6+'Bump Map'!$C$5)/2</f>
        <v>567.5</v>
      </c>
      <c r="G304" s="123">
        <f t="shared" si="21"/>
        <v>2009.0090090090089</v>
      </c>
      <c r="H304" s="123">
        <f t="shared" si="19"/>
        <v>511.26126126126121</v>
      </c>
      <c r="I304" s="1" t="s">
        <v>34</v>
      </c>
      <c r="J304" s="1" t="str">
        <f>IF(AND(B304="Digits",D304&lt;0),I304,IF(AND(B304="Digits",D304&gt;0),_xlfn.TEXTJOIN("_",TRUE,I304,"Q"),IF(B304="BIST",I304,IF(B304="XTAL",I304,_xlfn.TEXTJOIN("_",TRUE,I304,B304)))))</f>
        <v>VSS_RF_TRX3</v>
      </c>
      <c r="K304" s="86" t="s">
        <v>310</v>
      </c>
      <c r="L304" s="86" t="s">
        <v>822</v>
      </c>
      <c r="M304" s="86" t="str">
        <f t="shared" si="20"/>
        <v/>
      </c>
      <c r="N304" s="49"/>
      <c r="O304" s="1" t="s">
        <v>4</v>
      </c>
    </row>
    <row r="305" spans="1:15" x14ac:dyDescent="0.25">
      <c r="A305">
        <v>299</v>
      </c>
      <c r="B305" s="1" t="s">
        <v>12</v>
      </c>
      <c r="C305" s="1">
        <v>5675</v>
      </c>
      <c r="D305" s="1">
        <v>79</v>
      </c>
      <c r="E305" s="1">
        <f>C305-('Bump Map'!$B$6+'Bump Map'!$B$5)/2</f>
        <v>2240</v>
      </c>
      <c r="F305" s="1">
        <f>D305-('Bump Map'!$C$6+'Bump Map'!$C$5)/2</f>
        <v>-493.5</v>
      </c>
      <c r="G305" s="123">
        <f t="shared" si="21"/>
        <v>2018.0180180180178</v>
      </c>
      <c r="H305" s="123">
        <f t="shared" si="19"/>
        <v>-444.59459459459458</v>
      </c>
      <c r="I305" s="1" t="s">
        <v>50</v>
      </c>
      <c r="J305" s="1" t="str">
        <f>IF(B305="Digits",I305,IF(B305="BIST",I305,IF(B305="XTAL",I305,_xlfn.TEXTJOIN("_",TRUE,I305,B305))))</f>
        <v>GPIO[1]</v>
      </c>
      <c r="K305" s="86" t="str">
        <f>J305</f>
        <v>GPIO[1]</v>
      </c>
      <c r="L305" s="86" t="s">
        <v>824</v>
      </c>
      <c r="M305" s="86" t="str">
        <f t="shared" si="20"/>
        <v>K1</v>
      </c>
      <c r="N305" s="49"/>
      <c r="O305" s="1" t="s">
        <v>13</v>
      </c>
    </row>
    <row r="306" spans="1:15" x14ac:dyDescent="0.25">
      <c r="A306">
        <v>300</v>
      </c>
      <c r="B306" s="1" t="s">
        <v>27</v>
      </c>
      <c r="C306" s="1">
        <v>5675</v>
      </c>
      <c r="D306" s="1">
        <v>240</v>
      </c>
      <c r="E306" s="1">
        <f>C306-('Bump Map'!$B$6+'Bump Map'!$B$5)/2</f>
        <v>2240</v>
      </c>
      <c r="F306" s="1">
        <f>D306-('Bump Map'!$C$6+'Bump Map'!$C$5)/2</f>
        <v>-332.5</v>
      </c>
      <c r="G306" s="123">
        <f t="shared" si="21"/>
        <v>2018.0180180180178</v>
      </c>
      <c r="H306" s="123">
        <f t="shared" si="19"/>
        <v>-299.54954954954951</v>
      </c>
      <c r="I306" s="1" t="s">
        <v>49</v>
      </c>
      <c r="J306" s="1" t="str">
        <f>IF(AND(B306="Digits",D306&lt;0),I306,IF(AND(B306="Digits",D306&gt;0),_xlfn.TEXTJOIN("_",TRUE,I306,"Q"),IF(B306="BIST",I306,IF(B306="XTAL",I306,_xlfn.TEXTJOIN("_",TRUE,B306,I306)))))</f>
        <v>TRX3_ANA_RX_IN</v>
      </c>
      <c r="K306" s="86" t="str">
        <f>J306</f>
        <v>TRX3_ANA_RX_IN</v>
      </c>
      <c r="L306" s="86" t="s">
        <v>824</v>
      </c>
      <c r="M306" s="86" t="str">
        <f t="shared" si="20"/>
        <v>F4</v>
      </c>
      <c r="N306" s="49"/>
      <c r="O306" s="1" t="s">
        <v>398</v>
      </c>
    </row>
    <row r="307" spans="1:15" x14ac:dyDescent="0.25">
      <c r="A307">
        <v>301</v>
      </c>
      <c r="B307" s="1" t="s">
        <v>27</v>
      </c>
      <c r="C307" s="1">
        <v>5675</v>
      </c>
      <c r="D307" s="1">
        <v>420</v>
      </c>
      <c r="E307" s="1">
        <f>C307-('Bump Map'!$B$6+'Bump Map'!$B$5)/2</f>
        <v>2240</v>
      </c>
      <c r="F307" s="1">
        <f>D307-('Bump Map'!$C$6+'Bump Map'!$C$5)/2</f>
        <v>-152.5</v>
      </c>
      <c r="G307" s="123">
        <f t="shared" si="21"/>
        <v>2018.0180180180178</v>
      </c>
      <c r="H307" s="123">
        <f t="shared" si="19"/>
        <v>-137.38738738738738</v>
      </c>
      <c r="I307" s="1" t="s">
        <v>44</v>
      </c>
      <c r="J307" s="1" t="str">
        <f>IF(AND(B307="Digits",D307&lt;0),I307,IF(AND(B307="Digits",D307&gt;0),_xlfn.TEXTJOIN("_",TRUE,I307,"Q"),IF(B307="BIST",I307,IF(B307="XTAL",I307,_xlfn.TEXTJOIN("_",TRUE,I307,B307)))))</f>
        <v>VSS_BB_TRX3</v>
      </c>
      <c r="K307" s="86" t="s">
        <v>309</v>
      </c>
      <c r="L307" s="86" t="s">
        <v>822</v>
      </c>
      <c r="M307" s="86" t="str">
        <f t="shared" si="20"/>
        <v/>
      </c>
      <c r="N307" s="49"/>
      <c r="O307" s="1" t="s">
        <v>4</v>
      </c>
    </row>
    <row r="308" spans="1:15" x14ac:dyDescent="0.25">
      <c r="A308">
        <v>302</v>
      </c>
      <c r="B308" s="1" t="s">
        <v>12</v>
      </c>
      <c r="C308" s="1">
        <v>5685</v>
      </c>
      <c r="D308" s="1">
        <v>-461</v>
      </c>
      <c r="E308" s="1">
        <f>C308-('Bump Map'!$B$6+'Bump Map'!$B$5)/2</f>
        <v>2250</v>
      </c>
      <c r="F308" s="1">
        <f>D308-('Bump Map'!$C$6+'Bump Map'!$C$5)/2</f>
        <v>-1033.5</v>
      </c>
      <c r="G308" s="123">
        <f t="shared" si="21"/>
        <v>2027.0270270270269</v>
      </c>
      <c r="H308" s="123">
        <f t="shared" si="19"/>
        <v>-931.08108108108104</v>
      </c>
      <c r="I308" s="1" t="s">
        <v>61</v>
      </c>
      <c r="J308" s="1" t="str">
        <f>IF(B308="Digits",I308,IF(B308="BIST",I308,IF(B308="XTAL",I308,_xlfn.TEXTJOIN("_",TRUE,I308,B308))))</f>
        <v>VSS_DIG</v>
      </c>
      <c r="K308" s="86" t="s">
        <v>311</v>
      </c>
      <c r="L308" s="86" t="s">
        <v>822</v>
      </c>
      <c r="M308" s="86" t="str">
        <f t="shared" si="20"/>
        <v/>
      </c>
      <c r="N308" s="49"/>
      <c r="O308" s="1" t="s">
        <v>4</v>
      </c>
    </row>
    <row r="309" spans="1:15" x14ac:dyDescent="0.25">
      <c r="A309">
        <v>303</v>
      </c>
      <c r="B309" s="1" t="s">
        <v>12</v>
      </c>
      <c r="C309" s="1">
        <v>5685</v>
      </c>
      <c r="D309" s="1">
        <v>-281</v>
      </c>
      <c r="E309" s="1">
        <f>C309-('Bump Map'!$B$6+'Bump Map'!$B$5)/2</f>
        <v>2250</v>
      </c>
      <c r="F309" s="1">
        <f>D309-('Bump Map'!$C$6+'Bump Map'!$C$5)/2</f>
        <v>-853.5</v>
      </c>
      <c r="G309" s="123">
        <f t="shared" si="21"/>
        <v>2027.0270270270269</v>
      </c>
      <c r="H309" s="123">
        <f t="shared" si="19"/>
        <v>-768.91891891891885</v>
      </c>
      <c r="I309" s="1" t="s">
        <v>48</v>
      </c>
      <c r="J309" s="1" t="str">
        <f>IF(B309="Digits",I309,IF(B309="BIST",I309,IF(B309="XTAL",I309,_xlfn.TEXTJOIN("_",TRUE,I309,B309))))</f>
        <v>GPIO[9]</v>
      </c>
      <c r="K309" s="86" t="str">
        <f>J309</f>
        <v>GPIO[9]</v>
      </c>
      <c r="L309" s="86" t="s">
        <v>824</v>
      </c>
      <c r="M309" s="86" t="str">
        <f t="shared" si="20"/>
        <v>K3</v>
      </c>
      <c r="N309" s="49"/>
      <c r="O309" s="1" t="s">
        <v>22</v>
      </c>
    </row>
    <row r="310" spans="1:15" x14ac:dyDescent="0.25">
      <c r="A310">
        <v>304</v>
      </c>
      <c r="B310" s="1" t="s">
        <v>12</v>
      </c>
      <c r="C310" s="1">
        <v>5685</v>
      </c>
      <c r="D310" s="1">
        <v>-101</v>
      </c>
      <c r="E310" s="1">
        <f>C310-('Bump Map'!$B$6+'Bump Map'!$B$5)/2</f>
        <v>2250</v>
      </c>
      <c r="F310" s="1">
        <f>D310-('Bump Map'!$C$6+'Bump Map'!$C$5)/2</f>
        <v>-673.5</v>
      </c>
      <c r="G310" s="123">
        <f t="shared" si="21"/>
        <v>2027.0270270270269</v>
      </c>
      <c r="H310" s="123">
        <f t="shared" si="19"/>
        <v>-606.75675675675666</v>
      </c>
      <c r="I310" s="1" t="s">
        <v>51</v>
      </c>
      <c r="J310" s="1" t="str">
        <f>IF(B310="Digits",I310,IF(B310="BIST",I310,IF(B310="XTAL",I310,_xlfn.TEXTJOIN("_",TRUE,I310,B310))))</f>
        <v>IQ_DATA[38]</v>
      </c>
      <c r="K310" s="86" t="str">
        <f>J310</f>
        <v>IQ_DATA[38]</v>
      </c>
      <c r="L310" s="86" t="s">
        <v>824</v>
      </c>
      <c r="M310" s="86" t="str">
        <f t="shared" si="20"/>
        <v>P1</v>
      </c>
      <c r="N310" s="49"/>
      <c r="O310" s="1" t="s">
        <v>22</v>
      </c>
    </row>
    <row r="311" spans="1:15" ht="17.25" customHeight="1" x14ac:dyDescent="0.25">
      <c r="A311">
        <v>305</v>
      </c>
      <c r="B311" s="1" t="s">
        <v>27</v>
      </c>
      <c r="C311" s="1">
        <v>5735</v>
      </c>
      <c r="D311" s="1">
        <v>1680</v>
      </c>
      <c r="E311" s="1">
        <f>C311-('Bump Map'!$B$6+'Bump Map'!$B$5)/2</f>
        <v>2300</v>
      </c>
      <c r="F311" s="1">
        <f>D311-('Bump Map'!$C$6+'Bump Map'!$C$5)/2</f>
        <v>1107.5</v>
      </c>
      <c r="G311" s="123">
        <f t="shared" si="21"/>
        <v>2072.0720720720719</v>
      </c>
      <c r="H311" s="123">
        <f t="shared" si="19"/>
        <v>997.74774774774767</v>
      </c>
      <c r="I311" s="1" t="s">
        <v>408</v>
      </c>
      <c r="J311" s="1" t="str">
        <f>IF(AND(B311="Digits",D311&lt;0),I311,IF(AND(B311="Digits",D311&gt;0),_xlfn.TEXTJOIN("_",TRUE,I311,"Q"),IF(B311="BIST",I311,IF(B311="XTAL",I311,_xlfn.TEXTJOIN("_",TRUE,I311,B311)))))</f>
        <v>VSS_RXRF_57G_TRX3</v>
      </c>
      <c r="K311" s="86" t="str">
        <f>J311</f>
        <v>VSS_RXRF_57G_TRX3</v>
      </c>
      <c r="L311" s="86" t="s">
        <v>824</v>
      </c>
      <c r="M311" s="86" t="str">
        <f t="shared" si="20"/>
        <v>C2</v>
      </c>
      <c r="N311" s="49"/>
      <c r="O311" s="1" t="s">
        <v>41</v>
      </c>
    </row>
    <row r="312" spans="1:15" x14ac:dyDescent="0.25">
      <c r="A312">
        <v>306</v>
      </c>
      <c r="B312" s="1" t="s">
        <v>27</v>
      </c>
      <c r="C312" s="1">
        <v>5765</v>
      </c>
      <c r="D312" s="1">
        <v>600</v>
      </c>
      <c r="E312" s="1">
        <f>C312-('Bump Map'!$B$6+'Bump Map'!$B$5)/2</f>
        <v>2330</v>
      </c>
      <c r="F312" s="1">
        <f>D312-('Bump Map'!$C$6+'Bump Map'!$C$5)/2</f>
        <v>27.5</v>
      </c>
      <c r="G312" s="123">
        <f t="shared" si="21"/>
        <v>2099.099099099099</v>
      </c>
      <c r="H312" s="123">
        <f t="shared" si="19"/>
        <v>24.774774774774773</v>
      </c>
      <c r="I312" s="1" t="s">
        <v>44</v>
      </c>
      <c r="J312" s="1" t="str">
        <f>IF(AND(B312="Digits",D312&lt;0),I312,IF(AND(B312="Digits",D312&gt;0),_xlfn.TEXTJOIN("_",TRUE,I312,"Q"),IF(B312="BIST",I312,IF(B312="XTAL",I312,_xlfn.TEXTJOIN("_",TRUE,I312,B312)))))</f>
        <v>VSS_BB_TRX3</v>
      </c>
      <c r="K312" s="86" t="s">
        <v>309</v>
      </c>
      <c r="L312" s="86" t="s">
        <v>822</v>
      </c>
      <c r="M312" s="86" t="str">
        <f t="shared" si="20"/>
        <v/>
      </c>
      <c r="N312" s="49"/>
      <c r="O312" s="1" t="s">
        <v>4</v>
      </c>
    </row>
    <row r="313" spans="1:15" x14ac:dyDescent="0.25">
      <c r="A313">
        <v>307</v>
      </c>
      <c r="B313" s="1" t="s">
        <v>27</v>
      </c>
      <c r="C313" s="1">
        <v>5765</v>
      </c>
      <c r="D313" s="1">
        <v>780</v>
      </c>
      <c r="E313" s="1">
        <f>C313-('Bump Map'!$B$6+'Bump Map'!$B$5)/2</f>
        <v>2330</v>
      </c>
      <c r="F313" s="1">
        <f>D313-('Bump Map'!$C$6+'Bump Map'!$C$5)/2</f>
        <v>207.5</v>
      </c>
      <c r="G313" s="123">
        <f t="shared" si="21"/>
        <v>2099.099099099099</v>
      </c>
      <c r="H313" s="123">
        <f t="shared" si="19"/>
        <v>186.93693693693692</v>
      </c>
      <c r="I313" s="1" t="s">
        <v>44</v>
      </c>
      <c r="J313" s="1" t="str">
        <f>IF(AND(B313="Digits",D313&lt;0),I313,IF(AND(B313="Digits",D313&gt;0),_xlfn.TEXTJOIN("_",TRUE,I313,"Q"),IF(B313="BIST",I313,IF(B313="XTAL",I313,_xlfn.TEXTJOIN("_",TRUE,I313,B313)))))</f>
        <v>VSS_BB_TRX3</v>
      </c>
      <c r="K313" s="86" t="s">
        <v>309</v>
      </c>
      <c r="L313" s="86" t="s">
        <v>822</v>
      </c>
      <c r="M313" s="86" t="str">
        <f t="shared" si="20"/>
        <v/>
      </c>
      <c r="N313" s="49"/>
      <c r="O313" s="1" t="s">
        <v>4</v>
      </c>
    </row>
    <row r="314" spans="1:15" x14ac:dyDescent="0.25">
      <c r="A314">
        <v>308</v>
      </c>
      <c r="B314" s="1" t="s">
        <v>27</v>
      </c>
      <c r="C314" s="1">
        <v>5845</v>
      </c>
      <c r="D314" s="1">
        <v>1140</v>
      </c>
      <c r="E314" s="1">
        <f>C314-('Bump Map'!$B$6+'Bump Map'!$B$5)/2</f>
        <v>2410</v>
      </c>
      <c r="F314" s="1">
        <f>D314-('Bump Map'!$C$6+'Bump Map'!$C$5)/2</f>
        <v>567.5</v>
      </c>
      <c r="G314" s="123">
        <f t="shared" si="21"/>
        <v>2171.171171171171</v>
      </c>
      <c r="H314" s="123">
        <f t="shared" si="19"/>
        <v>511.26126126126121</v>
      </c>
      <c r="I314" s="1" t="s">
        <v>34</v>
      </c>
      <c r="J314" s="1" t="str">
        <f>IF(AND(B314="Digits",D314&lt;0),I314,IF(AND(B314="Digits",D314&gt;0),_xlfn.TEXTJOIN("_",TRUE,I314,"Q"),IF(B314="BIST",I314,IF(B314="XTAL",I314,_xlfn.TEXTJOIN("_",TRUE,I314,B314)))))</f>
        <v>VSS_RF_TRX3</v>
      </c>
      <c r="K314" s="86" t="s">
        <v>310</v>
      </c>
      <c r="L314" s="86" t="s">
        <v>822</v>
      </c>
      <c r="M314" s="86" t="str">
        <f t="shared" si="20"/>
        <v/>
      </c>
      <c r="N314" s="49"/>
      <c r="O314" s="1" t="s">
        <v>4</v>
      </c>
    </row>
    <row r="315" spans="1:15" x14ac:dyDescent="0.25">
      <c r="A315">
        <v>309</v>
      </c>
      <c r="B315" s="1" t="s">
        <v>12</v>
      </c>
      <c r="C315" s="1">
        <v>5855</v>
      </c>
      <c r="D315" s="1">
        <v>79</v>
      </c>
      <c r="E315" s="1">
        <f>C315-('Bump Map'!$B$6+'Bump Map'!$B$5)/2</f>
        <v>2420</v>
      </c>
      <c r="F315" s="1">
        <f>D315-('Bump Map'!$C$6+'Bump Map'!$C$5)/2</f>
        <v>-493.5</v>
      </c>
      <c r="G315" s="123">
        <f t="shared" si="21"/>
        <v>2180.1801801801798</v>
      </c>
      <c r="H315" s="123">
        <f t="shared" si="19"/>
        <v>-444.59459459459458</v>
      </c>
      <c r="I315" s="1" t="s">
        <v>46</v>
      </c>
      <c r="J315" s="1" t="str">
        <f>IF(B315="Digits",I315,IF(B315="BIST",I315,IF(B315="XTAL",I315,_xlfn.TEXTJOIN("_",TRUE,I315,B315))))</f>
        <v>GPIO[2]</v>
      </c>
      <c r="K315" s="86" t="str">
        <f>J315</f>
        <v>GPIO[2]</v>
      </c>
      <c r="L315" s="86" t="s">
        <v>824</v>
      </c>
      <c r="M315" s="86" t="str">
        <f t="shared" si="20"/>
        <v>J3</v>
      </c>
      <c r="N315" s="49"/>
      <c r="O315" s="1" t="s">
        <v>13</v>
      </c>
    </row>
    <row r="316" spans="1:15" x14ac:dyDescent="0.25">
      <c r="A316">
        <v>310</v>
      </c>
      <c r="B316" s="1" t="s">
        <v>27</v>
      </c>
      <c r="C316" s="1">
        <v>5855</v>
      </c>
      <c r="D316" s="1">
        <v>240</v>
      </c>
      <c r="E316" s="1">
        <f>C316-('Bump Map'!$B$6+'Bump Map'!$B$5)/2</f>
        <v>2420</v>
      </c>
      <c r="F316" s="1">
        <f>D316-('Bump Map'!$C$6+'Bump Map'!$C$5)/2</f>
        <v>-332.5</v>
      </c>
      <c r="G316" s="123">
        <f t="shared" si="21"/>
        <v>2180.1801801801798</v>
      </c>
      <c r="H316" s="123">
        <f t="shared" si="19"/>
        <v>-299.54954954954951</v>
      </c>
      <c r="I316" s="1" t="s">
        <v>45</v>
      </c>
      <c r="J316" s="1" t="str">
        <f>IF(AND(B316="Digits",D316&lt;0),I316,IF(AND(B316="Digits",D316&gt;0),_xlfn.TEXTJOIN("_",TRUE,I316,"Q"),IF(B316="BIST",I316,IF(B316="XTAL",I316,_xlfn.TEXTJOIN("_",TRUE,B316,I316)))))</f>
        <v>TRX3_ANA_RX_QN</v>
      </c>
      <c r="K316" s="86" t="str">
        <f>J316</f>
        <v>TRX3_ANA_RX_QN</v>
      </c>
      <c r="L316" s="86" t="s">
        <v>824</v>
      </c>
      <c r="M316" s="86" t="str">
        <f t="shared" si="20"/>
        <v>G4</v>
      </c>
      <c r="N316" s="49"/>
      <c r="O316" s="1" t="s">
        <v>398</v>
      </c>
    </row>
    <row r="317" spans="1:15" x14ac:dyDescent="0.25">
      <c r="A317">
        <v>311</v>
      </c>
      <c r="B317" s="1" t="s">
        <v>27</v>
      </c>
      <c r="C317" s="1">
        <v>5855</v>
      </c>
      <c r="D317" s="1">
        <v>420</v>
      </c>
      <c r="E317" s="1">
        <f>C317-('Bump Map'!$B$6+'Bump Map'!$B$5)/2</f>
        <v>2420</v>
      </c>
      <c r="F317" s="1">
        <f>D317-('Bump Map'!$C$6+'Bump Map'!$C$5)/2</f>
        <v>-152.5</v>
      </c>
      <c r="G317" s="123">
        <f t="shared" si="21"/>
        <v>2180.1801801801798</v>
      </c>
      <c r="H317" s="123">
        <f t="shared" si="19"/>
        <v>-137.38738738738738</v>
      </c>
      <c r="I317" s="1" t="s">
        <v>44</v>
      </c>
      <c r="J317" s="1" t="str">
        <f>IF(AND(B317="Digits",D317&lt;0),I317,IF(AND(B317="Digits",D317&gt;0),_xlfn.TEXTJOIN("_",TRUE,I317,"Q"),IF(B317="BIST",I317,IF(B317="XTAL",I317,_xlfn.TEXTJOIN("_",TRUE,I317,B317)))))</f>
        <v>VSS_BB_TRX3</v>
      </c>
      <c r="K317" s="86" t="s">
        <v>309</v>
      </c>
      <c r="L317" s="86" t="s">
        <v>822</v>
      </c>
      <c r="M317" s="86" t="str">
        <f t="shared" si="20"/>
        <v/>
      </c>
      <c r="N317" s="49"/>
      <c r="O317" s="1" t="s">
        <v>4</v>
      </c>
    </row>
    <row r="318" spans="1:15" x14ac:dyDescent="0.25">
      <c r="A318">
        <v>312</v>
      </c>
      <c r="B318" s="1" t="s">
        <v>27</v>
      </c>
      <c r="C318" s="1">
        <v>5860</v>
      </c>
      <c r="D318" s="1">
        <v>1550</v>
      </c>
      <c r="E318" s="1">
        <f>C318-('Bump Map'!$B$6+'Bump Map'!$B$5)/2</f>
        <v>2425</v>
      </c>
      <c r="F318" s="1">
        <f>D318-('Bump Map'!$C$6+'Bump Map'!$C$5)/2</f>
        <v>977.5</v>
      </c>
      <c r="G318" s="123">
        <f t="shared" si="21"/>
        <v>2184.6846846846843</v>
      </c>
      <c r="H318" s="123">
        <f t="shared" si="19"/>
        <v>880.63063063063055</v>
      </c>
      <c r="I318" s="1" t="s">
        <v>407</v>
      </c>
      <c r="J318" s="1" t="str">
        <f>IF(AND(B318="Digits",D318&lt;0),I318,IF(AND(B318="Digits",D318&gt;0),_xlfn.TEXTJOIN("_",TRUE,I318,"Q"),IF(B318="BIST",I318,IF(B318="XTAL",I318,_xlfn.TEXTJOIN("_",TRUE,B318,I318)))))</f>
        <v>TRX3_RXRF_7G</v>
      </c>
      <c r="K318" s="86" t="str">
        <f t="shared" ref="K318:K323" si="22">J318</f>
        <v>TRX3_RXRF_7G</v>
      </c>
      <c r="L318" s="86" t="s">
        <v>824</v>
      </c>
      <c r="M318" s="86" t="str">
        <f t="shared" si="20"/>
        <v>D1</v>
      </c>
      <c r="N318" s="49"/>
      <c r="O318" s="1" t="s">
        <v>41</v>
      </c>
    </row>
    <row r="319" spans="1:15" x14ac:dyDescent="0.25">
      <c r="A319">
        <v>313</v>
      </c>
      <c r="B319" s="1" t="s">
        <v>12</v>
      </c>
      <c r="C319" s="1">
        <v>5865</v>
      </c>
      <c r="D319" s="1">
        <v>-461</v>
      </c>
      <c r="E319" s="1">
        <f>C319-('Bump Map'!$B$6+'Bump Map'!$B$5)/2</f>
        <v>2430</v>
      </c>
      <c r="F319" s="1">
        <f>D319-('Bump Map'!$C$6+'Bump Map'!$C$5)/2</f>
        <v>-1033.5</v>
      </c>
      <c r="G319" s="123">
        <f t="shared" si="21"/>
        <v>2189.1891891891892</v>
      </c>
      <c r="H319" s="123">
        <f t="shared" si="19"/>
        <v>-931.08108108108104</v>
      </c>
      <c r="I319" s="1" t="s">
        <v>52</v>
      </c>
      <c r="J319" s="1" t="str">
        <f>IF(B319="Digits",I319,IF(B319="BIST",I319,IF(B319="XTAL",I319,_xlfn.TEXTJOIN("_",TRUE,I319,B319))))</f>
        <v>VDD_DIG</v>
      </c>
      <c r="K319" s="86" t="str">
        <f t="shared" si="22"/>
        <v>VDD_DIG</v>
      </c>
      <c r="L319" s="86" t="s">
        <v>821</v>
      </c>
      <c r="M319" s="86" t="str">
        <f t="shared" si="20"/>
        <v/>
      </c>
      <c r="N319" s="49"/>
      <c r="O319" s="1" t="s">
        <v>1</v>
      </c>
    </row>
    <row r="320" spans="1:15" x14ac:dyDescent="0.25">
      <c r="A320">
        <v>314</v>
      </c>
      <c r="B320" s="1" t="s">
        <v>12</v>
      </c>
      <c r="C320" s="1">
        <v>5865</v>
      </c>
      <c r="D320" s="1">
        <v>-281</v>
      </c>
      <c r="E320" s="1">
        <f>C320-('Bump Map'!$B$6+'Bump Map'!$B$5)/2</f>
        <v>2430</v>
      </c>
      <c r="F320" s="1">
        <f>D320-('Bump Map'!$C$6+'Bump Map'!$C$5)/2</f>
        <v>-853.5</v>
      </c>
      <c r="G320" s="123">
        <f t="shared" si="21"/>
        <v>2189.1891891891892</v>
      </c>
      <c r="H320" s="123">
        <f t="shared" si="19"/>
        <v>-768.91891891891885</v>
      </c>
      <c r="I320" s="1" t="s">
        <v>43</v>
      </c>
      <c r="J320" s="1" t="str">
        <f>IF(B320="Digits",I320,IF(B320="BIST",I320,IF(B320="XTAL",I320,_xlfn.TEXTJOIN("_",TRUE,I320,B320))))</f>
        <v>GPIO[11]</v>
      </c>
      <c r="K320" s="86" t="str">
        <f t="shared" si="22"/>
        <v>GPIO[11]</v>
      </c>
      <c r="L320" s="86" t="s">
        <v>824</v>
      </c>
      <c r="M320" s="86" t="str">
        <f t="shared" si="20"/>
        <v>M4</v>
      </c>
      <c r="N320" s="49"/>
      <c r="O320" s="1" t="s">
        <v>22</v>
      </c>
    </row>
    <row r="321" spans="1:15" x14ac:dyDescent="0.25">
      <c r="A321">
        <v>315</v>
      </c>
      <c r="B321" s="1" t="s">
        <v>12</v>
      </c>
      <c r="C321" s="1">
        <v>5865</v>
      </c>
      <c r="D321" s="1">
        <v>-101</v>
      </c>
      <c r="E321" s="1">
        <f>C321-('Bump Map'!$B$6+'Bump Map'!$B$5)/2</f>
        <v>2430</v>
      </c>
      <c r="F321" s="1">
        <f>D321-('Bump Map'!$C$6+'Bump Map'!$C$5)/2</f>
        <v>-673.5</v>
      </c>
      <c r="G321" s="123">
        <f t="shared" si="21"/>
        <v>2189.1891891891892</v>
      </c>
      <c r="H321" s="123">
        <f t="shared" si="19"/>
        <v>-606.75675675675666</v>
      </c>
      <c r="I321" s="1" t="s">
        <v>47</v>
      </c>
      <c r="J321" s="1" t="str">
        <f>IF(B321="Digits",I321,IF(B321="BIST",I321,IF(B321="XTAL",I321,_xlfn.TEXTJOIN("_",TRUE,I321,B321))))</f>
        <v>GPIO[8]</v>
      </c>
      <c r="K321" s="86" t="str">
        <f t="shared" si="22"/>
        <v>GPIO[8]</v>
      </c>
      <c r="L321" s="86" t="s">
        <v>824</v>
      </c>
      <c r="M321" s="86" t="str">
        <f t="shared" si="20"/>
        <v>K4</v>
      </c>
      <c r="N321" s="49"/>
      <c r="O321" s="1" t="s">
        <v>22</v>
      </c>
    </row>
    <row r="322" spans="1:15" x14ac:dyDescent="0.25">
      <c r="A322">
        <v>316</v>
      </c>
      <c r="B322" s="1" t="s">
        <v>12</v>
      </c>
      <c r="C322" s="1">
        <v>6035</v>
      </c>
      <c r="D322" s="1">
        <v>79</v>
      </c>
      <c r="E322" s="1">
        <f>C322-('Bump Map'!$B$6+'Bump Map'!$B$5)/2</f>
        <v>2600</v>
      </c>
      <c r="F322" s="1">
        <f>D322-('Bump Map'!$C$6+'Bump Map'!$C$5)/2</f>
        <v>-493.5</v>
      </c>
      <c r="G322" s="123">
        <f t="shared" si="21"/>
        <v>2342.3423423423424</v>
      </c>
      <c r="H322" s="123">
        <f t="shared" si="19"/>
        <v>-444.59459459459458</v>
      </c>
      <c r="I322" s="1" t="s">
        <v>40</v>
      </c>
      <c r="J322" s="1" t="str">
        <f>IF(B322="Digits",I322,IF(B322="BIST",I322,IF(B322="XTAL",I322,_xlfn.TEXTJOIN("_",TRUE,I322,B322))))</f>
        <v>GPIO[3]</v>
      </c>
      <c r="K322" s="86" t="str">
        <f t="shared" si="22"/>
        <v>GPIO[3]</v>
      </c>
      <c r="L322" s="86" t="s">
        <v>824</v>
      </c>
      <c r="M322" s="86" t="str">
        <f t="shared" si="20"/>
        <v>J2</v>
      </c>
      <c r="N322" s="49"/>
      <c r="O322" s="1" t="s">
        <v>13</v>
      </c>
    </row>
    <row r="323" spans="1:15" x14ac:dyDescent="0.25">
      <c r="A323">
        <v>317</v>
      </c>
      <c r="B323" s="1" t="s">
        <v>27</v>
      </c>
      <c r="C323" s="1">
        <v>6035</v>
      </c>
      <c r="D323" s="1">
        <v>240</v>
      </c>
      <c r="E323" s="1">
        <f>C323-('Bump Map'!$B$6+'Bump Map'!$B$5)/2</f>
        <v>2600</v>
      </c>
      <c r="F323" s="1">
        <f>D323-('Bump Map'!$C$6+'Bump Map'!$C$5)/2</f>
        <v>-332.5</v>
      </c>
      <c r="G323" s="123">
        <f t="shared" si="21"/>
        <v>2342.3423423423424</v>
      </c>
      <c r="H323" s="123">
        <f t="shared" si="19"/>
        <v>-299.54954954954951</v>
      </c>
      <c r="I323" s="1" t="s">
        <v>39</v>
      </c>
      <c r="J323" s="1" t="str">
        <f>IF(AND(B323="Digits",D323&lt;0),I323,IF(AND(B323="Digits",D323&gt;0),_xlfn.TEXTJOIN("_",TRUE,I323,"Q"),IF(B323="BIST",I323,IF(B323="XTAL",I323,_xlfn.TEXTJOIN("_",TRUE,B323,I323)))))</f>
        <v>TRX3_ANA_RX_QP</v>
      </c>
      <c r="K323" s="86" t="str">
        <f t="shared" si="22"/>
        <v>TRX3_ANA_RX_QP</v>
      </c>
      <c r="L323" s="86" t="s">
        <v>824</v>
      </c>
      <c r="M323" s="86" t="str">
        <f t="shared" si="20"/>
        <v>H4</v>
      </c>
      <c r="N323" s="49"/>
      <c r="O323" s="1" t="s">
        <v>398</v>
      </c>
    </row>
    <row r="324" spans="1:15" x14ac:dyDescent="0.25">
      <c r="A324">
        <v>318</v>
      </c>
      <c r="B324" s="1" t="s">
        <v>27</v>
      </c>
      <c r="C324" s="1">
        <v>6035</v>
      </c>
      <c r="D324" s="1">
        <v>420</v>
      </c>
      <c r="E324" s="1">
        <f>C324-('Bump Map'!$B$6+'Bump Map'!$B$5)/2</f>
        <v>2600</v>
      </c>
      <c r="F324" s="1">
        <f>D324-('Bump Map'!$C$6+'Bump Map'!$C$5)/2</f>
        <v>-152.5</v>
      </c>
      <c r="G324" s="123">
        <f t="shared" si="21"/>
        <v>2342.3423423423424</v>
      </c>
      <c r="H324" s="123">
        <f t="shared" si="19"/>
        <v>-137.38738738738738</v>
      </c>
      <c r="I324" s="1" t="s">
        <v>37</v>
      </c>
      <c r="J324" s="1" t="str">
        <f>IF(AND(B324="Digits",D324&lt;0),I324,IF(AND(B324="Digits",D324&gt;0),_xlfn.TEXTJOIN("_",TRUE,I324,"Q"),IF(B324="BIST",I324,IF(B324="XTAL",I324,_xlfn.TEXTJOIN("_",TRUE,I324,B324)))))</f>
        <v>VSS_ESD_BB_TRX3</v>
      </c>
      <c r="K324" s="86" t="s">
        <v>309</v>
      </c>
      <c r="L324" s="86" t="s">
        <v>822</v>
      </c>
      <c r="M324" s="86" t="str">
        <f t="shared" si="20"/>
        <v/>
      </c>
      <c r="N324" s="49"/>
      <c r="O324" s="1" t="s">
        <v>4</v>
      </c>
    </row>
    <row r="325" spans="1:15" x14ac:dyDescent="0.25">
      <c r="A325">
        <v>319</v>
      </c>
      <c r="B325" s="1" t="s">
        <v>12</v>
      </c>
      <c r="C325" s="1">
        <v>6045</v>
      </c>
      <c r="D325" s="1">
        <v>-461</v>
      </c>
      <c r="E325" s="1">
        <f>C325-('Bump Map'!$B$6+'Bump Map'!$B$5)/2</f>
        <v>2610</v>
      </c>
      <c r="F325" s="1">
        <f>D325-('Bump Map'!$C$6+'Bump Map'!$C$5)/2</f>
        <v>-1033.5</v>
      </c>
      <c r="G325" s="123">
        <f t="shared" si="21"/>
        <v>2351.3513513513512</v>
      </c>
      <c r="H325" s="123">
        <f t="shared" si="19"/>
        <v>-931.08108108108104</v>
      </c>
      <c r="I325" s="1" t="s">
        <v>11</v>
      </c>
      <c r="J325" s="1" t="str">
        <f>IF(B325="Digits",I325,IF(B325="BIST",I325,IF(B325="XTAL",I325,_xlfn.TEXTJOIN("_",TRUE,I325,B325))))</f>
        <v>VSS_IO</v>
      </c>
      <c r="K325" s="86" t="s">
        <v>311</v>
      </c>
      <c r="L325" s="86" t="s">
        <v>822</v>
      </c>
      <c r="M325" s="86" t="str">
        <f t="shared" si="20"/>
        <v/>
      </c>
      <c r="N325" s="49"/>
      <c r="O325" s="1" t="s">
        <v>4</v>
      </c>
    </row>
    <row r="326" spans="1:15" x14ac:dyDescent="0.25">
      <c r="A326">
        <v>320</v>
      </c>
      <c r="B326" s="1" t="s">
        <v>12</v>
      </c>
      <c r="C326" s="1">
        <v>6045</v>
      </c>
      <c r="D326" s="1">
        <v>-281</v>
      </c>
      <c r="E326" s="1">
        <f>C326-('Bump Map'!$B$6+'Bump Map'!$B$5)/2</f>
        <v>2610</v>
      </c>
      <c r="F326" s="1">
        <f>D326-('Bump Map'!$C$6+'Bump Map'!$C$5)/2</f>
        <v>-853.5</v>
      </c>
      <c r="G326" s="123">
        <f t="shared" si="21"/>
        <v>2351.3513513513512</v>
      </c>
      <c r="H326" s="123">
        <f t="shared" si="19"/>
        <v>-768.91891891891885</v>
      </c>
      <c r="I326" s="1" t="s">
        <v>36</v>
      </c>
      <c r="J326" s="1" t="str">
        <f>IF(B326="Digits",I326,IF(B326="BIST",I326,IF(B326="XTAL",I326,_xlfn.TEXTJOIN("_",TRUE,I326,B326))))</f>
        <v>GPIO[13]</v>
      </c>
      <c r="K326" s="86" t="str">
        <f>J326</f>
        <v>GPIO[13]</v>
      </c>
      <c r="L326" s="86" t="s">
        <v>824</v>
      </c>
      <c r="M326" s="86" t="str">
        <f t="shared" si="20"/>
        <v>M1</v>
      </c>
      <c r="N326" s="49"/>
      <c r="O326" s="1" t="s">
        <v>22</v>
      </c>
    </row>
    <row r="327" spans="1:15" x14ac:dyDescent="0.25">
      <c r="A327">
        <v>321</v>
      </c>
      <c r="B327" s="1" t="s">
        <v>12</v>
      </c>
      <c r="C327" s="1">
        <v>6045</v>
      </c>
      <c r="D327" s="1">
        <v>-101</v>
      </c>
      <c r="E327" s="1">
        <f>C327-('Bump Map'!$B$6+'Bump Map'!$B$5)/2</f>
        <v>2610</v>
      </c>
      <c r="F327" s="1">
        <f>D327-('Bump Map'!$C$6+'Bump Map'!$C$5)/2</f>
        <v>-673.5</v>
      </c>
      <c r="G327" s="123">
        <f t="shared" si="21"/>
        <v>2351.3513513513512</v>
      </c>
      <c r="H327" s="123">
        <f t="shared" ref="H327:H371" si="23">F327/1.11</f>
        <v>-606.75675675675666</v>
      </c>
      <c r="I327" s="1" t="s">
        <v>42</v>
      </c>
      <c r="J327" s="1" t="str">
        <f>IF(B327="Digits",I327,IF(B327="BIST",I327,IF(B327="XTAL",I327,_xlfn.TEXTJOIN("_",TRUE,I327,B327))))</f>
        <v>GPIO[10]</v>
      </c>
      <c r="K327" s="86" t="str">
        <f>J327</f>
        <v>GPIO[10]</v>
      </c>
      <c r="L327" s="86" t="s">
        <v>824</v>
      </c>
      <c r="M327" s="86" t="str">
        <f t="shared" ref="M327:M371" si="24">IF(L327="SIGNAL", VLOOKUP(K327, signal_list1, 2), "")</f>
        <v>J4</v>
      </c>
      <c r="N327" s="49"/>
      <c r="O327" s="1" t="s">
        <v>22</v>
      </c>
    </row>
    <row r="328" spans="1:15" x14ac:dyDescent="0.25">
      <c r="A328">
        <v>322</v>
      </c>
      <c r="B328" s="1" t="s">
        <v>27</v>
      </c>
      <c r="C328" s="1">
        <v>6045</v>
      </c>
      <c r="D328" s="1">
        <v>960</v>
      </c>
      <c r="E328" s="1">
        <f>C328-('Bump Map'!$B$6+'Bump Map'!$B$5)/2</f>
        <v>2610</v>
      </c>
      <c r="F328" s="1">
        <f>D328-('Bump Map'!$C$6+'Bump Map'!$C$5)/2</f>
        <v>387.5</v>
      </c>
      <c r="G328" s="123">
        <f t="shared" ref="G328:G371" si="25">E328/1.11</f>
        <v>2351.3513513513512</v>
      </c>
      <c r="H328" s="123">
        <f t="shared" si="23"/>
        <v>349.09909909909908</v>
      </c>
      <c r="I328" s="1" t="s">
        <v>34</v>
      </c>
      <c r="J328" s="1" t="str">
        <f>IF(AND(B328="Digits",D328&lt;0),I328,IF(AND(B328="Digits",D328&gt;0),_xlfn.TEXTJOIN("_",TRUE,I328,"Q"),IF(B328="BIST",I328,IF(B328="XTAL",I328,_xlfn.TEXTJOIN("_",TRUE,I328,B328)))))</f>
        <v>VSS_RF_TRX3</v>
      </c>
      <c r="K328" s="86" t="s">
        <v>310</v>
      </c>
      <c r="L328" s="86" t="s">
        <v>822</v>
      </c>
      <c r="M328" s="86" t="str">
        <f t="shared" si="24"/>
        <v/>
      </c>
      <c r="N328" s="49"/>
      <c r="O328" s="1" t="s">
        <v>4</v>
      </c>
    </row>
    <row r="329" spans="1:15" x14ac:dyDescent="0.25">
      <c r="A329">
        <v>323</v>
      </c>
      <c r="B329" s="1" t="s">
        <v>27</v>
      </c>
      <c r="C329" s="1">
        <v>6045</v>
      </c>
      <c r="D329" s="1">
        <v>1140</v>
      </c>
      <c r="E329" s="1">
        <f>C329-('Bump Map'!$B$6+'Bump Map'!$B$5)/2</f>
        <v>2610</v>
      </c>
      <c r="F329" s="1">
        <f>D329-('Bump Map'!$C$6+'Bump Map'!$C$5)/2</f>
        <v>567.5</v>
      </c>
      <c r="G329" s="123">
        <f t="shared" si="25"/>
        <v>2351.3513513513512</v>
      </c>
      <c r="H329" s="123">
        <f t="shared" si="23"/>
        <v>511.26126126126121</v>
      </c>
      <c r="I329" s="1" t="s">
        <v>34</v>
      </c>
      <c r="J329" s="1" t="str">
        <f>IF(AND(B329="Digits",D329&lt;0),I329,IF(AND(B329="Digits",D329&gt;0),_xlfn.TEXTJOIN("_",TRUE,I329,"Q"),IF(B329="BIST",I329,IF(B329="XTAL",I329,_xlfn.TEXTJOIN("_",TRUE,I329,B329)))))</f>
        <v>VSS_RF_TRX3</v>
      </c>
      <c r="K329" s="86" t="s">
        <v>310</v>
      </c>
      <c r="L329" s="86" t="s">
        <v>822</v>
      </c>
      <c r="M329" s="86" t="str">
        <f t="shared" si="24"/>
        <v/>
      </c>
      <c r="N329" s="49"/>
      <c r="O329" s="1" t="s">
        <v>4</v>
      </c>
    </row>
    <row r="330" spans="1:15" x14ac:dyDescent="0.25">
      <c r="A330">
        <v>324</v>
      </c>
      <c r="B330" s="1" t="s">
        <v>27</v>
      </c>
      <c r="C330" s="1">
        <v>6045</v>
      </c>
      <c r="D330" s="1">
        <v>1320</v>
      </c>
      <c r="E330" s="1">
        <f>C330-('Bump Map'!$B$6+'Bump Map'!$B$5)/2</f>
        <v>2610</v>
      </c>
      <c r="F330" s="1">
        <f>D330-('Bump Map'!$C$6+'Bump Map'!$C$5)/2</f>
        <v>747.5</v>
      </c>
      <c r="G330" s="123">
        <f t="shared" si="25"/>
        <v>2351.3513513513512</v>
      </c>
      <c r="H330" s="123">
        <f t="shared" si="23"/>
        <v>673.4234234234234</v>
      </c>
      <c r="I330" s="1" t="s">
        <v>32</v>
      </c>
      <c r="J330" s="1" t="str">
        <f>IF(AND(B330="Digits",D330&lt;0),I330,IF(AND(B330="Digits",D330&gt;0),_xlfn.TEXTJOIN("_",TRUE,I330,"Q"),IF(B330="BIST",I330,IF(B330="XTAL",I330,_xlfn.TEXTJOIN("_",TRUE,I330,B330)))))</f>
        <v>VDD_RF_TRX3</v>
      </c>
      <c r="K330" s="86" t="s">
        <v>364</v>
      </c>
      <c r="L330" s="86" t="s">
        <v>823</v>
      </c>
      <c r="M330" s="86" t="str">
        <f t="shared" si="24"/>
        <v/>
      </c>
      <c r="N330" s="49" t="s">
        <v>378</v>
      </c>
      <c r="O330" s="1" t="s">
        <v>28</v>
      </c>
    </row>
    <row r="331" spans="1:15" ht="30" x14ac:dyDescent="0.25">
      <c r="A331">
        <v>325</v>
      </c>
      <c r="B331" s="1" t="s">
        <v>27</v>
      </c>
      <c r="C331" s="1">
        <v>6045</v>
      </c>
      <c r="D331" s="1">
        <v>1500</v>
      </c>
      <c r="E331" s="1">
        <f>C331-('Bump Map'!$B$6+'Bump Map'!$B$5)/2</f>
        <v>2610</v>
      </c>
      <c r="F331" s="1">
        <f>D331-('Bump Map'!$C$6+'Bump Map'!$C$5)/2</f>
        <v>927.5</v>
      </c>
      <c r="G331" s="123">
        <f t="shared" si="25"/>
        <v>2351.3513513513512</v>
      </c>
      <c r="H331" s="123">
        <f t="shared" si="23"/>
        <v>835.58558558558548</v>
      </c>
      <c r="I331" s="1" t="s">
        <v>30</v>
      </c>
      <c r="J331" s="1" t="str">
        <f>IF(AND(B331="Digits",D331&lt;0),I331,IF(AND(B331="Digits",D331&gt;0),_xlfn.TEXTJOIN("_",TRUE,I331,"Q"),IF(B331="BIST",I331,IF(B331="XTAL",I331,_xlfn.TEXTJOIN("_",TRUE,I331,B331)&amp;"[0]"))))</f>
        <v>VDD_TXRF_TRX3[0]</v>
      </c>
      <c r="K331" s="86" t="s">
        <v>436</v>
      </c>
      <c r="L331" s="86" t="s">
        <v>823</v>
      </c>
      <c r="M331" s="86" t="str">
        <f t="shared" si="24"/>
        <v/>
      </c>
      <c r="N331" s="49" t="s">
        <v>379</v>
      </c>
      <c r="O331" s="1" t="s">
        <v>28</v>
      </c>
    </row>
    <row r="332" spans="1:15" x14ac:dyDescent="0.25">
      <c r="A332">
        <v>326</v>
      </c>
      <c r="B332" s="1" t="s">
        <v>27</v>
      </c>
      <c r="C332" s="1">
        <v>6045</v>
      </c>
      <c r="D332" s="1">
        <v>1680</v>
      </c>
      <c r="E332" s="1">
        <f>C332-('Bump Map'!$B$6+'Bump Map'!$B$5)/2</f>
        <v>2610</v>
      </c>
      <c r="F332" s="1">
        <f>D332-('Bump Map'!$C$6+'Bump Map'!$C$5)/2</f>
        <v>1107.5</v>
      </c>
      <c r="G332" s="123">
        <f t="shared" si="25"/>
        <v>2351.3513513513512</v>
      </c>
      <c r="H332" s="123">
        <f t="shared" si="23"/>
        <v>997.74774774774767</v>
      </c>
      <c r="I332" s="1" t="s">
        <v>26</v>
      </c>
      <c r="J332" s="1" t="str">
        <f>IF(AND(B332="Digits",D332&lt;0),I332,IF(AND(B332="Digits",D332&gt;0),_xlfn.TEXTJOIN("_",TRUE,I332,"Q"),IF(B332="BIST",I332,IF(B332="XTAL",I332,_xlfn.TEXTJOIN("_",TRUE,I332,B332)))))</f>
        <v>VDD_ANA_RF_TRX3</v>
      </c>
      <c r="K332" s="86" t="s">
        <v>347</v>
      </c>
      <c r="L332" s="86" t="s">
        <v>821</v>
      </c>
      <c r="M332" s="86" t="str">
        <f t="shared" si="24"/>
        <v/>
      </c>
      <c r="N332" s="49"/>
      <c r="O332" s="1" t="s">
        <v>1</v>
      </c>
    </row>
    <row r="333" spans="1:15" x14ac:dyDescent="0.25">
      <c r="A333">
        <v>327</v>
      </c>
      <c r="B333" s="1" t="s">
        <v>12</v>
      </c>
      <c r="C333" s="1">
        <v>6225</v>
      </c>
      <c r="D333" s="1">
        <v>-461</v>
      </c>
      <c r="E333" s="1">
        <f>C333-('Bump Map'!$B$6+'Bump Map'!$B$5)/2</f>
        <v>2790</v>
      </c>
      <c r="F333" s="1">
        <f>D333-('Bump Map'!$C$6+'Bump Map'!$C$5)/2</f>
        <v>-1033.5</v>
      </c>
      <c r="G333" s="123">
        <f t="shared" si="25"/>
        <v>2513.5135135135133</v>
      </c>
      <c r="H333" s="123">
        <f t="shared" si="23"/>
        <v>-931.08108108108104</v>
      </c>
      <c r="I333" s="1" t="s">
        <v>427</v>
      </c>
      <c r="J333" s="1" t="str">
        <f>IF(B333="Digits",I333,IF(B333="BIST",I333,IF(B333="XTAL",I333,_xlfn.TEXTJOIN("_",TRUE,I333,B333))))</f>
        <v>VDD_IO</v>
      </c>
      <c r="K333" s="86" t="str">
        <f>J333</f>
        <v>VDD_IO</v>
      </c>
      <c r="L333" s="86" t="s">
        <v>821</v>
      </c>
      <c r="M333" s="86" t="str">
        <f t="shared" si="24"/>
        <v/>
      </c>
      <c r="N333" s="49"/>
      <c r="O333" s="1" t="s">
        <v>1</v>
      </c>
    </row>
    <row r="334" spans="1:15" x14ac:dyDescent="0.25">
      <c r="A334">
        <v>328</v>
      </c>
      <c r="B334" s="1" t="s">
        <v>12</v>
      </c>
      <c r="C334" s="1">
        <v>6225</v>
      </c>
      <c r="D334" s="1">
        <v>-281</v>
      </c>
      <c r="E334" s="1">
        <f>C334-('Bump Map'!$B$6+'Bump Map'!$B$5)/2</f>
        <v>2790</v>
      </c>
      <c r="F334" s="1">
        <f>D334-('Bump Map'!$C$6+'Bump Map'!$C$5)/2</f>
        <v>-853.5</v>
      </c>
      <c r="G334" s="123">
        <f t="shared" si="25"/>
        <v>2513.5135135135133</v>
      </c>
      <c r="H334" s="123">
        <f t="shared" si="23"/>
        <v>-768.91891891891885</v>
      </c>
      <c r="I334" s="1" t="s">
        <v>24</v>
      </c>
      <c r="J334" s="1" t="str">
        <f>IF(B334="Digits",I334,IF(B334="BIST",I334,IF(B334="XTAL",I334,_xlfn.TEXTJOIN("_",TRUE,I334,B334))))</f>
        <v>GPIO[15]</v>
      </c>
      <c r="K334" s="86" t="str">
        <f>J334</f>
        <v>GPIO[15]</v>
      </c>
      <c r="L334" s="86" t="s">
        <v>824</v>
      </c>
      <c r="M334" s="86" t="str">
        <f t="shared" si="24"/>
        <v>L3</v>
      </c>
      <c r="N334" s="49"/>
      <c r="O334" s="1" t="s">
        <v>22</v>
      </c>
    </row>
    <row r="335" spans="1:15" x14ac:dyDescent="0.25">
      <c r="A335">
        <v>329</v>
      </c>
      <c r="B335" s="1" t="s">
        <v>12</v>
      </c>
      <c r="C335" s="1">
        <v>6225</v>
      </c>
      <c r="D335" s="1">
        <v>-101</v>
      </c>
      <c r="E335" s="1">
        <f>C335-('Bump Map'!$B$6+'Bump Map'!$B$5)/2</f>
        <v>2790</v>
      </c>
      <c r="F335" s="1">
        <f>D335-('Bump Map'!$C$6+'Bump Map'!$C$5)/2</f>
        <v>-673.5</v>
      </c>
      <c r="G335" s="123">
        <f t="shared" si="25"/>
        <v>2513.5135135135133</v>
      </c>
      <c r="H335" s="123">
        <f t="shared" si="23"/>
        <v>-606.75675675675666</v>
      </c>
      <c r="I335" s="1" t="s">
        <v>35</v>
      </c>
      <c r="J335" s="1" t="str">
        <f>IF(B335="Digits",I335,IF(B335="BIST",I335,IF(B335="XTAL",I335,_xlfn.TEXTJOIN("_",TRUE,I335,B335))))</f>
        <v>GPIO[12]</v>
      </c>
      <c r="K335" s="86" t="str">
        <f>J335</f>
        <v>GPIO[12]</v>
      </c>
      <c r="L335" s="86" t="s">
        <v>824</v>
      </c>
      <c r="M335" s="86" t="str">
        <f t="shared" si="24"/>
        <v>M3</v>
      </c>
      <c r="N335" s="49"/>
      <c r="O335" s="1" t="s">
        <v>22</v>
      </c>
    </row>
    <row r="336" spans="1:15" x14ac:dyDescent="0.25">
      <c r="A336">
        <v>330</v>
      </c>
      <c r="B336" s="1" t="s">
        <v>3</v>
      </c>
      <c r="C336" s="1">
        <v>6225</v>
      </c>
      <c r="D336" s="1">
        <v>960</v>
      </c>
      <c r="E336" s="1">
        <f>C336-('Bump Map'!$B$6+'Bump Map'!$B$5)/2</f>
        <v>2790</v>
      </c>
      <c r="F336" s="1">
        <f>D336-('Bump Map'!$C$6+'Bump Map'!$C$5)/2</f>
        <v>387.5</v>
      </c>
      <c r="G336" s="123">
        <f t="shared" si="25"/>
        <v>2513.5135135135133</v>
      </c>
      <c r="H336" s="123">
        <f t="shared" si="23"/>
        <v>349.09909909909908</v>
      </c>
      <c r="I336" s="1" t="s">
        <v>6</v>
      </c>
      <c r="J336" s="1" t="str">
        <f>IF(AND(B336="Digits",D336&lt;0),I336,IF(AND(B336="Digits",D336&gt;0),_xlfn.TEXTJOIN("_",TRUE,I336,"Q"),IF(B336="BIST",I336,IF(B336="XTAL",I336,_xlfn.TEXTJOIN("_",TRUE,I336,B336)))))</f>
        <v>VSS_XTAL_PLL1</v>
      </c>
      <c r="K336" s="86" t="s">
        <v>310</v>
      </c>
      <c r="L336" s="86" t="s">
        <v>822</v>
      </c>
      <c r="M336" s="86" t="str">
        <f t="shared" si="24"/>
        <v/>
      </c>
      <c r="N336" s="49"/>
      <c r="O336" s="1" t="s">
        <v>4</v>
      </c>
    </row>
    <row r="337" spans="1:15" x14ac:dyDescent="0.25">
      <c r="A337">
        <v>331</v>
      </c>
      <c r="B337" s="1" t="s">
        <v>3</v>
      </c>
      <c r="C337" s="1">
        <v>6225</v>
      </c>
      <c r="D337" s="1">
        <v>1140</v>
      </c>
      <c r="E337" s="1">
        <f>C337-('Bump Map'!$B$6+'Bump Map'!$B$5)/2</f>
        <v>2790</v>
      </c>
      <c r="F337" s="1">
        <f>D337-('Bump Map'!$C$6+'Bump Map'!$C$5)/2</f>
        <v>567.5</v>
      </c>
      <c r="G337" s="123">
        <f t="shared" si="25"/>
        <v>2513.5135135135133</v>
      </c>
      <c r="H337" s="123">
        <f t="shared" si="23"/>
        <v>511.26126126126121</v>
      </c>
      <c r="I337" s="1" t="s">
        <v>5</v>
      </c>
      <c r="J337" s="1" t="str">
        <f>IF(AND(B337="Digits",D337&lt;0),I337,IF(AND(B337="Digits",D337&gt;0),_xlfn.TEXTJOIN("_",TRUE,I337,"Q"),IF(B337="BIST",I337,IF(B337="XTAL",I337,_xlfn.TEXTJOIN("_",TRUE,I337,B337)))))</f>
        <v>VSS_M_PLL1</v>
      </c>
      <c r="K337" s="86" t="s">
        <v>310</v>
      </c>
      <c r="L337" s="86" t="s">
        <v>822</v>
      </c>
      <c r="M337" s="86" t="str">
        <f t="shared" si="24"/>
        <v/>
      </c>
      <c r="N337" s="49"/>
      <c r="O337" s="1" t="s">
        <v>4</v>
      </c>
    </row>
    <row r="338" spans="1:15" x14ac:dyDescent="0.25">
      <c r="A338">
        <v>332</v>
      </c>
      <c r="B338" s="1" t="s">
        <v>3</v>
      </c>
      <c r="C338" s="1">
        <v>6225</v>
      </c>
      <c r="D338" s="1">
        <v>1320</v>
      </c>
      <c r="E338" s="1">
        <f>C338-('Bump Map'!$B$6+'Bump Map'!$B$5)/2</f>
        <v>2790</v>
      </c>
      <c r="F338" s="1">
        <f>D338-('Bump Map'!$C$6+'Bump Map'!$C$5)/2</f>
        <v>747.5</v>
      </c>
      <c r="G338" s="123">
        <f t="shared" si="25"/>
        <v>2513.5135135135133</v>
      </c>
      <c r="H338" s="123">
        <f t="shared" si="23"/>
        <v>673.4234234234234</v>
      </c>
      <c r="I338" s="1" t="s">
        <v>17</v>
      </c>
      <c r="J338" s="1" t="str">
        <f>IF(AND(B338="Digits",D338&lt;0),I338,IF(AND(B338="Digits",D338&gt;0),_xlfn.TEXTJOIN("_",TRUE,I338,"Q"),IF(B338="BIST",I338,IF(B338="XTAL",I338,_xlfn.TEXTJOIN("_",TRUE,I338,B338)))))</f>
        <v>VSS_S_PLL1</v>
      </c>
      <c r="K338" s="86" t="s">
        <v>310</v>
      </c>
      <c r="L338" s="86" t="s">
        <v>822</v>
      </c>
      <c r="M338" s="86" t="str">
        <f t="shared" si="24"/>
        <v/>
      </c>
      <c r="N338" s="49"/>
      <c r="O338" s="1" t="s">
        <v>4</v>
      </c>
    </row>
    <row r="339" spans="1:15" x14ac:dyDescent="0.25">
      <c r="A339">
        <v>333</v>
      </c>
      <c r="B339" s="1" t="s">
        <v>3</v>
      </c>
      <c r="C339" s="1">
        <v>6225</v>
      </c>
      <c r="D339" s="1">
        <v>1680</v>
      </c>
      <c r="E339" s="1">
        <f>C339-('Bump Map'!$B$6+'Bump Map'!$B$5)/2</f>
        <v>2790</v>
      </c>
      <c r="F339" s="1">
        <f>D339-('Bump Map'!$C$6+'Bump Map'!$C$5)/2</f>
        <v>1107.5</v>
      </c>
      <c r="G339" s="123">
        <f t="shared" si="25"/>
        <v>2513.5135135135133</v>
      </c>
      <c r="H339" s="123">
        <f t="shared" si="23"/>
        <v>997.74774774774767</v>
      </c>
      <c r="I339" s="1" t="s">
        <v>17</v>
      </c>
      <c r="J339" s="1" t="str">
        <f>IF(AND(B339="Digits",D339&lt;0),I339,IF(AND(B339="Digits",D339&gt;0),_xlfn.TEXTJOIN("_",TRUE,I339,"Q"),IF(B339="BIST",I339,IF(B339="XTAL",I339,_xlfn.TEXTJOIN("_",TRUE,I339,B339)))))</f>
        <v>VSS_S_PLL1</v>
      </c>
      <c r="K339" s="86" t="s">
        <v>310</v>
      </c>
      <c r="L339" s="86" t="s">
        <v>822</v>
      </c>
      <c r="M339" s="86" t="str">
        <f t="shared" si="24"/>
        <v/>
      </c>
      <c r="N339" s="49"/>
      <c r="O339" s="1" t="s">
        <v>4</v>
      </c>
    </row>
    <row r="340" spans="1:15" x14ac:dyDescent="0.25">
      <c r="A340">
        <v>334</v>
      </c>
      <c r="B340" s="1" t="s">
        <v>12</v>
      </c>
      <c r="C340" s="1">
        <v>6405</v>
      </c>
      <c r="D340" s="1">
        <v>-461</v>
      </c>
      <c r="E340" s="1">
        <f>C340-('Bump Map'!$B$6+'Bump Map'!$B$5)/2</f>
        <v>2970</v>
      </c>
      <c r="F340" s="1">
        <f>D340-('Bump Map'!$C$6+'Bump Map'!$C$5)/2</f>
        <v>-1033.5</v>
      </c>
      <c r="G340" s="123">
        <f t="shared" si="25"/>
        <v>2675.6756756756754</v>
      </c>
      <c r="H340" s="123">
        <f t="shared" si="23"/>
        <v>-931.08108108108104</v>
      </c>
      <c r="I340" s="1" t="s">
        <v>61</v>
      </c>
      <c r="J340" s="1" t="str">
        <f>IF(B340="Digits",I340,IF(B340="BIST",I340,IF(B340="XTAL",I340,_xlfn.TEXTJOIN("_",TRUE,I340,B340))))</f>
        <v>VSS_DIG</v>
      </c>
      <c r="K340" s="86" t="s">
        <v>311</v>
      </c>
      <c r="L340" s="86" t="s">
        <v>822</v>
      </c>
      <c r="M340" s="86" t="str">
        <f t="shared" si="24"/>
        <v/>
      </c>
      <c r="N340" s="49"/>
      <c r="O340" s="1" t="s">
        <v>4</v>
      </c>
    </row>
    <row r="341" spans="1:15" x14ac:dyDescent="0.25">
      <c r="A341">
        <v>335</v>
      </c>
      <c r="B341" s="1" t="s">
        <v>12</v>
      </c>
      <c r="C341" s="1">
        <v>6405</v>
      </c>
      <c r="D341" s="1">
        <v>-281</v>
      </c>
      <c r="E341" s="1">
        <f>C341-('Bump Map'!$B$6+'Bump Map'!$B$5)/2</f>
        <v>2970</v>
      </c>
      <c r="F341" s="1">
        <f>D341-('Bump Map'!$C$6+'Bump Map'!$C$5)/2</f>
        <v>-853.5</v>
      </c>
      <c r="G341" s="123">
        <f t="shared" si="25"/>
        <v>2675.6756756756754</v>
      </c>
      <c r="H341" s="123">
        <f t="shared" si="23"/>
        <v>-768.91891891891885</v>
      </c>
      <c r="I341" s="1" t="s">
        <v>427</v>
      </c>
      <c r="J341" s="1" t="str">
        <f>IF(B341="Digits",I341,IF(B341="BIST",I341,IF(B341="XTAL",I341,_xlfn.TEXTJOIN("_",TRUE,I341,B341))))</f>
        <v>VDD_IO</v>
      </c>
      <c r="K341" s="86" t="str">
        <f>J341</f>
        <v>VDD_IO</v>
      </c>
      <c r="L341" s="86" t="s">
        <v>821</v>
      </c>
      <c r="M341" s="86" t="str">
        <f t="shared" si="24"/>
        <v/>
      </c>
      <c r="N341" s="49"/>
      <c r="O341" s="1" t="s">
        <v>1</v>
      </c>
    </row>
    <row r="342" spans="1:15" x14ac:dyDescent="0.25">
      <c r="A342">
        <v>336</v>
      </c>
      <c r="B342" s="1" t="s">
        <v>12</v>
      </c>
      <c r="C342" s="1">
        <v>6405</v>
      </c>
      <c r="D342" s="1">
        <v>-101</v>
      </c>
      <c r="E342" s="1">
        <f>C342-('Bump Map'!$B$6+'Bump Map'!$B$5)/2</f>
        <v>2970</v>
      </c>
      <c r="F342" s="1">
        <f>D342-('Bump Map'!$C$6+'Bump Map'!$C$5)/2</f>
        <v>-673.5</v>
      </c>
      <c r="G342" s="123">
        <f t="shared" si="25"/>
        <v>2675.6756756756754</v>
      </c>
      <c r="H342" s="123">
        <f t="shared" si="23"/>
        <v>-606.75675675675666</v>
      </c>
      <c r="I342" s="1" t="s">
        <v>23</v>
      </c>
      <c r="J342" s="1" t="str">
        <f>IF(B342="Digits",I342,IF(B342="BIST",I342,IF(B342="XTAL",I342,_xlfn.TEXTJOIN("_",TRUE,I342,B342))))</f>
        <v>GPIO[14]</v>
      </c>
      <c r="K342" s="86" t="str">
        <f>J342</f>
        <v>GPIO[14]</v>
      </c>
      <c r="L342" s="86" t="s">
        <v>824</v>
      </c>
      <c r="M342" s="86" t="str">
        <f t="shared" si="24"/>
        <v>L4</v>
      </c>
      <c r="N342" s="49"/>
      <c r="O342" s="1" t="s">
        <v>22</v>
      </c>
    </row>
    <row r="343" spans="1:15" x14ac:dyDescent="0.25">
      <c r="A343">
        <v>337</v>
      </c>
      <c r="B343" s="1" t="s">
        <v>12</v>
      </c>
      <c r="C343" s="1">
        <v>6405</v>
      </c>
      <c r="D343" s="1">
        <v>79</v>
      </c>
      <c r="E343" s="1">
        <f>C343-('Bump Map'!$B$6+'Bump Map'!$B$5)/2</f>
        <v>2970</v>
      </c>
      <c r="F343" s="1">
        <f>D343-('Bump Map'!$C$6+'Bump Map'!$C$5)/2</f>
        <v>-493.5</v>
      </c>
      <c r="G343" s="123">
        <f t="shared" si="25"/>
        <v>2675.6756756756754</v>
      </c>
      <c r="H343" s="123">
        <f t="shared" si="23"/>
        <v>-444.59459459459458</v>
      </c>
      <c r="I343" s="1" t="s">
        <v>20</v>
      </c>
      <c r="J343" s="1" t="str">
        <f>IF(B343="Digits",I343,IF(B343="BIST",I343,IF(B343="XTAL",I343,_xlfn.TEXTJOIN("_",TRUE,I343,B343))))</f>
        <v>GPIO[6]</v>
      </c>
      <c r="K343" s="86" t="str">
        <f>J343</f>
        <v>GPIO[6]</v>
      </c>
      <c r="L343" s="86" t="s">
        <v>824</v>
      </c>
      <c r="M343" s="86" t="str">
        <f t="shared" si="24"/>
        <v>H2</v>
      </c>
      <c r="N343" s="49"/>
      <c r="O343" s="1" t="s">
        <v>13</v>
      </c>
    </row>
    <row r="344" spans="1:15" x14ac:dyDescent="0.25">
      <c r="A344">
        <v>338</v>
      </c>
      <c r="B344" s="1" t="s">
        <v>12</v>
      </c>
      <c r="C344" s="1">
        <v>6405</v>
      </c>
      <c r="D344" s="1">
        <v>259</v>
      </c>
      <c r="E344" s="1">
        <f>C344-('Bump Map'!$B$6+'Bump Map'!$B$5)/2</f>
        <v>2970</v>
      </c>
      <c r="F344" s="1">
        <f>D344-('Bump Map'!$C$6+'Bump Map'!$C$5)/2</f>
        <v>-313.5</v>
      </c>
      <c r="G344" s="123">
        <f t="shared" si="25"/>
        <v>2675.6756756756754</v>
      </c>
      <c r="H344" s="123">
        <f t="shared" si="23"/>
        <v>-282.43243243243239</v>
      </c>
      <c r="I344" s="1" t="s">
        <v>19</v>
      </c>
      <c r="J344" s="1" t="str">
        <f>IF(B344="Digits",I344,IF(B344="BIST",I344,IF(B344="XTAL",I344,_xlfn.TEXTJOIN("_",TRUE,I344,B344))))</f>
        <v>GPIO[4]</v>
      </c>
      <c r="K344" s="86" t="str">
        <f>J344</f>
        <v>GPIO[4]</v>
      </c>
      <c r="L344" s="86" t="s">
        <v>824</v>
      </c>
      <c r="M344" s="86" t="str">
        <f t="shared" si="24"/>
        <v>J1</v>
      </c>
      <c r="N344" s="49"/>
      <c r="O344" s="1" t="s">
        <v>13</v>
      </c>
    </row>
    <row r="345" spans="1:15" x14ac:dyDescent="0.25">
      <c r="A345">
        <v>339</v>
      </c>
      <c r="B345" s="1" t="s">
        <v>3</v>
      </c>
      <c r="C345" s="1">
        <v>6405</v>
      </c>
      <c r="D345" s="1">
        <v>420</v>
      </c>
      <c r="E345" s="1">
        <f>C345-('Bump Map'!$B$6+'Bump Map'!$B$5)/2</f>
        <v>2970</v>
      </c>
      <c r="F345" s="1">
        <f>D345-('Bump Map'!$C$6+'Bump Map'!$C$5)/2</f>
        <v>-152.5</v>
      </c>
      <c r="G345" s="123">
        <f t="shared" si="25"/>
        <v>2675.6756756756754</v>
      </c>
      <c r="H345" s="123">
        <f t="shared" si="23"/>
        <v>-137.38738738738738</v>
      </c>
      <c r="I345" s="1" t="s">
        <v>6</v>
      </c>
      <c r="J345" s="1" t="str">
        <f t="shared" ref="J345:J351" si="26">IF(AND(B345="Digits",D345&lt;0),I345,IF(AND(B345="Digits",D345&gt;0),_xlfn.TEXTJOIN("_",TRUE,I345,"Q"),IF(B345="BIST",I345,IF(B345="XTAL",I345,_xlfn.TEXTJOIN("_",TRUE,I345,B345)))))</f>
        <v>VSS_XTAL_PLL1</v>
      </c>
      <c r="K345" s="86" t="s">
        <v>310</v>
      </c>
      <c r="L345" s="86" t="s">
        <v>822</v>
      </c>
      <c r="M345" s="86" t="str">
        <f t="shared" si="24"/>
        <v/>
      </c>
      <c r="N345" s="49"/>
      <c r="O345" s="1" t="s">
        <v>4</v>
      </c>
    </row>
    <row r="346" spans="1:15" x14ac:dyDescent="0.25">
      <c r="A346">
        <v>340</v>
      </c>
      <c r="B346" s="1" t="s">
        <v>3</v>
      </c>
      <c r="C346" s="1">
        <v>6405</v>
      </c>
      <c r="D346" s="1">
        <v>600</v>
      </c>
      <c r="E346" s="1">
        <f>C346-('Bump Map'!$B$6+'Bump Map'!$B$5)/2</f>
        <v>2970</v>
      </c>
      <c r="F346" s="1">
        <f>D346-('Bump Map'!$C$6+'Bump Map'!$C$5)/2</f>
        <v>27.5</v>
      </c>
      <c r="G346" s="123">
        <f t="shared" si="25"/>
        <v>2675.6756756756754</v>
      </c>
      <c r="H346" s="123">
        <f t="shared" si="23"/>
        <v>24.774774774774773</v>
      </c>
      <c r="I346" s="1" t="s">
        <v>18</v>
      </c>
      <c r="J346" s="1" t="str">
        <f t="shared" si="26"/>
        <v>REF_DCPL_PLL1</v>
      </c>
      <c r="K346" s="86" t="s">
        <v>364</v>
      </c>
      <c r="L346" s="86" t="s">
        <v>823</v>
      </c>
      <c r="M346" s="86" t="str">
        <f t="shared" si="24"/>
        <v/>
      </c>
      <c r="N346" s="49" t="s">
        <v>380</v>
      </c>
      <c r="O346" s="1" t="s">
        <v>397</v>
      </c>
    </row>
    <row r="347" spans="1:15" x14ac:dyDescent="0.25">
      <c r="A347">
        <v>341</v>
      </c>
      <c r="B347" s="1" t="s">
        <v>3</v>
      </c>
      <c r="C347" s="1">
        <v>6405</v>
      </c>
      <c r="D347" s="1">
        <v>780</v>
      </c>
      <c r="E347" s="1">
        <f>C347-('Bump Map'!$B$6+'Bump Map'!$B$5)/2</f>
        <v>2970</v>
      </c>
      <c r="F347" s="1">
        <f>D347-('Bump Map'!$C$6+'Bump Map'!$C$5)/2</f>
        <v>207.5</v>
      </c>
      <c r="G347" s="123">
        <f t="shared" si="25"/>
        <v>2675.6756756756754</v>
      </c>
      <c r="H347" s="123">
        <f t="shared" si="23"/>
        <v>186.93693693693692</v>
      </c>
      <c r="I347" s="1" t="s">
        <v>6</v>
      </c>
      <c r="J347" s="1" t="str">
        <f t="shared" si="26"/>
        <v>VSS_XTAL_PLL1</v>
      </c>
      <c r="K347" s="86" t="s">
        <v>310</v>
      </c>
      <c r="L347" s="86" t="s">
        <v>822</v>
      </c>
      <c r="M347" s="86" t="str">
        <f t="shared" si="24"/>
        <v/>
      </c>
      <c r="N347" s="49"/>
      <c r="O347" s="1" t="s">
        <v>4</v>
      </c>
    </row>
    <row r="348" spans="1:15" x14ac:dyDescent="0.25">
      <c r="A348">
        <v>342</v>
      </c>
      <c r="B348" s="1" t="s">
        <v>3</v>
      </c>
      <c r="C348" s="1">
        <v>6405</v>
      </c>
      <c r="D348" s="1">
        <v>960</v>
      </c>
      <c r="E348" s="1">
        <f>C348-('Bump Map'!$B$6+'Bump Map'!$B$5)/2</f>
        <v>2970</v>
      </c>
      <c r="F348" s="1">
        <f>D348-('Bump Map'!$C$6+'Bump Map'!$C$5)/2</f>
        <v>387.5</v>
      </c>
      <c r="G348" s="123">
        <f t="shared" si="25"/>
        <v>2675.6756756756754</v>
      </c>
      <c r="H348" s="123">
        <f t="shared" si="23"/>
        <v>349.09909909909908</v>
      </c>
      <c r="I348" s="1" t="s">
        <v>6</v>
      </c>
      <c r="J348" s="1" t="str">
        <f t="shared" si="26"/>
        <v>VSS_XTAL_PLL1</v>
      </c>
      <c r="K348" s="86" t="s">
        <v>310</v>
      </c>
      <c r="L348" s="86" t="s">
        <v>822</v>
      </c>
      <c r="M348" s="86" t="str">
        <f t="shared" si="24"/>
        <v/>
      </c>
      <c r="N348" s="49"/>
      <c r="O348" s="1" t="s">
        <v>4</v>
      </c>
    </row>
    <row r="349" spans="1:15" x14ac:dyDescent="0.25">
      <c r="A349">
        <v>343</v>
      </c>
      <c r="B349" s="1" t="s">
        <v>3</v>
      </c>
      <c r="C349" s="1">
        <v>6405</v>
      </c>
      <c r="D349" s="1">
        <v>1320</v>
      </c>
      <c r="E349" s="1">
        <f>C349-('Bump Map'!$B$6+'Bump Map'!$B$5)/2</f>
        <v>2970</v>
      </c>
      <c r="F349" s="1">
        <f>D349-('Bump Map'!$C$6+'Bump Map'!$C$5)/2</f>
        <v>747.5</v>
      </c>
      <c r="G349" s="123">
        <f t="shared" si="25"/>
        <v>2675.6756756756754</v>
      </c>
      <c r="H349" s="123">
        <f t="shared" si="23"/>
        <v>673.4234234234234</v>
      </c>
      <c r="I349" s="1" t="s">
        <v>5</v>
      </c>
      <c r="J349" s="1" t="str">
        <f t="shared" si="26"/>
        <v>VSS_M_PLL1</v>
      </c>
      <c r="K349" s="86" t="s">
        <v>310</v>
      </c>
      <c r="L349" s="86" t="s">
        <v>822</v>
      </c>
      <c r="M349" s="86" t="str">
        <f t="shared" si="24"/>
        <v/>
      </c>
      <c r="N349" s="49"/>
      <c r="O349" s="1" t="s">
        <v>4</v>
      </c>
    </row>
    <row r="350" spans="1:15" x14ac:dyDescent="0.25">
      <c r="A350">
        <v>344</v>
      </c>
      <c r="B350" s="1" t="s">
        <v>3</v>
      </c>
      <c r="C350" s="1">
        <v>6405</v>
      </c>
      <c r="D350" s="1">
        <v>1500</v>
      </c>
      <c r="E350" s="1">
        <f>C350-('Bump Map'!$B$6+'Bump Map'!$B$5)/2</f>
        <v>2970</v>
      </c>
      <c r="F350" s="1">
        <f>D350-('Bump Map'!$C$6+'Bump Map'!$C$5)/2</f>
        <v>927.5</v>
      </c>
      <c r="G350" s="123">
        <f t="shared" si="25"/>
        <v>2675.6756756756754</v>
      </c>
      <c r="H350" s="123">
        <f t="shared" si="23"/>
        <v>835.58558558558548</v>
      </c>
      <c r="I350" s="1" t="s">
        <v>25</v>
      </c>
      <c r="J350" s="1" t="str">
        <f t="shared" si="26"/>
        <v>VSS_VCO_PLL1</v>
      </c>
      <c r="K350" s="86" t="s">
        <v>310</v>
      </c>
      <c r="L350" s="86" t="s">
        <v>822</v>
      </c>
      <c r="M350" s="86" t="str">
        <f t="shared" si="24"/>
        <v/>
      </c>
      <c r="N350" s="49"/>
      <c r="O350" s="1" t="s">
        <v>4</v>
      </c>
    </row>
    <row r="351" spans="1:15" x14ac:dyDescent="0.25">
      <c r="A351">
        <v>345</v>
      </c>
      <c r="B351" s="1" t="s">
        <v>3</v>
      </c>
      <c r="C351" s="1">
        <v>6405</v>
      </c>
      <c r="D351" s="1">
        <v>1680</v>
      </c>
      <c r="E351" s="1">
        <f>C351-('Bump Map'!$B$6+'Bump Map'!$B$5)/2</f>
        <v>2970</v>
      </c>
      <c r="F351" s="1">
        <f>D351-('Bump Map'!$C$6+'Bump Map'!$C$5)/2</f>
        <v>1107.5</v>
      </c>
      <c r="G351" s="123">
        <f t="shared" si="25"/>
        <v>2675.6756756756754</v>
      </c>
      <c r="H351" s="123">
        <f t="shared" si="23"/>
        <v>997.74774774774767</v>
      </c>
      <c r="I351" s="1" t="s">
        <v>2</v>
      </c>
      <c r="J351" s="1" t="str">
        <f t="shared" si="26"/>
        <v>VDD_ANA_LO_PLL1</v>
      </c>
      <c r="K351" s="86" t="s">
        <v>351</v>
      </c>
      <c r="L351" s="86" t="s">
        <v>821</v>
      </c>
      <c r="M351" s="86" t="str">
        <f t="shared" si="24"/>
        <v/>
      </c>
      <c r="N351" s="49"/>
      <c r="O351" s="1" t="s">
        <v>1</v>
      </c>
    </row>
    <row r="352" spans="1:15" x14ac:dyDescent="0.25">
      <c r="A352">
        <v>346</v>
      </c>
      <c r="B352" s="1" t="s">
        <v>12</v>
      </c>
      <c r="C352" s="1">
        <v>6585</v>
      </c>
      <c r="D352" s="1">
        <v>-461</v>
      </c>
      <c r="E352" s="1">
        <f>C352-('Bump Map'!$B$6+'Bump Map'!$B$5)/2</f>
        <v>3150</v>
      </c>
      <c r="F352" s="1">
        <f>D352-('Bump Map'!$C$6+'Bump Map'!$C$5)/2</f>
        <v>-1033.5</v>
      </c>
      <c r="G352" s="123">
        <f t="shared" si="25"/>
        <v>2837.8378378378375</v>
      </c>
      <c r="H352" s="123">
        <f t="shared" si="23"/>
        <v>-931.08108108108104</v>
      </c>
      <c r="I352" s="1" t="s">
        <v>52</v>
      </c>
      <c r="J352" s="1" t="str">
        <f>IF(B352="Digits",I352,IF(B352="BIST",I352,IF(B352="XTAL",I352,_xlfn.TEXTJOIN("_",TRUE,I352,B352))))</f>
        <v>VDD_DIG</v>
      </c>
      <c r="K352" s="86" t="str">
        <f>J352</f>
        <v>VDD_DIG</v>
      </c>
      <c r="L352" s="86" t="s">
        <v>821</v>
      </c>
      <c r="M352" s="86" t="str">
        <f t="shared" si="24"/>
        <v/>
      </c>
      <c r="N352" s="49"/>
      <c r="O352" s="1" t="s">
        <v>1</v>
      </c>
    </row>
    <row r="353" spans="1:15" x14ac:dyDescent="0.25">
      <c r="A353">
        <v>347</v>
      </c>
      <c r="B353" s="1" t="s">
        <v>12</v>
      </c>
      <c r="C353" s="1">
        <v>6585</v>
      </c>
      <c r="D353" s="1">
        <v>-281</v>
      </c>
      <c r="E353" s="1">
        <f>C353-('Bump Map'!$B$6+'Bump Map'!$B$5)/2</f>
        <v>3150</v>
      </c>
      <c r="F353" s="1">
        <f>D353-('Bump Map'!$C$6+'Bump Map'!$C$5)/2</f>
        <v>-853.5</v>
      </c>
      <c r="G353" s="123">
        <f t="shared" si="25"/>
        <v>2837.8378378378375</v>
      </c>
      <c r="H353" s="123">
        <f t="shared" si="23"/>
        <v>-768.91891891891885</v>
      </c>
      <c r="I353" s="1" t="s">
        <v>11</v>
      </c>
      <c r="J353" s="1" t="str">
        <f>IF(B353="Digits",I353,IF(B353="BIST",I353,IF(B353="XTAL",I353,_xlfn.TEXTJOIN("_",TRUE,I353,B353))))</f>
        <v>VSS_IO</v>
      </c>
      <c r="K353" s="86" t="s">
        <v>311</v>
      </c>
      <c r="L353" s="86" t="s">
        <v>822</v>
      </c>
      <c r="M353" s="86" t="str">
        <f t="shared" si="24"/>
        <v/>
      </c>
      <c r="N353" s="49"/>
      <c r="O353" s="1" t="s">
        <v>4</v>
      </c>
    </row>
    <row r="354" spans="1:15" x14ac:dyDescent="0.25">
      <c r="A354">
        <v>348</v>
      </c>
      <c r="B354" s="1" t="s">
        <v>12</v>
      </c>
      <c r="C354" s="1">
        <v>6585</v>
      </c>
      <c r="D354" s="1">
        <v>-101</v>
      </c>
      <c r="E354" s="1">
        <f>C354-('Bump Map'!$B$6+'Bump Map'!$B$5)/2</f>
        <v>3150</v>
      </c>
      <c r="F354" s="1">
        <f>D354-('Bump Map'!$C$6+'Bump Map'!$C$5)/2</f>
        <v>-673.5</v>
      </c>
      <c r="G354" s="123">
        <f t="shared" si="25"/>
        <v>2837.8378378378375</v>
      </c>
      <c r="H354" s="123">
        <f t="shared" si="23"/>
        <v>-606.75675675675666</v>
      </c>
      <c r="I354" s="1" t="s">
        <v>427</v>
      </c>
      <c r="J354" s="1" t="str">
        <f>IF(B354="Digits",I354,IF(B354="BIST",I354,IF(B354="XTAL",I354,_xlfn.TEXTJOIN("_",TRUE,I354,B354))))</f>
        <v>VDD_IO</v>
      </c>
      <c r="K354" s="86" t="str">
        <f>J354</f>
        <v>VDD_IO</v>
      </c>
      <c r="L354" s="86" t="s">
        <v>821</v>
      </c>
      <c r="M354" s="86" t="str">
        <f t="shared" si="24"/>
        <v/>
      </c>
      <c r="N354" s="49"/>
      <c r="O354" s="1" t="s">
        <v>1</v>
      </c>
    </row>
    <row r="355" spans="1:15" x14ac:dyDescent="0.25">
      <c r="A355">
        <v>349</v>
      </c>
      <c r="B355" s="1" t="s">
        <v>12</v>
      </c>
      <c r="C355" s="1">
        <v>6585</v>
      </c>
      <c r="D355" s="1">
        <v>79</v>
      </c>
      <c r="E355" s="1">
        <f>C355-('Bump Map'!$B$6+'Bump Map'!$B$5)/2</f>
        <v>3150</v>
      </c>
      <c r="F355" s="1">
        <f>D355-('Bump Map'!$C$6+'Bump Map'!$C$5)/2</f>
        <v>-493.5</v>
      </c>
      <c r="G355" s="123">
        <f t="shared" si="25"/>
        <v>2837.8378378378375</v>
      </c>
      <c r="H355" s="123">
        <f t="shared" si="23"/>
        <v>-444.59459459459458</v>
      </c>
      <c r="I355" s="1" t="s">
        <v>15</v>
      </c>
      <c r="J355" s="1" t="str">
        <f>IF(B355="Digits",I355,IF(B355="BIST",I355,IF(B355="XTAL",I355,_xlfn.TEXTJOIN("_",TRUE,I355,B355))))</f>
        <v>GPIO[7]</v>
      </c>
      <c r="K355" s="86" t="str">
        <f>J355</f>
        <v>GPIO[7]</v>
      </c>
      <c r="L355" s="86" t="s">
        <v>824</v>
      </c>
      <c r="M355" s="86" t="str">
        <f t="shared" si="24"/>
        <v>H1</v>
      </c>
      <c r="N355" s="49"/>
      <c r="O355" s="1" t="s">
        <v>13</v>
      </c>
    </row>
    <row r="356" spans="1:15" x14ac:dyDescent="0.25">
      <c r="A356">
        <v>350</v>
      </c>
      <c r="B356" s="1" t="s">
        <v>12</v>
      </c>
      <c r="C356" s="1">
        <v>6585</v>
      </c>
      <c r="D356" s="1">
        <v>259</v>
      </c>
      <c r="E356" s="1">
        <f>C356-('Bump Map'!$B$6+'Bump Map'!$B$5)/2</f>
        <v>3150</v>
      </c>
      <c r="F356" s="1">
        <f>D356-('Bump Map'!$C$6+'Bump Map'!$C$5)/2</f>
        <v>-313.5</v>
      </c>
      <c r="G356" s="123">
        <f t="shared" si="25"/>
        <v>2837.8378378378375</v>
      </c>
      <c r="H356" s="123">
        <f t="shared" si="23"/>
        <v>-282.43243243243239</v>
      </c>
      <c r="I356" s="1" t="s">
        <v>14</v>
      </c>
      <c r="J356" s="1" t="str">
        <f>IF(B356="Digits",I356,IF(B356="BIST",I356,IF(B356="XTAL",I356,_xlfn.TEXTJOIN("_",TRUE,I356,B356))))</f>
        <v>GPIO[5]</v>
      </c>
      <c r="K356" s="86" t="str">
        <f>J356</f>
        <v>GPIO[5]</v>
      </c>
      <c r="L356" s="86" t="s">
        <v>824</v>
      </c>
      <c r="M356" s="86" t="str">
        <f t="shared" si="24"/>
        <v>H3</v>
      </c>
      <c r="N356" s="49"/>
      <c r="O356" s="1" t="s">
        <v>13</v>
      </c>
    </row>
    <row r="357" spans="1:15" x14ac:dyDescent="0.25">
      <c r="A357">
        <v>351</v>
      </c>
      <c r="B357" s="1" t="s">
        <v>3</v>
      </c>
      <c r="C357" s="1">
        <v>6585</v>
      </c>
      <c r="D357" s="1">
        <v>420</v>
      </c>
      <c r="E357" s="1">
        <f>C357-('Bump Map'!$B$6+'Bump Map'!$B$5)/2</f>
        <v>3150</v>
      </c>
      <c r="F357" s="1">
        <f>D357-('Bump Map'!$C$6+'Bump Map'!$C$5)/2</f>
        <v>-152.5</v>
      </c>
      <c r="G357" s="123">
        <f t="shared" si="25"/>
        <v>2837.8378378378375</v>
      </c>
      <c r="H357" s="123">
        <f t="shared" si="23"/>
        <v>-137.38738738738738</v>
      </c>
      <c r="I357" s="1" t="s">
        <v>7</v>
      </c>
      <c r="J357" s="1" t="str">
        <f t="shared" ref="J357:J362" si="27">IF(AND(B357="Digits",D357&lt;0),I357,IF(AND(B357="Digits",D357&gt;0),_xlfn.TEXTJOIN("_",TRUE,I357,"Q"),IF(B357="BIST",I357,IF(B357="XTAL",I357,_xlfn.TEXTJOIN("_",TRUE,I357,B357)))))</f>
        <v>VSS_ESD_PLL1</v>
      </c>
      <c r="K357" s="86" t="s">
        <v>309</v>
      </c>
      <c r="L357" s="86" t="s">
        <v>822</v>
      </c>
      <c r="M357" s="86" t="str">
        <f t="shared" si="24"/>
        <v/>
      </c>
      <c r="N357" s="49"/>
      <c r="O357" s="1" t="s">
        <v>4</v>
      </c>
    </row>
    <row r="358" spans="1:15" x14ac:dyDescent="0.25">
      <c r="A358">
        <v>352</v>
      </c>
      <c r="B358" s="1" t="s">
        <v>3</v>
      </c>
      <c r="C358" s="1">
        <v>6585</v>
      </c>
      <c r="D358" s="1">
        <v>600</v>
      </c>
      <c r="E358" s="1">
        <f>C358-('Bump Map'!$B$6+'Bump Map'!$B$5)/2</f>
        <v>3150</v>
      </c>
      <c r="F358" s="1">
        <f>D358-('Bump Map'!$C$6+'Bump Map'!$C$5)/2</f>
        <v>27.5</v>
      </c>
      <c r="G358" s="123">
        <f t="shared" si="25"/>
        <v>2837.8378378378375</v>
      </c>
      <c r="H358" s="123">
        <f t="shared" si="23"/>
        <v>24.774774774774773</v>
      </c>
      <c r="I358" s="1" t="s">
        <v>6</v>
      </c>
      <c r="J358" s="1" t="str">
        <f t="shared" si="27"/>
        <v>VSS_XTAL_PLL1</v>
      </c>
      <c r="K358" s="86" t="s">
        <v>310</v>
      </c>
      <c r="L358" s="86" t="s">
        <v>822</v>
      </c>
      <c r="M358" s="86" t="str">
        <f t="shared" si="24"/>
        <v/>
      </c>
      <c r="N358" s="49"/>
      <c r="O358" s="1" t="s">
        <v>4</v>
      </c>
    </row>
    <row r="359" spans="1:15" x14ac:dyDescent="0.25">
      <c r="A359">
        <v>353</v>
      </c>
      <c r="B359" s="1" t="s">
        <v>3</v>
      </c>
      <c r="C359" s="1">
        <v>6585</v>
      </c>
      <c r="D359" s="1">
        <v>780</v>
      </c>
      <c r="E359" s="1">
        <f>C359-('Bump Map'!$B$6+'Bump Map'!$B$5)/2</f>
        <v>3150</v>
      </c>
      <c r="F359" s="1">
        <f>D359-('Bump Map'!$C$6+'Bump Map'!$C$5)/2</f>
        <v>207.5</v>
      </c>
      <c r="G359" s="123">
        <f t="shared" si="25"/>
        <v>2837.8378378378375</v>
      </c>
      <c r="H359" s="123">
        <f t="shared" si="23"/>
        <v>186.93693693693692</v>
      </c>
      <c r="I359" s="1" t="s">
        <v>6</v>
      </c>
      <c r="J359" s="1" t="str">
        <f t="shared" si="27"/>
        <v>VSS_XTAL_PLL1</v>
      </c>
      <c r="K359" s="86" t="s">
        <v>310</v>
      </c>
      <c r="L359" s="86" t="s">
        <v>822</v>
      </c>
      <c r="M359" s="86" t="str">
        <f t="shared" si="24"/>
        <v/>
      </c>
      <c r="N359" s="49"/>
      <c r="O359" s="1" t="s">
        <v>4</v>
      </c>
    </row>
    <row r="360" spans="1:15" x14ac:dyDescent="0.25">
      <c r="A360">
        <v>354</v>
      </c>
      <c r="B360" s="1" t="s">
        <v>3</v>
      </c>
      <c r="C360" s="1">
        <v>6585</v>
      </c>
      <c r="D360" s="1">
        <v>1320</v>
      </c>
      <c r="E360" s="1">
        <f>C360-('Bump Map'!$B$6+'Bump Map'!$B$5)/2</f>
        <v>3150</v>
      </c>
      <c r="F360" s="1">
        <f>D360-('Bump Map'!$C$6+'Bump Map'!$C$5)/2</f>
        <v>747.5</v>
      </c>
      <c r="G360" s="123">
        <f t="shared" si="25"/>
        <v>2837.8378378378375</v>
      </c>
      <c r="H360" s="123">
        <f t="shared" si="23"/>
        <v>673.4234234234234</v>
      </c>
      <c r="I360" s="1" t="s">
        <v>5</v>
      </c>
      <c r="J360" s="1" t="str">
        <f t="shared" si="27"/>
        <v>VSS_M_PLL1</v>
      </c>
      <c r="K360" s="86" t="s">
        <v>310</v>
      </c>
      <c r="L360" s="86" t="s">
        <v>822</v>
      </c>
      <c r="M360" s="86" t="str">
        <f t="shared" si="24"/>
        <v/>
      </c>
      <c r="N360" s="49"/>
      <c r="O360" s="1" t="s">
        <v>4</v>
      </c>
    </row>
    <row r="361" spans="1:15" x14ac:dyDescent="0.25">
      <c r="A361">
        <v>355</v>
      </c>
      <c r="B361" s="1" t="s">
        <v>3</v>
      </c>
      <c r="C361" s="1">
        <v>6585</v>
      </c>
      <c r="D361" s="1">
        <v>1500</v>
      </c>
      <c r="E361" s="1">
        <f>C361-('Bump Map'!$B$6+'Bump Map'!$B$5)/2</f>
        <v>3150</v>
      </c>
      <c r="F361" s="1">
        <f>D361-('Bump Map'!$C$6+'Bump Map'!$C$5)/2</f>
        <v>927.5</v>
      </c>
      <c r="G361" s="123">
        <f t="shared" si="25"/>
        <v>2837.8378378378375</v>
      </c>
      <c r="H361" s="123">
        <f t="shared" si="23"/>
        <v>835.58558558558548</v>
      </c>
      <c r="I361" s="1" t="s">
        <v>2</v>
      </c>
      <c r="J361" s="1" t="str">
        <f t="shared" si="27"/>
        <v>VDD_ANA_LO_PLL1</v>
      </c>
      <c r="K361" s="86" t="s">
        <v>351</v>
      </c>
      <c r="L361" s="86" t="s">
        <v>821</v>
      </c>
      <c r="M361" s="86" t="str">
        <f t="shared" si="24"/>
        <v/>
      </c>
      <c r="N361" s="49"/>
      <c r="O361" s="1" t="s">
        <v>1</v>
      </c>
    </row>
    <row r="362" spans="1:15" x14ac:dyDescent="0.25">
      <c r="A362">
        <v>356</v>
      </c>
      <c r="B362" s="1" t="s">
        <v>3</v>
      </c>
      <c r="C362" s="1">
        <v>6585</v>
      </c>
      <c r="D362" s="1">
        <v>1680</v>
      </c>
      <c r="E362" s="1">
        <f>C362-('Bump Map'!$B$6+'Bump Map'!$B$5)/2</f>
        <v>3150</v>
      </c>
      <c r="F362" s="1">
        <f>D362-('Bump Map'!$C$6+'Bump Map'!$C$5)/2</f>
        <v>1107.5</v>
      </c>
      <c r="G362" s="123">
        <f t="shared" si="25"/>
        <v>2837.8378378378375</v>
      </c>
      <c r="H362" s="123">
        <f t="shared" si="23"/>
        <v>997.74774774774767</v>
      </c>
      <c r="I362" s="1" t="s">
        <v>2</v>
      </c>
      <c r="J362" s="1" t="str">
        <f t="shared" si="27"/>
        <v>VDD_ANA_LO_PLL1</v>
      </c>
      <c r="K362" s="86" t="s">
        <v>351</v>
      </c>
      <c r="L362" s="86" t="s">
        <v>821</v>
      </c>
      <c r="M362" s="86" t="str">
        <f t="shared" si="24"/>
        <v/>
      </c>
      <c r="N362" s="49"/>
      <c r="O362" s="1" t="s">
        <v>1</v>
      </c>
    </row>
    <row r="363" spans="1:15" x14ac:dyDescent="0.25">
      <c r="A363">
        <v>357</v>
      </c>
      <c r="B363" s="1" t="s">
        <v>12</v>
      </c>
      <c r="C363" s="1">
        <v>6765</v>
      </c>
      <c r="D363" s="1">
        <v>-101</v>
      </c>
      <c r="E363" s="1">
        <f>C363-('Bump Map'!$B$6+'Bump Map'!$B$5)/2</f>
        <v>3330</v>
      </c>
      <c r="F363" s="1">
        <f>D363-('Bump Map'!$C$6+'Bump Map'!$C$5)/2</f>
        <v>-673.5</v>
      </c>
      <c r="G363" s="123">
        <f t="shared" si="25"/>
        <v>2999.9999999999995</v>
      </c>
      <c r="H363" s="123">
        <f t="shared" si="23"/>
        <v>-606.75675675675666</v>
      </c>
      <c r="I363" s="1" t="s">
        <v>11</v>
      </c>
      <c r="J363" s="1" t="str">
        <f>IF(B363="Digits",I363,IF(B363="BIST",I363,IF(B363="XTAL",I363,_xlfn.TEXTJOIN("_",TRUE,I363,B363))))</f>
        <v>VSS_IO</v>
      </c>
      <c r="K363" s="86" t="s">
        <v>311</v>
      </c>
      <c r="L363" s="86" t="s">
        <v>822</v>
      </c>
      <c r="M363" s="86" t="str">
        <f t="shared" si="24"/>
        <v/>
      </c>
      <c r="N363" s="49"/>
      <c r="O363" s="1" t="s">
        <v>4</v>
      </c>
    </row>
    <row r="364" spans="1:15" x14ac:dyDescent="0.25">
      <c r="A364">
        <v>358</v>
      </c>
      <c r="B364" s="1" t="s">
        <v>10</v>
      </c>
      <c r="C364" s="1">
        <v>6765</v>
      </c>
      <c r="D364" s="1">
        <v>60</v>
      </c>
      <c r="E364" s="1">
        <f>C364-('Bump Map'!$B$6+'Bump Map'!$B$5)/2</f>
        <v>3330</v>
      </c>
      <c r="F364" s="1">
        <f>D364-('Bump Map'!$C$6+'Bump Map'!$C$5)/2</f>
        <v>-512.5</v>
      </c>
      <c r="G364" s="123">
        <f t="shared" si="25"/>
        <v>2999.9999999999995</v>
      </c>
      <c r="H364" s="123">
        <f t="shared" si="23"/>
        <v>-461.71171171171164</v>
      </c>
      <c r="I364" s="1" t="s">
        <v>403</v>
      </c>
      <c r="J364" s="1" t="str">
        <f t="shared" ref="J364:J371" si="28">IF(AND(B364="Digits",D364&lt;0),I364,IF(AND(B364="Digits",D364&gt;0),_xlfn.TEXTJOIN("_",TRUE,I364,"Q"),IF(B364="BIST",I364,IF(B364="XTAL",I364,_xlfn.TEXTJOIN("_",TRUE,I364,B364)))))</f>
        <v>AIO[1]</v>
      </c>
      <c r="K364" s="86" t="str">
        <f>J364</f>
        <v>AIO[1]</v>
      </c>
      <c r="L364" s="86" t="s">
        <v>824</v>
      </c>
      <c r="M364" s="86" t="str">
        <f t="shared" si="24"/>
        <v>G1</v>
      </c>
      <c r="N364" s="49"/>
      <c r="O364" s="1" t="s">
        <v>397</v>
      </c>
    </row>
    <row r="365" spans="1:15" x14ac:dyDescent="0.25">
      <c r="A365">
        <v>359</v>
      </c>
      <c r="B365" s="1" t="s">
        <v>10</v>
      </c>
      <c r="C365" s="1">
        <v>6765</v>
      </c>
      <c r="D365" s="1">
        <v>240</v>
      </c>
      <c r="E365" s="1">
        <f>C365-('Bump Map'!$B$6+'Bump Map'!$B$5)/2</f>
        <v>3330</v>
      </c>
      <c r="F365" s="1">
        <f>D365-('Bump Map'!$C$6+'Bump Map'!$C$5)/2</f>
        <v>-332.5</v>
      </c>
      <c r="G365" s="123">
        <f t="shared" si="25"/>
        <v>2999.9999999999995</v>
      </c>
      <c r="H365" s="123">
        <f t="shared" si="23"/>
        <v>-299.54954954954951</v>
      </c>
      <c r="I365" s="1" t="s">
        <v>404</v>
      </c>
      <c r="J365" s="1" t="str">
        <f t="shared" si="28"/>
        <v>AIO[0]</v>
      </c>
      <c r="K365" s="86" t="str">
        <f>J365</f>
        <v>AIO[0]</v>
      </c>
      <c r="L365" s="86" t="s">
        <v>824</v>
      </c>
      <c r="M365" s="86" t="str">
        <f t="shared" si="24"/>
        <v>F1</v>
      </c>
      <c r="N365" s="49"/>
      <c r="O365" s="1" t="s">
        <v>397</v>
      </c>
    </row>
    <row r="366" spans="1:15" x14ac:dyDescent="0.25">
      <c r="A366">
        <v>360</v>
      </c>
      <c r="B366" s="1" t="s">
        <v>3</v>
      </c>
      <c r="C366" s="1">
        <v>6765</v>
      </c>
      <c r="D366" s="1">
        <v>420</v>
      </c>
      <c r="E366" s="1">
        <f>C366-('Bump Map'!$B$6+'Bump Map'!$B$5)/2</f>
        <v>3330</v>
      </c>
      <c r="F366" s="1">
        <f>D366-('Bump Map'!$C$6+'Bump Map'!$C$5)/2</f>
        <v>-152.5</v>
      </c>
      <c r="G366" s="123">
        <f t="shared" si="25"/>
        <v>2999.9999999999995</v>
      </c>
      <c r="H366" s="123">
        <f t="shared" si="23"/>
        <v>-137.38738738738738</v>
      </c>
      <c r="I366" s="1" t="s">
        <v>7</v>
      </c>
      <c r="J366" s="1" t="str">
        <f t="shared" si="28"/>
        <v>VSS_ESD_PLL1</v>
      </c>
      <c r="K366" s="86" t="s">
        <v>309</v>
      </c>
      <c r="L366" s="86" t="s">
        <v>822</v>
      </c>
      <c r="M366" s="86" t="str">
        <f t="shared" si="24"/>
        <v/>
      </c>
      <c r="N366" s="49"/>
      <c r="O366" s="1" t="s">
        <v>4</v>
      </c>
    </row>
    <row r="367" spans="1:15" x14ac:dyDescent="0.25">
      <c r="A367">
        <v>361</v>
      </c>
      <c r="B367" s="1" t="s">
        <v>3</v>
      </c>
      <c r="C367" s="1">
        <v>6765</v>
      </c>
      <c r="D367" s="1">
        <v>600</v>
      </c>
      <c r="E367" s="1">
        <f>C367-('Bump Map'!$B$6+'Bump Map'!$B$5)/2</f>
        <v>3330</v>
      </c>
      <c r="F367" s="1">
        <f>D367-('Bump Map'!$C$6+'Bump Map'!$C$5)/2</f>
        <v>27.5</v>
      </c>
      <c r="G367" s="123">
        <f t="shared" si="25"/>
        <v>2999.9999999999995</v>
      </c>
      <c r="H367" s="123">
        <f t="shared" si="23"/>
        <v>24.774774774774773</v>
      </c>
      <c r="I367" s="1" t="s">
        <v>8</v>
      </c>
      <c r="J367" s="1" t="str">
        <f t="shared" si="28"/>
        <v>VDD_ANA_XTAL_PLL1</v>
      </c>
      <c r="K367" s="86" t="s">
        <v>351</v>
      </c>
      <c r="L367" s="86" t="s">
        <v>821</v>
      </c>
      <c r="M367" s="86" t="str">
        <f t="shared" si="24"/>
        <v/>
      </c>
      <c r="N367" s="49"/>
      <c r="O367" s="1" t="s">
        <v>1</v>
      </c>
    </row>
    <row r="368" spans="1:15" x14ac:dyDescent="0.25">
      <c r="A368">
        <v>362</v>
      </c>
      <c r="B368" s="1" t="s">
        <v>3</v>
      </c>
      <c r="C368" s="1">
        <v>6765</v>
      </c>
      <c r="D368" s="1">
        <v>780</v>
      </c>
      <c r="E368" s="1">
        <f>C368-('Bump Map'!$B$6+'Bump Map'!$B$5)/2</f>
        <v>3330</v>
      </c>
      <c r="F368" s="1">
        <f>D368-('Bump Map'!$C$6+'Bump Map'!$C$5)/2</f>
        <v>207.5</v>
      </c>
      <c r="G368" s="123">
        <f t="shared" si="25"/>
        <v>2999.9999999999995</v>
      </c>
      <c r="H368" s="123">
        <f t="shared" si="23"/>
        <v>186.93693693693692</v>
      </c>
      <c r="I368" s="1" t="s">
        <v>6</v>
      </c>
      <c r="J368" s="1" t="str">
        <f t="shared" si="28"/>
        <v>VSS_XTAL_PLL1</v>
      </c>
      <c r="K368" s="86" t="s">
        <v>310</v>
      </c>
      <c r="L368" s="86" t="s">
        <v>822</v>
      </c>
      <c r="M368" s="86" t="str">
        <f t="shared" si="24"/>
        <v/>
      </c>
      <c r="N368" s="49"/>
      <c r="O368" s="1" t="s">
        <v>4</v>
      </c>
    </row>
    <row r="369" spans="1:15" x14ac:dyDescent="0.25">
      <c r="A369">
        <v>363</v>
      </c>
      <c r="B369" s="1" t="s">
        <v>3</v>
      </c>
      <c r="C369" s="1">
        <v>6765</v>
      </c>
      <c r="D369" s="1">
        <v>960</v>
      </c>
      <c r="E369" s="1">
        <f>C369-('Bump Map'!$B$6+'Bump Map'!$B$5)/2</f>
        <v>3330</v>
      </c>
      <c r="F369" s="1">
        <f>D369-('Bump Map'!$C$6+'Bump Map'!$C$5)/2</f>
        <v>387.5</v>
      </c>
      <c r="G369" s="123">
        <f t="shared" si="25"/>
        <v>2999.9999999999995</v>
      </c>
      <c r="H369" s="123">
        <f t="shared" si="23"/>
        <v>349.09909909909908</v>
      </c>
      <c r="I369" s="1" t="s">
        <v>7</v>
      </c>
      <c r="J369" s="1" t="str">
        <f t="shared" si="28"/>
        <v>VSS_ESD_PLL1</v>
      </c>
      <c r="K369" s="86" t="s">
        <v>309</v>
      </c>
      <c r="L369" s="86" t="s">
        <v>822</v>
      </c>
      <c r="M369" s="86" t="str">
        <f t="shared" si="24"/>
        <v/>
      </c>
      <c r="N369" s="49"/>
      <c r="O369" s="1" t="s">
        <v>4</v>
      </c>
    </row>
    <row r="370" spans="1:15" x14ac:dyDescent="0.25">
      <c r="A370">
        <v>364</v>
      </c>
      <c r="B370" s="1" t="s">
        <v>3</v>
      </c>
      <c r="C370" s="1">
        <v>6765</v>
      </c>
      <c r="D370" s="1">
        <v>1320</v>
      </c>
      <c r="E370" s="1">
        <f>C370-('Bump Map'!$B$6+'Bump Map'!$B$5)/2</f>
        <v>3330</v>
      </c>
      <c r="F370" s="1">
        <f>D370-('Bump Map'!$C$6+'Bump Map'!$C$5)/2</f>
        <v>747.5</v>
      </c>
      <c r="G370" s="123">
        <f t="shared" si="25"/>
        <v>2999.9999999999995</v>
      </c>
      <c r="H370" s="123">
        <f t="shared" si="23"/>
        <v>673.4234234234234</v>
      </c>
      <c r="I370" s="1" t="s">
        <v>5</v>
      </c>
      <c r="J370" s="1" t="str">
        <f t="shared" si="28"/>
        <v>VSS_M_PLL1</v>
      </c>
      <c r="K370" s="86" t="s">
        <v>310</v>
      </c>
      <c r="L370" s="86" t="s">
        <v>822</v>
      </c>
      <c r="M370" s="86" t="str">
        <f t="shared" si="24"/>
        <v/>
      </c>
      <c r="N370" s="49"/>
      <c r="O370" s="1" t="s">
        <v>4</v>
      </c>
    </row>
    <row r="371" spans="1:15" x14ac:dyDescent="0.25">
      <c r="A371">
        <v>365</v>
      </c>
      <c r="B371" s="1" t="s">
        <v>3</v>
      </c>
      <c r="C371" s="1">
        <v>6765</v>
      </c>
      <c r="D371" s="1">
        <v>1500</v>
      </c>
      <c r="E371" s="1">
        <f>C371-('Bump Map'!$B$6+'Bump Map'!$B$5)/2</f>
        <v>3330</v>
      </c>
      <c r="F371" s="1">
        <f>D371-('Bump Map'!$C$6+'Bump Map'!$C$5)/2</f>
        <v>927.5</v>
      </c>
      <c r="G371" s="123">
        <f t="shared" si="25"/>
        <v>2999.9999999999995</v>
      </c>
      <c r="H371" s="123">
        <f t="shared" si="23"/>
        <v>835.58558558558548</v>
      </c>
      <c r="I371" s="1" t="s">
        <v>2</v>
      </c>
      <c r="J371" s="1" t="str">
        <f t="shared" si="28"/>
        <v>VDD_ANA_LO_PLL1</v>
      </c>
      <c r="K371" s="86" t="s">
        <v>351</v>
      </c>
      <c r="L371" s="86" t="s">
        <v>821</v>
      </c>
      <c r="M371" s="86" t="str">
        <f t="shared" si="24"/>
        <v/>
      </c>
      <c r="N371" s="49"/>
      <c r="O371" s="1" t="s">
        <v>1</v>
      </c>
    </row>
    <row r="372" spans="1:15" x14ac:dyDescent="0.25">
      <c r="B372" s="2"/>
      <c r="C372" s="2"/>
      <c r="D372" s="2"/>
      <c r="E372" s="2"/>
      <c r="F372" s="2"/>
      <c r="G372" s="2"/>
      <c r="H372" s="2"/>
      <c r="I372" s="2"/>
      <c r="J372" s="2"/>
      <c r="K372" s="88"/>
      <c r="L372" s="88"/>
      <c r="M372" s="88"/>
      <c r="N372" s="48"/>
    </row>
  </sheetData>
  <autoFilter ref="A6:O371" xr:uid="{BCF477D5-C9DC-4104-803C-08C71F02315F}">
    <sortState xmlns:xlrd2="http://schemas.microsoft.com/office/spreadsheetml/2017/richdata2" ref="A7:O371">
      <sortCondition ref="A7:A371"/>
    </sortState>
  </autoFilter>
  <mergeCells count="3">
    <mergeCell ref="C5:D5"/>
    <mergeCell ref="E5:F5"/>
    <mergeCell ref="G5:H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15DB4-E0A8-42A4-8581-7B8D418334A6}">
  <dimension ref="A1:H27"/>
  <sheetViews>
    <sheetView topLeftCell="B11" zoomScale="85" zoomScaleNormal="85" workbookViewId="0">
      <selection activeCell="L8" sqref="L8"/>
    </sheetView>
  </sheetViews>
  <sheetFormatPr defaultRowHeight="15" x14ac:dyDescent="0.25"/>
  <cols>
    <col min="1" max="1" width="8.42578125" customWidth="1"/>
    <col min="2" max="2" width="8.7109375" customWidth="1"/>
    <col min="3" max="3" width="6.140625" customWidth="1"/>
    <col min="4" max="4" width="91.7109375" customWidth="1"/>
    <col min="5" max="5" width="11.85546875" customWidth="1"/>
    <col min="6" max="6" width="9.140625" customWidth="1"/>
  </cols>
  <sheetData>
    <row r="1" spans="1:8" ht="21" x14ac:dyDescent="0.35">
      <c r="A1" s="46" t="s">
        <v>439</v>
      </c>
      <c r="B1" s="1"/>
      <c r="C1" s="1"/>
      <c r="D1" s="1"/>
      <c r="E1" s="1"/>
      <c r="F1" s="1"/>
      <c r="G1" s="1"/>
      <c r="H1" s="1"/>
    </row>
    <row r="3" spans="1:8" ht="11.25" customHeight="1" x14ac:dyDescent="0.25">
      <c r="A3" s="3" t="s">
        <v>173</v>
      </c>
      <c r="E3" s="177" t="s">
        <v>430</v>
      </c>
      <c r="F3" s="178"/>
    </row>
    <row r="4" spans="1:8" x14ac:dyDescent="0.25">
      <c r="B4" t="s">
        <v>172</v>
      </c>
      <c r="C4" t="s">
        <v>171</v>
      </c>
      <c r="E4" s="138" t="s">
        <v>172</v>
      </c>
      <c r="F4" s="138" t="s">
        <v>171</v>
      </c>
    </row>
    <row r="5" spans="1:8" x14ac:dyDescent="0.25">
      <c r="A5" t="s">
        <v>170</v>
      </c>
      <c r="B5">
        <v>0</v>
      </c>
      <c r="C5">
        <v>-640</v>
      </c>
      <c r="D5" t="s">
        <v>417</v>
      </c>
      <c r="E5" s="138">
        <f>(B6-B5)</f>
        <v>6870</v>
      </c>
      <c r="F5" s="138">
        <f>(C6-C5)</f>
        <v>2425</v>
      </c>
      <c r="G5" t="s">
        <v>431</v>
      </c>
    </row>
    <row r="6" spans="1:8" x14ac:dyDescent="0.25">
      <c r="A6" t="s">
        <v>169</v>
      </c>
      <c r="B6">
        <v>6870</v>
      </c>
      <c r="C6">
        <v>1785</v>
      </c>
    </row>
    <row r="7" spans="1:8" x14ac:dyDescent="0.25">
      <c r="A7" t="s">
        <v>168</v>
      </c>
      <c r="B7">
        <v>74</v>
      </c>
    </row>
    <row r="18" spans="1:3" ht="409.5" customHeight="1" x14ac:dyDescent="0.25"/>
    <row r="19" spans="1:3" x14ac:dyDescent="0.25">
      <c r="A19" t="s">
        <v>167</v>
      </c>
      <c r="B19">
        <f>B5+B7</f>
        <v>74</v>
      </c>
      <c r="C19">
        <f>C5</f>
        <v>-640</v>
      </c>
    </row>
    <row r="20" spans="1:3" x14ac:dyDescent="0.25">
      <c r="B20">
        <f>B6-B7</f>
        <v>6796</v>
      </c>
      <c r="C20">
        <f>C5</f>
        <v>-640</v>
      </c>
    </row>
    <row r="21" spans="1:3" x14ac:dyDescent="0.25">
      <c r="B21">
        <f>B6</f>
        <v>6870</v>
      </c>
      <c r="C21">
        <f>C5+B7</f>
        <v>-566</v>
      </c>
    </row>
    <row r="22" spans="1:3" x14ac:dyDescent="0.25">
      <c r="B22">
        <f>B6</f>
        <v>6870</v>
      </c>
      <c r="C22">
        <f>C6-B7</f>
        <v>1711</v>
      </c>
    </row>
    <row r="23" spans="1:3" x14ac:dyDescent="0.25">
      <c r="B23">
        <f>B6-B7</f>
        <v>6796</v>
      </c>
      <c r="C23">
        <f>C6</f>
        <v>1785</v>
      </c>
    </row>
    <row r="24" spans="1:3" x14ac:dyDescent="0.25">
      <c r="B24">
        <f>B5+B7</f>
        <v>74</v>
      </c>
      <c r="C24">
        <f>C6</f>
        <v>1785</v>
      </c>
    </row>
    <row r="25" spans="1:3" x14ac:dyDescent="0.25">
      <c r="B25">
        <f>B5</f>
        <v>0</v>
      </c>
      <c r="C25">
        <f>C6-B7</f>
        <v>1711</v>
      </c>
    </row>
    <row r="26" spans="1:3" x14ac:dyDescent="0.25">
      <c r="B26">
        <f>B5</f>
        <v>0</v>
      </c>
      <c r="C26">
        <f>C5+B7</f>
        <v>-566</v>
      </c>
    </row>
    <row r="27" spans="1:3" x14ac:dyDescent="0.25">
      <c r="B27">
        <f>B5+B7</f>
        <v>74</v>
      </c>
      <c r="C27">
        <f>C5</f>
        <v>-640</v>
      </c>
    </row>
  </sheetData>
  <mergeCells count="1">
    <mergeCell ref="E3:F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979B-61DB-4914-92A4-BF83EF503942}">
  <dimension ref="B1:AE258"/>
  <sheetViews>
    <sheetView zoomScale="70" zoomScaleNormal="70" workbookViewId="0">
      <selection activeCell="I7" sqref="I7:L7"/>
    </sheetView>
  </sheetViews>
  <sheetFormatPr defaultRowHeight="21" x14ac:dyDescent="0.35"/>
  <cols>
    <col min="2" max="2" width="9.140625" style="82"/>
    <col min="3" max="18" width="10.85546875" style="81" customWidth="1"/>
    <col min="28" max="28" width="7.7109375" customWidth="1"/>
    <col min="31" max="31" width="21.7109375" customWidth="1"/>
  </cols>
  <sheetData>
    <row r="1" spans="2:31" ht="47.65" customHeight="1" x14ac:dyDescent="0.5">
      <c r="B1" s="84"/>
      <c r="C1" s="85" t="s">
        <v>825</v>
      </c>
      <c r="D1" s="85"/>
    </row>
    <row r="2" spans="2:31" x14ac:dyDescent="0.35">
      <c r="C2" s="81">
        <v>1</v>
      </c>
      <c r="D2" s="81">
        <v>2</v>
      </c>
      <c r="E2" s="81">
        <v>3</v>
      </c>
      <c r="F2" s="81">
        <v>4</v>
      </c>
      <c r="G2" s="81">
        <v>5</v>
      </c>
      <c r="H2" s="81">
        <v>6</v>
      </c>
      <c r="I2" s="81">
        <v>7</v>
      </c>
      <c r="J2" s="81">
        <v>8</v>
      </c>
      <c r="K2" s="81">
        <v>9</v>
      </c>
      <c r="L2" s="81">
        <v>10</v>
      </c>
      <c r="M2" s="81">
        <v>11</v>
      </c>
      <c r="N2" s="81">
        <v>12</v>
      </c>
      <c r="O2" s="81">
        <v>13</v>
      </c>
      <c r="P2" s="81">
        <v>14</v>
      </c>
      <c r="Q2" s="81">
        <v>15</v>
      </c>
      <c r="R2" s="81">
        <v>16</v>
      </c>
      <c r="AB2" s="3" t="s">
        <v>604</v>
      </c>
      <c r="AC2" s="3" t="s">
        <v>605</v>
      </c>
      <c r="AD2" s="3" t="s">
        <v>606</v>
      </c>
      <c r="AE2" s="3" t="s">
        <v>607</v>
      </c>
    </row>
    <row r="3" spans="2:31" ht="50.65" customHeight="1" x14ac:dyDescent="0.25">
      <c r="B3" s="83" t="s">
        <v>295</v>
      </c>
      <c r="C3" s="95" t="s">
        <v>310</v>
      </c>
      <c r="D3" s="94" t="s">
        <v>286</v>
      </c>
      <c r="E3" s="94" t="s">
        <v>359</v>
      </c>
      <c r="F3" s="93" t="s">
        <v>358</v>
      </c>
      <c r="G3" s="93" t="s">
        <v>357</v>
      </c>
      <c r="H3" s="93" t="s">
        <v>278</v>
      </c>
      <c r="I3" s="93" t="s">
        <v>277</v>
      </c>
      <c r="J3" s="93" t="s">
        <v>356</v>
      </c>
      <c r="K3" s="92" t="s">
        <v>355</v>
      </c>
      <c r="L3" s="92" t="s">
        <v>270</v>
      </c>
      <c r="M3" s="92" t="s">
        <v>271</v>
      </c>
      <c r="N3" s="92" t="s">
        <v>354</v>
      </c>
      <c r="O3" s="92" t="s">
        <v>353</v>
      </c>
      <c r="P3" s="91" t="s">
        <v>352</v>
      </c>
      <c r="Q3" s="91" t="s">
        <v>258</v>
      </c>
      <c r="R3" s="90" t="s">
        <v>308</v>
      </c>
      <c r="S3" s="83" t="s">
        <v>295</v>
      </c>
      <c r="AB3">
        <v>1</v>
      </c>
      <c r="AC3" t="s">
        <v>295</v>
      </c>
      <c r="AD3" t="str">
        <f>CONCATENATE(AC3,AB3)</f>
        <v>A1</v>
      </c>
      <c r="AE3" t="str">
        <f t="shared" ref="AE3:AE18" ca="1" si="0">OFFSET(C3,AB3-1, 0)</f>
        <v>GND_RF23</v>
      </c>
    </row>
    <row r="4" spans="2:31" ht="50.65" customHeight="1" x14ac:dyDescent="0.25">
      <c r="B4" s="83" t="s">
        <v>296</v>
      </c>
      <c r="C4" s="94" t="s">
        <v>287</v>
      </c>
      <c r="D4" s="94" t="s">
        <v>288</v>
      </c>
      <c r="E4" s="94" t="s">
        <v>284</v>
      </c>
      <c r="F4" s="96" t="s">
        <v>347</v>
      </c>
      <c r="G4" s="93" t="s">
        <v>411</v>
      </c>
      <c r="H4" s="96" t="s">
        <v>346</v>
      </c>
      <c r="I4" s="93" t="s">
        <v>279</v>
      </c>
      <c r="J4" s="93" t="s">
        <v>275</v>
      </c>
      <c r="K4" s="97" t="s">
        <v>268</v>
      </c>
      <c r="L4" s="97" t="s">
        <v>272</v>
      </c>
      <c r="M4" s="96" t="s">
        <v>345</v>
      </c>
      <c r="N4" s="97" t="s">
        <v>410</v>
      </c>
      <c r="O4" s="96" t="s">
        <v>344</v>
      </c>
      <c r="P4" s="91" t="s">
        <v>257</v>
      </c>
      <c r="Q4" s="91" t="s">
        <v>260</v>
      </c>
      <c r="R4" s="91" t="s">
        <v>259</v>
      </c>
      <c r="S4" s="83" t="s">
        <v>296</v>
      </c>
      <c r="AB4">
        <v>1</v>
      </c>
      <c r="AC4" t="s">
        <v>296</v>
      </c>
      <c r="AD4" t="str">
        <f t="shared" ref="AD4:AD50" si="1">CONCATENATE(AC4,AB4)</f>
        <v>B1</v>
      </c>
      <c r="AE4" t="str">
        <f t="shared" ca="1" si="0"/>
        <v>TRX3_TXRF_5G</v>
      </c>
    </row>
    <row r="5" spans="2:31" ht="50.65" customHeight="1" x14ac:dyDescent="0.25">
      <c r="B5" s="83" t="s">
        <v>297</v>
      </c>
      <c r="C5" s="94" t="s">
        <v>361</v>
      </c>
      <c r="D5" s="94" t="s">
        <v>412</v>
      </c>
      <c r="E5" s="95" t="s">
        <v>310</v>
      </c>
      <c r="F5" s="95" t="s">
        <v>310</v>
      </c>
      <c r="G5" s="95" t="s">
        <v>310</v>
      </c>
      <c r="H5" s="95" t="s">
        <v>310</v>
      </c>
      <c r="I5" s="95" t="s">
        <v>310</v>
      </c>
      <c r="J5" s="95" t="s">
        <v>310</v>
      </c>
      <c r="K5" s="90" t="s">
        <v>308</v>
      </c>
      <c r="L5" s="90" t="s">
        <v>308</v>
      </c>
      <c r="M5" s="90" t="s">
        <v>308</v>
      </c>
      <c r="N5" s="90" t="s">
        <v>308</v>
      </c>
      <c r="O5" s="90" t="s">
        <v>308</v>
      </c>
      <c r="P5" s="90" t="s">
        <v>308</v>
      </c>
      <c r="Q5" s="91" t="s">
        <v>409</v>
      </c>
      <c r="R5" s="91" t="s">
        <v>360</v>
      </c>
      <c r="S5" s="83" t="s">
        <v>297</v>
      </c>
      <c r="AB5">
        <v>1</v>
      </c>
      <c r="AC5" t="s">
        <v>297</v>
      </c>
      <c r="AD5" t="str">
        <f t="shared" si="1"/>
        <v>C1</v>
      </c>
      <c r="AE5" t="str">
        <f t="shared" ca="1" si="0"/>
        <v>TRX3_RXRF_5G</v>
      </c>
    </row>
    <row r="6" spans="2:31" ht="50.65" customHeight="1" x14ac:dyDescent="0.25">
      <c r="B6" s="83" t="s">
        <v>298</v>
      </c>
      <c r="C6" s="94" t="s">
        <v>363</v>
      </c>
      <c r="D6" s="95" t="s">
        <v>310</v>
      </c>
      <c r="E6" s="94" t="s">
        <v>313</v>
      </c>
      <c r="F6" s="94" t="s">
        <v>323</v>
      </c>
      <c r="G6" s="94" t="s">
        <v>337</v>
      </c>
      <c r="H6" s="94" t="s">
        <v>331</v>
      </c>
      <c r="I6" s="93" t="s">
        <v>322</v>
      </c>
      <c r="J6" s="93" t="s">
        <v>330</v>
      </c>
      <c r="K6" s="97" t="s">
        <v>329</v>
      </c>
      <c r="L6" s="97" t="s">
        <v>321</v>
      </c>
      <c r="M6" s="91" t="s">
        <v>328</v>
      </c>
      <c r="N6" s="91" t="s">
        <v>336</v>
      </c>
      <c r="O6" s="91" t="s">
        <v>320</v>
      </c>
      <c r="P6" s="91" t="s">
        <v>312</v>
      </c>
      <c r="Q6" s="90" t="s">
        <v>308</v>
      </c>
      <c r="R6" s="91" t="s">
        <v>362</v>
      </c>
      <c r="S6" s="83" t="s">
        <v>298</v>
      </c>
      <c r="AB6">
        <v>1</v>
      </c>
      <c r="AC6" t="s">
        <v>298</v>
      </c>
      <c r="AD6" t="str">
        <f t="shared" si="1"/>
        <v>D1</v>
      </c>
      <c r="AE6" t="str">
        <f t="shared" ca="1" si="0"/>
        <v>TRX3_RXRF_7G</v>
      </c>
    </row>
    <row r="7" spans="2:31" ht="50.65" customHeight="1" x14ac:dyDescent="0.25">
      <c r="B7" s="83" t="s">
        <v>299</v>
      </c>
      <c r="C7" s="95" t="s">
        <v>310</v>
      </c>
      <c r="D7" s="98" t="s">
        <v>351</v>
      </c>
      <c r="E7" s="98" t="s">
        <v>349</v>
      </c>
      <c r="F7" s="94" t="s">
        <v>315</v>
      </c>
      <c r="G7" s="99"/>
      <c r="H7" s="99"/>
      <c r="I7" s="99"/>
      <c r="J7" s="99"/>
      <c r="K7" s="99"/>
      <c r="L7" s="99"/>
      <c r="M7" s="99"/>
      <c r="N7" s="99"/>
      <c r="O7" s="91" t="s">
        <v>314</v>
      </c>
      <c r="P7" s="98" t="s">
        <v>348</v>
      </c>
      <c r="Q7" s="98" t="s">
        <v>350</v>
      </c>
      <c r="R7" s="90" t="s">
        <v>308</v>
      </c>
      <c r="S7" s="83" t="s">
        <v>299</v>
      </c>
      <c r="AB7">
        <v>1</v>
      </c>
      <c r="AC7" t="s">
        <v>299</v>
      </c>
      <c r="AD7" t="str">
        <f t="shared" si="1"/>
        <v>E1</v>
      </c>
      <c r="AE7" t="str">
        <f t="shared" ca="1" si="0"/>
        <v>GND_RF23</v>
      </c>
    </row>
    <row r="8" spans="2:31" ht="50.65" customHeight="1" x14ac:dyDescent="0.25">
      <c r="B8" s="83" t="s">
        <v>245</v>
      </c>
      <c r="C8" s="101" t="s">
        <v>404</v>
      </c>
      <c r="D8" s="95" t="s">
        <v>310</v>
      </c>
      <c r="E8" s="95" t="s">
        <v>310</v>
      </c>
      <c r="F8" s="94" t="s">
        <v>325</v>
      </c>
      <c r="G8" s="99"/>
      <c r="H8" s="99"/>
      <c r="I8" s="99"/>
      <c r="J8" s="99"/>
      <c r="K8" s="99"/>
      <c r="L8" s="99"/>
      <c r="M8" s="99"/>
      <c r="N8" s="99"/>
      <c r="O8" s="91" t="s">
        <v>324</v>
      </c>
      <c r="P8" s="90" t="s">
        <v>308</v>
      </c>
      <c r="Q8" s="100" t="s">
        <v>153</v>
      </c>
      <c r="R8" s="100" t="s">
        <v>157</v>
      </c>
      <c r="S8" s="83" t="s">
        <v>245</v>
      </c>
      <c r="AB8">
        <v>1</v>
      </c>
      <c r="AC8" t="s">
        <v>245</v>
      </c>
      <c r="AD8" t="str">
        <f t="shared" si="1"/>
        <v>F1</v>
      </c>
      <c r="AE8" t="str">
        <f t="shared" ca="1" si="0"/>
        <v>AIO[0]</v>
      </c>
    </row>
    <row r="9" spans="2:31" ht="50.65" customHeight="1" x14ac:dyDescent="0.25">
      <c r="B9" s="83" t="s">
        <v>300</v>
      </c>
      <c r="C9" s="101" t="s">
        <v>403</v>
      </c>
      <c r="D9" s="95" t="s">
        <v>310</v>
      </c>
      <c r="E9" s="95" t="s">
        <v>310</v>
      </c>
      <c r="F9" s="94" t="s">
        <v>341</v>
      </c>
      <c r="G9" s="99"/>
      <c r="H9" s="99"/>
      <c r="I9" s="93" t="s">
        <v>317</v>
      </c>
      <c r="J9" s="93" t="s">
        <v>340</v>
      </c>
      <c r="K9" s="97" t="s">
        <v>339</v>
      </c>
      <c r="L9" s="97" t="s">
        <v>316</v>
      </c>
      <c r="M9" s="99"/>
      <c r="N9" s="99"/>
      <c r="O9" s="91" t="s">
        <v>338</v>
      </c>
      <c r="P9" s="90" t="s">
        <v>308</v>
      </c>
      <c r="Q9" s="101" t="s">
        <v>402</v>
      </c>
      <c r="R9" s="101" t="s">
        <v>401</v>
      </c>
      <c r="S9" s="83" t="s">
        <v>300</v>
      </c>
      <c r="AB9">
        <v>1</v>
      </c>
      <c r="AC9" t="s">
        <v>300</v>
      </c>
      <c r="AD9" t="str">
        <f t="shared" si="1"/>
        <v>G1</v>
      </c>
      <c r="AE9" t="str">
        <f t="shared" ca="1" si="0"/>
        <v>AIO[1]</v>
      </c>
    </row>
    <row r="10" spans="2:31" ht="50.65" customHeight="1" x14ac:dyDescent="0.25">
      <c r="B10" s="83" t="s">
        <v>301</v>
      </c>
      <c r="C10" s="102" t="s">
        <v>15</v>
      </c>
      <c r="D10" s="102" t="s">
        <v>20</v>
      </c>
      <c r="E10" s="102" t="s">
        <v>14</v>
      </c>
      <c r="F10" s="94" t="s">
        <v>333</v>
      </c>
      <c r="G10" s="99"/>
      <c r="H10" s="99"/>
      <c r="I10" s="93" t="s">
        <v>343</v>
      </c>
      <c r="J10" s="103" t="s">
        <v>309</v>
      </c>
      <c r="K10" s="103" t="s">
        <v>309</v>
      </c>
      <c r="L10" s="97" t="s">
        <v>342</v>
      </c>
      <c r="M10" s="99"/>
      <c r="N10" s="99"/>
      <c r="O10" s="91" t="s">
        <v>332</v>
      </c>
      <c r="P10" s="102" t="s">
        <v>154</v>
      </c>
      <c r="Q10" s="102" t="s">
        <v>158</v>
      </c>
      <c r="R10" s="102" t="s">
        <v>155</v>
      </c>
      <c r="S10" s="83" t="s">
        <v>301</v>
      </c>
      <c r="AB10">
        <v>1</v>
      </c>
      <c r="AC10" t="s">
        <v>301</v>
      </c>
      <c r="AD10" t="str">
        <f t="shared" si="1"/>
        <v>H1</v>
      </c>
      <c r="AE10" t="str">
        <f t="shared" ca="1" si="0"/>
        <v>GPIO[7]</v>
      </c>
    </row>
    <row r="11" spans="2:31" ht="50.65" customHeight="1" x14ac:dyDescent="0.25">
      <c r="B11" s="83" t="s">
        <v>302</v>
      </c>
      <c r="C11" s="102" t="s">
        <v>19</v>
      </c>
      <c r="D11" s="102" t="s">
        <v>40</v>
      </c>
      <c r="E11" s="102" t="s">
        <v>46</v>
      </c>
      <c r="F11" s="102" t="s">
        <v>42</v>
      </c>
      <c r="G11" s="99"/>
      <c r="H11" s="99"/>
      <c r="I11" s="93" t="s">
        <v>335</v>
      </c>
      <c r="J11" s="103" t="s">
        <v>309</v>
      </c>
      <c r="K11" s="103" t="s">
        <v>309</v>
      </c>
      <c r="L11" s="97" t="s">
        <v>334</v>
      </c>
      <c r="M11" s="99"/>
      <c r="N11" s="99"/>
      <c r="O11" s="102" t="s">
        <v>137</v>
      </c>
      <c r="P11" s="102" t="s">
        <v>139</v>
      </c>
      <c r="Q11" s="104" t="s">
        <v>141</v>
      </c>
      <c r="R11" s="104" t="s">
        <v>141</v>
      </c>
      <c r="S11" s="83" t="s">
        <v>302</v>
      </c>
      <c r="AB11">
        <v>1</v>
      </c>
      <c r="AC11" t="s">
        <v>302</v>
      </c>
      <c r="AD11" t="str">
        <f t="shared" si="1"/>
        <v>J1</v>
      </c>
      <c r="AE11" t="str">
        <f t="shared" ca="1" si="0"/>
        <v>GPIO[4]</v>
      </c>
    </row>
    <row r="12" spans="2:31" ht="50.65" customHeight="1" x14ac:dyDescent="0.25">
      <c r="B12" s="83" t="s">
        <v>303</v>
      </c>
      <c r="C12" s="102" t="s">
        <v>50</v>
      </c>
      <c r="D12" s="102" t="s">
        <v>54</v>
      </c>
      <c r="E12" s="102" t="s">
        <v>48</v>
      </c>
      <c r="F12" s="102" t="s">
        <v>47</v>
      </c>
      <c r="G12" s="99"/>
      <c r="H12" s="99"/>
      <c r="I12" s="93" t="s">
        <v>327</v>
      </c>
      <c r="J12" s="93" t="s">
        <v>319</v>
      </c>
      <c r="K12" s="97" t="s">
        <v>318</v>
      </c>
      <c r="L12" s="97" t="s">
        <v>326</v>
      </c>
      <c r="M12" s="99"/>
      <c r="N12" s="99"/>
      <c r="O12" s="102" t="s">
        <v>127</v>
      </c>
      <c r="P12" s="102" t="s">
        <v>134</v>
      </c>
      <c r="Q12" s="105" t="s">
        <v>311</v>
      </c>
      <c r="R12" s="102" t="s">
        <v>148</v>
      </c>
      <c r="S12" s="83" t="s">
        <v>303</v>
      </c>
      <c r="AB12">
        <v>1</v>
      </c>
      <c r="AC12" t="s">
        <v>303</v>
      </c>
      <c r="AD12" t="str">
        <f t="shared" si="1"/>
        <v>K1</v>
      </c>
      <c r="AE12" t="str">
        <f t="shared" ca="1" si="0"/>
        <v>GPIO[1]</v>
      </c>
    </row>
    <row r="13" spans="2:31" ht="50.65" customHeight="1" x14ac:dyDescent="0.25">
      <c r="B13" s="83" t="s">
        <v>385</v>
      </c>
      <c r="C13" s="104" t="s">
        <v>16</v>
      </c>
      <c r="D13" s="105" t="s">
        <v>311</v>
      </c>
      <c r="E13" s="102" t="s">
        <v>24</v>
      </c>
      <c r="F13" s="102" t="s">
        <v>23</v>
      </c>
      <c r="G13" s="99"/>
      <c r="H13" s="99"/>
      <c r="I13" s="99"/>
      <c r="J13" s="99"/>
      <c r="K13" s="99"/>
      <c r="L13" s="99"/>
      <c r="M13" s="99"/>
      <c r="N13" s="99"/>
      <c r="O13" s="102" t="s">
        <v>120</v>
      </c>
      <c r="P13" s="102" t="s">
        <v>142</v>
      </c>
      <c r="Q13" s="105" t="s">
        <v>311</v>
      </c>
      <c r="R13" s="102" t="s">
        <v>145</v>
      </c>
      <c r="S13" s="83" t="s">
        <v>385</v>
      </c>
      <c r="AB13">
        <v>1</v>
      </c>
      <c r="AC13" t="s">
        <v>385</v>
      </c>
      <c r="AD13" t="str">
        <f t="shared" si="1"/>
        <v>L1</v>
      </c>
      <c r="AE13" t="str">
        <f t="shared" ca="1" si="0"/>
        <v>VDD_IO1</v>
      </c>
    </row>
    <row r="14" spans="2:31" ht="50.65" customHeight="1" x14ac:dyDescent="0.25">
      <c r="B14" s="83" t="s">
        <v>304</v>
      </c>
      <c r="C14" s="102" t="s">
        <v>36</v>
      </c>
      <c r="D14" s="105" t="s">
        <v>311</v>
      </c>
      <c r="E14" s="102" t="s">
        <v>35</v>
      </c>
      <c r="F14" s="102" t="s">
        <v>43</v>
      </c>
      <c r="G14" s="99"/>
      <c r="H14" s="99"/>
      <c r="I14" s="99"/>
      <c r="J14" s="99"/>
      <c r="K14" s="99"/>
      <c r="L14" s="99"/>
      <c r="M14" s="99"/>
      <c r="N14" s="99"/>
      <c r="O14" s="102" t="s">
        <v>114</v>
      </c>
      <c r="P14" s="102" t="s">
        <v>117</v>
      </c>
      <c r="Q14" s="105" t="s">
        <v>311</v>
      </c>
      <c r="R14" s="102" t="s">
        <v>144</v>
      </c>
      <c r="S14" s="83" t="s">
        <v>304</v>
      </c>
      <c r="AB14">
        <v>1</v>
      </c>
      <c r="AC14" t="s">
        <v>304</v>
      </c>
      <c r="AD14" t="str">
        <f t="shared" si="1"/>
        <v>M1</v>
      </c>
      <c r="AE14" t="str">
        <f t="shared" ca="1" si="0"/>
        <v>GPIO[13]</v>
      </c>
    </row>
    <row r="15" spans="2:31" ht="50.65" customHeight="1" x14ac:dyDescent="0.25">
      <c r="B15" s="83" t="s">
        <v>305</v>
      </c>
      <c r="C15" s="105" t="s">
        <v>311</v>
      </c>
      <c r="D15" s="102" t="s">
        <v>67</v>
      </c>
      <c r="E15" s="102" t="s">
        <v>79</v>
      </c>
      <c r="F15" s="102" t="s">
        <v>82</v>
      </c>
      <c r="G15" s="102" t="s">
        <v>88</v>
      </c>
      <c r="H15" s="102" t="s">
        <v>85</v>
      </c>
      <c r="I15" s="102" t="s">
        <v>92</v>
      </c>
      <c r="J15" s="102" t="s">
        <v>95</v>
      </c>
      <c r="K15" s="104" t="s">
        <v>52</v>
      </c>
      <c r="L15" s="102" t="s">
        <v>104</v>
      </c>
      <c r="M15" s="102" t="s">
        <v>108</v>
      </c>
      <c r="N15" s="102" t="s">
        <v>129</v>
      </c>
      <c r="O15" s="102" t="s">
        <v>136</v>
      </c>
      <c r="P15" s="102" t="s">
        <v>112</v>
      </c>
      <c r="Q15" s="105" t="s">
        <v>311</v>
      </c>
      <c r="R15" s="102" t="s">
        <v>147</v>
      </c>
      <c r="S15" s="83" t="s">
        <v>305</v>
      </c>
      <c r="AB15">
        <v>1</v>
      </c>
      <c r="AC15" t="s">
        <v>305</v>
      </c>
      <c r="AD15" t="str">
        <f t="shared" si="1"/>
        <v>N1</v>
      </c>
      <c r="AE15" t="str">
        <f t="shared" ca="1" si="0"/>
        <v>GND_DIG</v>
      </c>
    </row>
    <row r="16" spans="2:31" ht="50.65" customHeight="1" x14ac:dyDescent="0.25">
      <c r="B16" s="83" t="s">
        <v>306</v>
      </c>
      <c r="C16" s="102" t="s">
        <v>51</v>
      </c>
      <c r="D16" s="102" t="s">
        <v>68</v>
      </c>
      <c r="E16" s="102" t="s">
        <v>69</v>
      </c>
      <c r="F16" s="102" t="s">
        <v>83</v>
      </c>
      <c r="G16" s="102" t="s">
        <v>86</v>
      </c>
      <c r="H16" s="102" t="s">
        <v>87</v>
      </c>
      <c r="I16" s="102" t="s">
        <v>96</v>
      </c>
      <c r="J16" s="102" t="s">
        <v>98</v>
      </c>
      <c r="K16" s="102" t="s">
        <v>103</v>
      </c>
      <c r="L16" s="102" t="s">
        <v>105</v>
      </c>
      <c r="M16" s="102" t="s">
        <v>113</v>
      </c>
      <c r="N16" s="102" t="s">
        <v>116</v>
      </c>
      <c r="O16" s="102" t="s">
        <v>118</v>
      </c>
      <c r="P16" s="102" t="s">
        <v>126</v>
      </c>
      <c r="Q16" s="102" t="s">
        <v>132</v>
      </c>
      <c r="R16" s="102" t="s">
        <v>138</v>
      </c>
      <c r="S16" s="83" t="s">
        <v>306</v>
      </c>
      <c r="AB16">
        <v>1</v>
      </c>
      <c r="AC16" t="s">
        <v>306</v>
      </c>
      <c r="AD16" t="str">
        <f t="shared" si="1"/>
        <v>P1</v>
      </c>
      <c r="AE16" t="str">
        <f t="shared" ca="1" si="0"/>
        <v>IQ_DATA[38]</v>
      </c>
    </row>
    <row r="17" spans="2:31" ht="50.65" customHeight="1" x14ac:dyDescent="0.25">
      <c r="B17" s="83" t="s">
        <v>608</v>
      </c>
      <c r="C17" s="102" t="s">
        <v>55</v>
      </c>
      <c r="D17" s="102" t="s">
        <v>56</v>
      </c>
      <c r="E17" s="102" t="s">
        <v>73</v>
      </c>
      <c r="F17" s="102" t="s">
        <v>74</v>
      </c>
      <c r="G17" s="102" t="s">
        <v>81</v>
      </c>
      <c r="H17" s="102" t="s">
        <v>89</v>
      </c>
      <c r="I17" s="102" t="s">
        <v>90</v>
      </c>
      <c r="J17" s="102" t="s">
        <v>94</v>
      </c>
      <c r="K17" s="102" t="s">
        <v>100</v>
      </c>
      <c r="L17" s="102" t="s">
        <v>106</v>
      </c>
      <c r="M17" s="102" t="s">
        <v>110</v>
      </c>
      <c r="N17" s="102" t="s">
        <v>231</v>
      </c>
      <c r="O17" s="102" t="s">
        <v>119</v>
      </c>
      <c r="P17" s="102" t="s">
        <v>122</v>
      </c>
      <c r="Q17" s="102" t="s">
        <v>128</v>
      </c>
      <c r="R17" s="102" t="s">
        <v>135</v>
      </c>
      <c r="S17" s="83" t="s">
        <v>608</v>
      </c>
      <c r="AB17">
        <v>1</v>
      </c>
      <c r="AC17" t="s">
        <v>608</v>
      </c>
      <c r="AD17" t="str">
        <f t="shared" si="1"/>
        <v>R1</v>
      </c>
      <c r="AE17" t="str">
        <f t="shared" ca="1" si="0"/>
        <v>IQ_DATA[39]</v>
      </c>
    </row>
    <row r="18" spans="2:31" ht="50.65" customHeight="1" x14ac:dyDescent="0.25">
      <c r="B18" s="83" t="s">
        <v>609</v>
      </c>
      <c r="C18" s="105" t="s">
        <v>311</v>
      </c>
      <c r="D18" s="102" t="s">
        <v>62</v>
      </c>
      <c r="E18" s="102" t="s">
        <v>63</v>
      </c>
      <c r="F18" s="102" t="s">
        <v>80</v>
      </c>
      <c r="G18" s="104" t="s">
        <v>21</v>
      </c>
      <c r="H18" s="102" t="s">
        <v>84</v>
      </c>
      <c r="I18" s="102" t="s">
        <v>93</v>
      </c>
      <c r="J18" s="102" t="s">
        <v>97</v>
      </c>
      <c r="K18" s="104" t="s">
        <v>21</v>
      </c>
      <c r="L18" s="102" t="s">
        <v>101</v>
      </c>
      <c r="M18" s="102" t="s">
        <v>111</v>
      </c>
      <c r="N18" s="102" t="s">
        <v>133</v>
      </c>
      <c r="O18" s="102" t="s">
        <v>115</v>
      </c>
      <c r="P18" s="102" t="s">
        <v>123</v>
      </c>
      <c r="Q18" s="102" t="s">
        <v>140</v>
      </c>
      <c r="R18" s="105" t="s">
        <v>311</v>
      </c>
      <c r="S18" s="83" t="s">
        <v>609</v>
      </c>
      <c r="AB18">
        <v>1</v>
      </c>
      <c r="AC18" t="s">
        <v>609</v>
      </c>
      <c r="AD18" t="str">
        <f t="shared" si="1"/>
        <v>T1</v>
      </c>
      <c r="AE18" t="str">
        <f t="shared" ca="1" si="0"/>
        <v>GND_DIG</v>
      </c>
    </row>
    <row r="19" spans="2:31" x14ac:dyDescent="0.35">
      <c r="C19" s="81">
        <v>1</v>
      </c>
      <c r="D19" s="81">
        <v>2</v>
      </c>
      <c r="E19" s="81">
        <v>3</v>
      </c>
      <c r="F19" s="81">
        <v>4</v>
      </c>
      <c r="G19" s="81">
        <v>5</v>
      </c>
      <c r="H19" s="81">
        <v>6</v>
      </c>
      <c r="I19" s="81">
        <v>7</v>
      </c>
      <c r="J19" s="81">
        <v>8</v>
      </c>
      <c r="K19" s="81">
        <v>9</v>
      </c>
      <c r="L19" s="81">
        <v>10</v>
      </c>
      <c r="M19" s="81">
        <v>11</v>
      </c>
      <c r="N19" s="81">
        <v>12</v>
      </c>
      <c r="O19" s="81">
        <v>13</v>
      </c>
      <c r="P19" s="81">
        <v>14</v>
      </c>
      <c r="Q19" s="81">
        <v>15</v>
      </c>
      <c r="R19" s="81">
        <v>16</v>
      </c>
      <c r="AB19">
        <f t="shared" ref="AB19:AB82" si="2">AB3+1</f>
        <v>2</v>
      </c>
      <c r="AC19" t="s">
        <v>295</v>
      </c>
      <c r="AD19" t="str">
        <f t="shared" si="1"/>
        <v>A2</v>
      </c>
      <c r="AE19" t="str">
        <f ca="1">OFFSET(C3,0, AB19-1)</f>
        <v>TRX3_TXRF_2G</v>
      </c>
    </row>
    <row r="20" spans="2:31" x14ac:dyDescent="0.35">
      <c r="AB20">
        <f t="shared" si="2"/>
        <v>2</v>
      </c>
      <c r="AC20" t="s">
        <v>296</v>
      </c>
      <c r="AD20" t="str">
        <f t="shared" si="1"/>
        <v>B2</v>
      </c>
      <c r="AE20" t="str">
        <f t="shared" ref="AE20:AE34" ca="1" si="3">OFFSET(C4,0, AB20-1)</f>
        <v>TRX3_TXRF_GND</v>
      </c>
    </row>
    <row r="21" spans="2:31" x14ac:dyDescent="0.35">
      <c r="AB21">
        <f t="shared" si="2"/>
        <v>2</v>
      </c>
      <c r="AC21" t="s">
        <v>297</v>
      </c>
      <c r="AD21" t="str">
        <f t="shared" si="1"/>
        <v>C2</v>
      </c>
      <c r="AE21" t="str">
        <f t="shared" ca="1" si="3"/>
        <v>VSS_RXRF_57G_TRX3</v>
      </c>
    </row>
    <row r="22" spans="2:31" x14ac:dyDescent="0.35">
      <c r="C22" s="89"/>
      <c r="AB22">
        <f t="shared" si="2"/>
        <v>2</v>
      </c>
      <c r="AC22" t="s">
        <v>298</v>
      </c>
      <c r="AD22" t="str">
        <f t="shared" si="1"/>
        <v>D2</v>
      </c>
      <c r="AE22" t="str">
        <f t="shared" ca="1" si="3"/>
        <v>GND_RF23</v>
      </c>
    </row>
    <row r="23" spans="2:31" x14ac:dyDescent="0.35">
      <c r="C23" s="81">
        <v>1</v>
      </c>
      <c r="D23" s="81">
        <v>2</v>
      </c>
      <c r="E23" s="81">
        <v>3</v>
      </c>
      <c r="F23" s="81">
        <v>4</v>
      </c>
      <c r="G23" s="81">
        <v>5</v>
      </c>
      <c r="H23" s="81">
        <v>6</v>
      </c>
      <c r="I23" s="81">
        <v>7</v>
      </c>
      <c r="J23" s="81">
        <v>8</v>
      </c>
      <c r="K23" s="81">
        <v>9</v>
      </c>
      <c r="L23" s="81">
        <v>10</v>
      </c>
      <c r="M23" s="81">
        <v>11</v>
      </c>
      <c r="N23" s="81">
        <v>12</v>
      </c>
      <c r="O23" s="81">
        <v>13</v>
      </c>
      <c r="P23" s="81">
        <v>14</v>
      </c>
      <c r="Q23" s="81">
        <v>15</v>
      </c>
      <c r="R23" s="81">
        <v>16</v>
      </c>
      <c r="AB23">
        <f t="shared" si="2"/>
        <v>2</v>
      </c>
      <c r="AC23" t="s">
        <v>299</v>
      </c>
      <c r="AD23" t="str">
        <f t="shared" si="1"/>
        <v>E2</v>
      </c>
      <c r="AE23" t="str">
        <f t="shared" ca="1" si="3"/>
        <v>VDD_ANA_PLL1</v>
      </c>
    </row>
    <row r="24" spans="2:31" ht="35.25" customHeight="1" x14ac:dyDescent="0.25">
      <c r="B24" s="83" t="s">
        <v>295</v>
      </c>
      <c r="C24" s="125">
        <f t="shared" ref="C24:R24" si="4">COUNTIF(ball_map, C3)</f>
        <v>13</v>
      </c>
      <c r="D24" s="125">
        <f t="shared" si="4"/>
        <v>1</v>
      </c>
      <c r="E24" s="125">
        <f t="shared" si="4"/>
        <v>1</v>
      </c>
      <c r="F24" s="125">
        <f t="shared" si="4"/>
        <v>1</v>
      </c>
      <c r="G24" s="125">
        <f t="shared" si="4"/>
        <v>1</v>
      </c>
      <c r="H24" s="125">
        <f t="shared" si="4"/>
        <v>1</v>
      </c>
      <c r="I24" s="125">
        <f t="shared" si="4"/>
        <v>1</v>
      </c>
      <c r="J24" s="125">
        <f t="shared" si="4"/>
        <v>1</v>
      </c>
      <c r="K24" s="125">
        <f t="shared" si="4"/>
        <v>1</v>
      </c>
      <c r="L24" s="125">
        <f t="shared" si="4"/>
        <v>1</v>
      </c>
      <c r="M24" s="125">
        <f t="shared" si="4"/>
        <v>1</v>
      </c>
      <c r="N24" s="125">
        <f t="shared" si="4"/>
        <v>1</v>
      </c>
      <c r="O24" s="125">
        <f t="shared" si="4"/>
        <v>1</v>
      </c>
      <c r="P24" s="125">
        <f t="shared" si="4"/>
        <v>1</v>
      </c>
      <c r="Q24" s="125">
        <f t="shared" si="4"/>
        <v>1</v>
      </c>
      <c r="R24" s="125">
        <f t="shared" si="4"/>
        <v>11</v>
      </c>
      <c r="S24" s="83" t="s">
        <v>295</v>
      </c>
      <c r="AB24">
        <f t="shared" si="2"/>
        <v>2</v>
      </c>
      <c r="AC24" t="s">
        <v>245</v>
      </c>
      <c r="AD24" t="str">
        <f t="shared" si="1"/>
        <v>F2</v>
      </c>
      <c r="AE24" t="str">
        <f t="shared" ca="1" si="3"/>
        <v>GND_RF23</v>
      </c>
    </row>
    <row r="25" spans="2:31" ht="35.25" customHeight="1" x14ac:dyDescent="0.25">
      <c r="B25" s="83" t="s">
        <v>296</v>
      </c>
      <c r="C25" s="125">
        <f t="shared" ref="C25:R25" si="5">COUNTIF(ball_map, C4)</f>
        <v>1</v>
      </c>
      <c r="D25" s="125">
        <f t="shared" si="5"/>
        <v>1</v>
      </c>
      <c r="E25" s="125">
        <f t="shared" si="5"/>
        <v>1</v>
      </c>
      <c r="F25" s="125">
        <f t="shared" si="5"/>
        <v>1</v>
      </c>
      <c r="G25" s="125">
        <f t="shared" si="5"/>
        <v>1</v>
      </c>
      <c r="H25" s="125">
        <f t="shared" si="5"/>
        <v>1</v>
      </c>
      <c r="I25" s="125">
        <f t="shared" si="5"/>
        <v>1</v>
      </c>
      <c r="J25" s="125">
        <f t="shared" si="5"/>
        <v>1</v>
      </c>
      <c r="K25" s="125">
        <f t="shared" si="5"/>
        <v>1</v>
      </c>
      <c r="L25" s="125">
        <f t="shared" si="5"/>
        <v>1</v>
      </c>
      <c r="M25" s="125">
        <f t="shared" si="5"/>
        <v>1</v>
      </c>
      <c r="N25" s="125">
        <f t="shared" si="5"/>
        <v>1</v>
      </c>
      <c r="O25" s="125">
        <f t="shared" si="5"/>
        <v>1</v>
      </c>
      <c r="P25" s="125">
        <f t="shared" si="5"/>
        <v>1</v>
      </c>
      <c r="Q25" s="125">
        <f t="shared" si="5"/>
        <v>1</v>
      </c>
      <c r="R25" s="125">
        <f t="shared" si="5"/>
        <v>1</v>
      </c>
      <c r="S25" s="83" t="s">
        <v>296</v>
      </c>
      <c r="AB25">
        <f t="shared" si="2"/>
        <v>2</v>
      </c>
      <c r="AC25" t="s">
        <v>300</v>
      </c>
      <c r="AD25" t="str">
        <f t="shared" si="1"/>
        <v>G2</v>
      </c>
      <c r="AE25" t="str">
        <f t="shared" ca="1" si="3"/>
        <v>GND_RF23</v>
      </c>
    </row>
    <row r="26" spans="2:31" ht="35.25" customHeight="1" x14ac:dyDescent="0.25">
      <c r="B26" s="83" t="s">
        <v>297</v>
      </c>
      <c r="C26" s="125">
        <f t="shared" ref="C26:R26" si="6">COUNTIF(ball_map, C5)</f>
        <v>1</v>
      </c>
      <c r="D26" s="125">
        <f t="shared" si="6"/>
        <v>1</v>
      </c>
      <c r="E26" s="125">
        <f t="shared" si="6"/>
        <v>13</v>
      </c>
      <c r="F26" s="125">
        <f t="shared" si="6"/>
        <v>13</v>
      </c>
      <c r="G26" s="125">
        <f t="shared" si="6"/>
        <v>13</v>
      </c>
      <c r="H26" s="125">
        <f t="shared" si="6"/>
        <v>13</v>
      </c>
      <c r="I26" s="125">
        <f t="shared" si="6"/>
        <v>13</v>
      </c>
      <c r="J26" s="125">
        <f t="shared" si="6"/>
        <v>13</v>
      </c>
      <c r="K26" s="125">
        <f t="shared" si="6"/>
        <v>11</v>
      </c>
      <c r="L26" s="125">
        <f t="shared" si="6"/>
        <v>11</v>
      </c>
      <c r="M26" s="125">
        <f t="shared" si="6"/>
        <v>11</v>
      </c>
      <c r="N26" s="125">
        <f t="shared" si="6"/>
        <v>11</v>
      </c>
      <c r="O26" s="125">
        <f t="shared" si="6"/>
        <v>11</v>
      </c>
      <c r="P26" s="125">
        <f t="shared" si="6"/>
        <v>11</v>
      </c>
      <c r="Q26" s="125">
        <f t="shared" si="6"/>
        <v>1</v>
      </c>
      <c r="R26" s="125">
        <f t="shared" si="6"/>
        <v>1</v>
      </c>
      <c r="S26" s="83" t="s">
        <v>297</v>
      </c>
      <c r="AB26">
        <f t="shared" si="2"/>
        <v>2</v>
      </c>
      <c r="AC26" t="s">
        <v>301</v>
      </c>
      <c r="AD26" t="str">
        <f t="shared" si="1"/>
        <v>H2</v>
      </c>
      <c r="AE26" t="str">
        <f t="shared" ca="1" si="3"/>
        <v>GPIO[6]</v>
      </c>
    </row>
    <row r="27" spans="2:31" ht="35.25" customHeight="1" x14ac:dyDescent="0.25">
      <c r="B27" s="83" t="s">
        <v>298</v>
      </c>
      <c r="C27" s="125">
        <f t="shared" ref="C27:R27" si="7">COUNTIF(ball_map, C6)</f>
        <v>1</v>
      </c>
      <c r="D27" s="125">
        <f t="shared" si="7"/>
        <v>13</v>
      </c>
      <c r="E27" s="125">
        <f t="shared" si="7"/>
        <v>1</v>
      </c>
      <c r="F27" s="125">
        <f t="shared" si="7"/>
        <v>1</v>
      </c>
      <c r="G27" s="125">
        <f t="shared" si="7"/>
        <v>1</v>
      </c>
      <c r="H27" s="125">
        <f t="shared" si="7"/>
        <v>1</v>
      </c>
      <c r="I27" s="125">
        <f t="shared" si="7"/>
        <v>1</v>
      </c>
      <c r="J27" s="125">
        <f t="shared" si="7"/>
        <v>1</v>
      </c>
      <c r="K27" s="125">
        <f t="shared" si="7"/>
        <v>1</v>
      </c>
      <c r="L27" s="125">
        <f t="shared" si="7"/>
        <v>1</v>
      </c>
      <c r="M27" s="125">
        <f t="shared" si="7"/>
        <v>1</v>
      </c>
      <c r="N27" s="125">
        <f t="shared" si="7"/>
        <v>1</v>
      </c>
      <c r="O27" s="125">
        <f t="shared" si="7"/>
        <v>1</v>
      </c>
      <c r="P27" s="125">
        <f t="shared" si="7"/>
        <v>1</v>
      </c>
      <c r="Q27" s="125">
        <f t="shared" si="7"/>
        <v>11</v>
      </c>
      <c r="R27" s="125">
        <f t="shared" si="7"/>
        <v>1</v>
      </c>
      <c r="S27" s="83" t="s">
        <v>298</v>
      </c>
      <c r="AB27">
        <f t="shared" si="2"/>
        <v>2</v>
      </c>
      <c r="AC27" t="s">
        <v>302</v>
      </c>
      <c r="AD27" t="str">
        <f t="shared" si="1"/>
        <v>J2</v>
      </c>
      <c r="AE27" t="str">
        <f t="shared" ca="1" si="3"/>
        <v>GPIO[3]</v>
      </c>
    </row>
    <row r="28" spans="2:31" ht="35.25" customHeight="1" x14ac:dyDescent="0.25">
      <c r="B28" s="83" t="s">
        <v>299</v>
      </c>
      <c r="C28" s="125">
        <f t="shared" ref="C28:R28" si="8">COUNTIF(ball_map, C7)</f>
        <v>13</v>
      </c>
      <c r="D28" s="125">
        <f t="shared" si="8"/>
        <v>1</v>
      </c>
      <c r="E28" s="125">
        <f t="shared" si="8"/>
        <v>1</v>
      </c>
      <c r="F28" s="125">
        <f t="shared" si="8"/>
        <v>1</v>
      </c>
      <c r="G28" s="125">
        <f t="shared" ref="G28:N28" si="9">COUNTIF(ball_map, G7)</f>
        <v>0</v>
      </c>
      <c r="H28" s="125">
        <f t="shared" si="9"/>
        <v>0</v>
      </c>
      <c r="I28" s="125">
        <f t="shared" si="9"/>
        <v>0</v>
      </c>
      <c r="J28" s="125">
        <f t="shared" si="9"/>
        <v>0</v>
      </c>
      <c r="K28" s="125">
        <f t="shared" si="9"/>
        <v>0</v>
      </c>
      <c r="L28" s="125">
        <f t="shared" si="9"/>
        <v>0</v>
      </c>
      <c r="M28" s="125">
        <f t="shared" si="9"/>
        <v>0</v>
      </c>
      <c r="N28" s="125">
        <f t="shared" si="9"/>
        <v>0</v>
      </c>
      <c r="O28" s="125">
        <f t="shared" si="8"/>
        <v>1</v>
      </c>
      <c r="P28" s="125">
        <f t="shared" si="8"/>
        <v>1</v>
      </c>
      <c r="Q28" s="125">
        <f t="shared" si="8"/>
        <v>1</v>
      </c>
      <c r="R28" s="125">
        <f t="shared" si="8"/>
        <v>11</v>
      </c>
      <c r="S28" s="83" t="s">
        <v>299</v>
      </c>
      <c r="AB28">
        <f t="shared" si="2"/>
        <v>2</v>
      </c>
      <c r="AC28" t="s">
        <v>303</v>
      </c>
      <c r="AD28" t="str">
        <f t="shared" si="1"/>
        <v>K2</v>
      </c>
      <c r="AE28" t="str">
        <f t="shared" ca="1" si="3"/>
        <v>GPIO[0]</v>
      </c>
    </row>
    <row r="29" spans="2:31" ht="35.25" customHeight="1" x14ac:dyDescent="0.25">
      <c r="B29" s="83" t="s">
        <v>245</v>
      </c>
      <c r="C29" s="125">
        <f t="shared" ref="C29:R29" si="10">COUNTIF(ball_map, C8)</f>
        <v>1</v>
      </c>
      <c r="D29" s="125">
        <f t="shared" si="10"/>
        <v>13</v>
      </c>
      <c r="E29" s="125">
        <f t="shared" si="10"/>
        <v>13</v>
      </c>
      <c r="F29" s="125">
        <f t="shared" si="10"/>
        <v>1</v>
      </c>
      <c r="G29" s="125">
        <f>COUNTIF(ball_map, G8)</f>
        <v>0</v>
      </c>
      <c r="H29" s="125">
        <f t="shared" si="10"/>
        <v>0</v>
      </c>
      <c r="I29" s="125">
        <f t="shared" si="10"/>
        <v>0</v>
      </c>
      <c r="J29" s="125">
        <f t="shared" si="10"/>
        <v>0</v>
      </c>
      <c r="K29" s="125">
        <f t="shared" si="10"/>
        <v>0</v>
      </c>
      <c r="L29" s="125">
        <f t="shared" si="10"/>
        <v>0</v>
      </c>
      <c r="M29" s="125">
        <f t="shared" si="10"/>
        <v>0</v>
      </c>
      <c r="N29" s="125">
        <f>COUNTIF(ball_map, N8)</f>
        <v>0</v>
      </c>
      <c r="O29" s="125">
        <f t="shared" si="10"/>
        <v>1</v>
      </c>
      <c r="P29" s="125">
        <f t="shared" si="10"/>
        <v>11</v>
      </c>
      <c r="Q29" s="125">
        <f t="shared" si="10"/>
        <v>1</v>
      </c>
      <c r="R29" s="125">
        <f t="shared" si="10"/>
        <v>1</v>
      </c>
      <c r="S29" s="83" t="s">
        <v>245</v>
      </c>
      <c r="AB29">
        <f t="shared" si="2"/>
        <v>2</v>
      </c>
      <c r="AC29" t="s">
        <v>385</v>
      </c>
      <c r="AD29" t="str">
        <f t="shared" si="1"/>
        <v>L2</v>
      </c>
      <c r="AE29" t="str">
        <f t="shared" ca="1" si="3"/>
        <v>GND_DIG</v>
      </c>
    </row>
    <row r="30" spans="2:31" ht="35.25" customHeight="1" x14ac:dyDescent="0.25">
      <c r="B30" s="83" t="s">
        <v>300</v>
      </c>
      <c r="C30" s="125">
        <f t="shared" ref="C30:R30" si="11">COUNTIF(ball_map, C9)</f>
        <v>1</v>
      </c>
      <c r="D30" s="125">
        <f t="shared" si="11"/>
        <v>13</v>
      </c>
      <c r="E30" s="125">
        <f t="shared" si="11"/>
        <v>13</v>
      </c>
      <c r="F30" s="125">
        <f t="shared" si="11"/>
        <v>1</v>
      </c>
      <c r="G30" s="125">
        <f>COUNTIF(ball_map, G9)</f>
        <v>0</v>
      </c>
      <c r="H30" s="125">
        <f t="shared" si="11"/>
        <v>0</v>
      </c>
      <c r="I30" s="125">
        <f>COUNTIF(ball_map, I9)</f>
        <v>1</v>
      </c>
      <c r="J30" s="125">
        <f>COUNTIF(ball_map, J9)</f>
        <v>1</v>
      </c>
      <c r="K30" s="125">
        <f>COUNTIF(ball_map, K9)</f>
        <v>1</v>
      </c>
      <c r="L30" s="125">
        <f>COUNTIF(ball_map, L9)</f>
        <v>1</v>
      </c>
      <c r="M30" s="125">
        <f t="shared" si="11"/>
        <v>0</v>
      </c>
      <c r="N30" s="125">
        <f>COUNTIF(ball_map, N9)</f>
        <v>0</v>
      </c>
      <c r="O30" s="125">
        <f t="shared" si="11"/>
        <v>1</v>
      </c>
      <c r="P30" s="125">
        <f t="shared" si="11"/>
        <v>11</v>
      </c>
      <c r="Q30" s="125">
        <f t="shared" si="11"/>
        <v>1</v>
      </c>
      <c r="R30" s="125">
        <f t="shared" si="11"/>
        <v>1</v>
      </c>
      <c r="S30" s="83" t="s">
        <v>300</v>
      </c>
      <c r="AB30">
        <f t="shared" si="2"/>
        <v>2</v>
      </c>
      <c r="AC30" t="s">
        <v>304</v>
      </c>
      <c r="AD30" t="str">
        <f t="shared" si="1"/>
        <v>M2</v>
      </c>
      <c r="AE30" t="str">
        <f t="shared" ca="1" si="3"/>
        <v>GND_DIG</v>
      </c>
    </row>
    <row r="31" spans="2:31" ht="35.25" customHeight="1" x14ac:dyDescent="0.25">
      <c r="B31" s="83" t="s">
        <v>301</v>
      </c>
      <c r="C31" s="125">
        <f t="shared" ref="C31:R31" si="12">COUNTIF(ball_map, C10)</f>
        <v>1</v>
      </c>
      <c r="D31" s="125">
        <f t="shared" si="12"/>
        <v>1</v>
      </c>
      <c r="E31" s="125">
        <f t="shared" si="12"/>
        <v>1</v>
      </c>
      <c r="F31" s="125">
        <f t="shared" si="12"/>
        <v>1</v>
      </c>
      <c r="G31" s="125">
        <f t="shared" si="12"/>
        <v>0</v>
      </c>
      <c r="H31" s="125">
        <f t="shared" si="12"/>
        <v>0</v>
      </c>
      <c r="I31" s="125">
        <f>COUNTIF(ball_map, I10)</f>
        <v>1</v>
      </c>
      <c r="J31" s="125">
        <f t="shared" si="12"/>
        <v>4</v>
      </c>
      <c r="K31" s="125">
        <f t="shared" si="12"/>
        <v>4</v>
      </c>
      <c r="L31" s="125">
        <f>COUNTIF(ball_map, L10)</f>
        <v>1</v>
      </c>
      <c r="M31" s="125">
        <f t="shared" si="12"/>
        <v>0</v>
      </c>
      <c r="N31" s="125">
        <f t="shared" si="12"/>
        <v>0</v>
      </c>
      <c r="O31" s="125">
        <f t="shared" si="12"/>
        <v>1</v>
      </c>
      <c r="P31" s="125">
        <f t="shared" si="12"/>
        <v>1</v>
      </c>
      <c r="Q31" s="125">
        <f t="shared" si="12"/>
        <v>1</v>
      </c>
      <c r="R31" s="125">
        <f t="shared" si="12"/>
        <v>1</v>
      </c>
      <c r="S31" s="83" t="s">
        <v>301</v>
      </c>
      <c r="AB31">
        <f t="shared" si="2"/>
        <v>2</v>
      </c>
      <c r="AC31" t="s">
        <v>305</v>
      </c>
      <c r="AD31" t="str">
        <f t="shared" si="1"/>
        <v>N2</v>
      </c>
      <c r="AE31" t="str">
        <f t="shared" ca="1" si="3"/>
        <v>EN_RX[1]</v>
      </c>
    </row>
    <row r="32" spans="2:31" ht="35.25" customHeight="1" x14ac:dyDescent="0.25">
      <c r="B32" s="83" t="s">
        <v>302</v>
      </c>
      <c r="C32" s="125">
        <f t="shared" ref="C32:R32" si="13">COUNTIF(ball_map, C11)</f>
        <v>1</v>
      </c>
      <c r="D32" s="125">
        <f t="shared" si="13"/>
        <v>1</v>
      </c>
      <c r="E32" s="125">
        <f t="shared" si="13"/>
        <v>1</v>
      </c>
      <c r="F32" s="125">
        <f t="shared" si="13"/>
        <v>1</v>
      </c>
      <c r="G32" s="125">
        <f t="shared" si="13"/>
        <v>0</v>
      </c>
      <c r="H32" s="125">
        <f t="shared" si="13"/>
        <v>0</v>
      </c>
      <c r="I32" s="125">
        <f>COUNTIF(ball_map, I11)</f>
        <v>1</v>
      </c>
      <c r="J32" s="125">
        <f t="shared" si="13"/>
        <v>4</v>
      </c>
      <c r="K32" s="125">
        <f t="shared" si="13"/>
        <v>4</v>
      </c>
      <c r="L32" s="125">
        <f>COUNTIF(ball_map, L11)</f>
        <v>1</v>
      </c>
      <c r="M32" s="125">
        <f t="shared" si="13"/>
        <v>0</v>
      </c>
      <c r="N32" s="125">
        <f t="shared" si="13"/>
        <v>0</v>
      </c>
      <c r="O32" s="125">
        <f t="shared" si="13"/>
        <v>1</v>
      </c>
      <c r="P32" s="125">
        <f t="shared" si="13"/>
        <v>1</v>
      </c>
      <c r="Q32" s="125">
        <f t="shared" si="13"/>
        <v>2</v>
      </c>
      <c r="R32" s="125">
        <f t="shared" si="13"/>
        <v>2</v>
      </c>
      <c r="S32" s="83" t="s">
        <v>302</v>
      </c>
      <c r="AB32">
        <f t="shared" si="2"/>
        <v>2</v>
      </c>
      <c r="AC32" t="s">
        <v>306</v>
      </c>
      <c r="AD32" t="str">
        <f t="shared" si="1"/>
        <v>P2</v>
      </c>
      <c r="AE32" t="str">
        <f t="shared" ca="1" si="3"/>
        <v>IQ_DATA[35]</v>
      </c>
    </row>
    <row r="33" spans="2:31" ht="35.25" customHeight="1" x14ac:dyDescent="0.25">
      <c r="B33" s="83" t="s">
        <v>303</v>
      </c>
      <c r="C33" s="125">
        <f t="shared" ref="C33:Q33" si="14">COUNTIF(ball_map, C12)</f>
        <v>1</v>
      </c>
      <c r="D33" s="125">
        <f t="shared" si="14"/>
        <v>1</v>
      </c>
      <c r="E33" s="125">
        <f t="shared" si="14"/>
        <v>1</v>
      </c>
      <c r="F33" s="125">
        <f t="shared" si="14"/>
        <v>1</v>
      </c>
      <c r="G33" s="125">
        <f t="shared" si="14"/>
        <v>0</v>
      </c>
      <c r="H33" s="125">
        <f t="shared" si="14"/>
        <v>0</v>
      </c>
      <c r="I33" s="125">
        <f>COUNTIF(ball_map, I12)</f>
        <v>1</v>
      </c>
      <c r="J33" s="125">
        <f>COUNTIF(ball_map, J12)</f>
        <v>1</v>
      </c>
      <c r="K33" s="125">
        <f>COUNTIF(ball_map, K12)</f>
        <v>1</v>
      </c>
      <c r="L33" s="125">
        <f>COUNTIF(ball_map, L12)</f>
        <v>1</v>
      </c>
      <c r="M33" s="125">
        <f t="shared" si="14"/>
        <v>0</v>
      </c>
      <c r="N33" s="125">
        <f t="shared" si="14"/>
        <v>0</v>
      </c>
      <c r="O33" s="125">
        <f t="shared" si="14"/>
        <v>1</v>
      </c>
      <c r="P33" s="125">
        <f t="shared" si="14"/>
        <v>1</v>
      </c>
      <c r="Q33" s="125">
        <f t="shared" si="14"/>
        <v>9</v>
      </c>
      <c r="R33" s="125">
        <f>COUNTIF(ball_map, R13)</f>
        <v>1</v>
      </c>
      <c r="S33" s="83" t="s">
        <v>303</v>
      </c>
      <c r="AB33">
        <f t="shared" si="2"/>
        <v>2</v>
      </c>
      <c r="AC33" t="s">
        <v>608</v>
      </c>
      <c r="AD33" t="str">
        <f t="shared" si="1"/>
        <v>R2</v>
      </c>
      <c r="AE33" t="str">
        <f t="shared" ca="1" si="3"/>
        <v>IQ_DATA[36]</v>
      </c>
    </row>
    <row r="34" spans="2:31" ht="35.25" customHeight="1" x14ac:dyDescent="0.25">
      <c r="B34" s="83" t="s">
        <v>385</v>
      </c>
      <c r="C34" s="125">
        <f t="shared" ref="C34:Q34" si="15">COUNTIF(ball_map, C13)</f>
        <v>1</v>
      </c>
      <c r="D34" s="125">
        <f t="shared" si="15"/>
        <v>9</v>
      </c>
      <c r="E34" s="125">
        <f t="shared" si="15"/>
        <v>1</v>
      </c>
      <c r="F34" s="125">
        <f t="shared" si="15"/>
        <v>1</v>
      </c>
      <c r="G34" s="125">
        <f t="shared" si="15"/>
        <v>0</v>
      </c>
      <c r="H34" s="125">
        <f t="shared" si="15"/>
        <v>0</v>
      </c>
      <c r="I34" s="125">
        <f t="shared" si="15"/>
        <v>0</v>
      </c>
      <c r="J34" s="125">
        <f t="shared" si="15"/>
        <v>0</v>
      </c>
      <c r="K34" s="125">
        <f t="shared" si="15"/>
        <v>0</v>
      </c>
      <c r="L34" s="125">
        <f t="shared" si="15"/>
        <v>0</v>
      </c>
      <c r="M34" s="125">
        <f t="shared" si="15"/>
        <v>0</v>
      </c>
      <c r="N34" s="125">
        <f t="shared" si="15"/>
        <v>0</v>
      </c>
      <c r="O34" s="125">
        <f t="shared" si="15"/>
        <v>1</v>
      </c>
      <c r="P34" s="125">
        <f t="shared" si="15"/>
        <v>1</v>
      </c>
      <c r="Q34" s="125">
        <f t="shared" si="15"/>
        <v>9</v>
      </c>
      <c r="R34" s="125">
        <f>COUNTIF(ball_map, R12)</f>
        <v>1</v>
      </c>
      <c r="S34" s="83" t="s">
        <v>385</v>
      </c>
      <c r="AB34">
        <f t="shared" si="2"/>
        <v>2</v>
      </c>
      <c r="AC34" t="s">
        <v>609</v>
      </c>
      <c r="AD34" t="str">
        <f t="shared" si="1"/>
        <v>T2</v>
      </c>
      <c r="AE34" t="str">
        <f t="shared" ca="1" si="3"/>
        <v>IQ_DATA[37]</v>
      </c>
    </row>
    <row r="35" spans="2:31" ht="35.25" customHeight="1" x14ac:dyDescent="0.25">
      <c r="B35" s="83" t="s">
        <v>304</v>
      </c>
      <c r="C35" s="125">
        <f t="shared" ref="C35:Q35" si="16">COUNTIF(ball_map, C14)</f>
        <v>1</v>
      </c>
      <c r="D35" s="125">
        <f t="shared" si="16"/>
        <v>9</v>
      </c>
      <c r="E35" s="125">
        <f t="shared" si="16"/>
        <v>1</v>
      </c>
      <c r="F35" s="125">
        <f t="shared" si="16"/>
        <v>1</v>
      </c>
      <c r="G35" s="125">
        <f t="shared" si="16"/>
        <v>0</v>
      </c>
      <c r="H35" s="125">
        <f t="shared" si="16"/>
        <v>0</v>
      </c>
      <c r="I35" s="125">
        <f t="shared" si="16"/>
        <v>0</v>
      </c>
      <c r="J35" s="125">
        <f t="shared" si="16"/>
        <v>0</v>
      </c>
      <c r="K35" s="125">
        <f t="shared" si="16"/>
        <v>0</v>
      </c>
      <c r="L35" s="125">
        <f t="shared" si="16"/>
        <v>0</v>
      </c>
      <c r="M35" s="125">
        <f t="shared" si="16"/>
        <v>0</v>
      </c>
      <c r="N35" s="125">
        <f t="shared" si="16"/>
        <v>0</v>
      </c>
      <c r="O35" s="125">
        <f t="shared" si="16"/>
        <v>1</v>
      </c>
      <c r="P35" s="125">
        <f t="shared" si="16"/>
        <v>1</v>
      </c>
      <c r="Q35" s="125">
        <f t="shared" si="16"/>
        <v>9</v>
      </c>
      <c r="R35" s="125">
        <f>COUNTIF(ball_map, R15)</f>
        <v>1</v>
      </c>
      <c r="S35" s="83" t="s">
        <v>304</v>
      </c>
      <c r="AB35">
        <f t="shared" si="2"/>
        <v>3</v>
      </c>
      <c r="AC35" t="s">
        <v>295</v>
      </c>
      <c r="AD35" t="str">
        <f t="shared" si="1"/>
        <v>A3</v>
      </c>
      <c r="AE35" t="str">
        <f ca="1">OFFSET(C3,0, AB35-1)</f>
        <v>TRX3_RXRF_2G</v>
      </c>
    </row>
    <row r="36" spans="2:31" ht="35.25" customHeight="1" x14ac:dyDescent="0.25">
      <c r="B36" s="83" t="s">
        <v>305</v>
      </c>
      <c r="C36" s="125">
        <f t="shared" ref="C36:Q36" si="17">COUNTIF(ball_map, C15)</f>
        <v>9</v>
      </c>
      <c r="D36" s="125">
        <f t="shared" si="17"/>
        <v>1</v>
      </c>
      <c r="E36" s="125">
        <f t="shared" si="17"/>
        <v>1</v>
      </c>
      <c r="F36" s="125">
        <f t="shared" si="17"/>
        <v>1</v>
      </c>
      <c r="G36" s="125">
        <f t="shared" si="17"/>
        <v>1</v>
      </c>
      <c r="H36" s="125">
        <f t="shared" si="17"/>
        <v>1</v>
      </c>
      <c r="I36" s="125">
        <f t="shared" si="17"/>
        <v>1</v>
      </c>
      <c r="J36" s="125">
        <f t="shared" si="17"/>
        <v>1</v>
      </c>
      <c r="K36" s="125">
        <f t="shared" si="17"/>
        <v>1</v>
      </c>
      <c r="L36" s="125">
        <f t="shared" si="17"/>
        <v>1</v>
      </c>
      <c r="M36" s="125">
        <f t="shared" si="17"/>
        <v>1</v>
      </c>
      <c r="N36" s="125">
        <f t="shared" si="17"/>
        <v>1</v>
      </c>
      <c r="O36" s="125">
        <f t="shared" si="17"/>
        <v>1</v>
      </c>
      <c r="P36" s="125">
        <f t="shared" si="17"/>
        <v>1</v>
      </c>
      <c r="Q36" s="125">
        <f t="shared" si="17"/>
        <v>9</v>
      </c>
      <c r="R36" s="125">
        <f>COUNTIF(ball_map, R14)</f>
        <v>1</v>
      </c>
      <c r="S36" s="83" t="s">
        <v>305</v>
      </c>
      <c r="AB36">
        <f t="shared" si="2"/>
        <v>3</v>
      </c>
      <c r="AC36" t="s">
        <v>296</v>
      </c>
      <c r="AD36" t="str">
        <f t="shared" si="1"/>
        <v>B3</v>
      </c>
      <c r="AE36" t="str">
        <f t="shared" ref="AE36:AE50" ca="1" si="18">OFFSET(C4,0, AB36-1)</f>
        <v>VSS_RXRF_2G_TRX3</v>
      </c>
    </row>
    <row r="37" spans="2:31" ht="35.25" customHeight="1" x14ac:dyDescent="0.25">
      <c r="B37" s="83" t="s">
        <v>306</v>
      </c>
      <c r="C37" s="125">
        <f t="shared" ref="C37:Q37" si="19">COUNTIF(ball_map, C16)</f>
        <v>1</v>
      </c>
      <c r="D37" s="125">
        <f t="shared" si="19"/>
        <v>1</v>
      </c>
      <c r="E37" s="125">
        <f t="shared" si="19"/>
        <v>1</v>
      </c>
      <c r="F37" s="125">
        <f t="shared" si="19"/>
        <v>1</v>
      </c>
      <c r="G37" s="125">
        <f t="shared" si="19"/>
        <v>1</v>
      </c>
      <c r="H37" s="125">
        <f t="shared" si="19"/>
        <v>1</v>
      </c>
      <c r="I37" s="125">
        <f t="shared" si="19"/>
        <v>1</v>
      </c>
      <c r="J37" s="125">
        <f t="shared" si="19"/>
        <v>1</v>
      </c>
      <c r="K37" s="125">
        <f t="shared" si="19"/>
        <v>1</v>
      </c>
      <c r="L37" s="125">
        <f t="shared" si="19"/>
        <v>1</v>
      </c>
      <c r="M37" s="125">
        <f t="shared" si="19"/>
        <v>1</v>
      </c>
      <c r="N37" s="125">
        <f t="shared" si="19"/>
        <v>1</v>
      </c>
      <c r="O37" s="125">
        <f t="shared" si="19"/>
        <v>1</v>
      </c>
      <c r="P37" s="125">
        <f t="shared" si="19"/>
        <v>1</v>
      </c>
      <c r="Q37" s="125">
        <f t="shared" si="19"/>
        <v>1</v>
      </c>
      <c r="R37" s="125">
        <f>COUNTIF(ball_map, R16)</f>
        <v>1</v>
      </c>
      <c r="S37" s="83" t="s">
        <v>306</v>
      </c>
      <c r="AB37">
        <f t="shared" si="2"/>
        <v>3</v>
      </c>
      <c r="AC37" t="s">
        <v>297</v>
      </c>
      <c r="AD37" t="str">
        <f t="shared" si="1"/>
        <v>C3</v>
      </c>
      <c r="AE37" t="str">
        <f t="shared" ca="1" si="18"/>
        <v>GND_RF23</v>
      </c>
    </row>
    <row r="38" spans="2:31" ht="35.25" customHeight="1" x14ac:dyDescent="0.25">
      <c r="B38" s="83" t="s">
        <v>608</v>
      </c>
      <c r="C38" s="125">
        <f t="shared" ref="C38:Q38" si="20">COUNTIF(ball_map, C17)</f>
        <v>1</v>
      </c>
      <c r="D38" s="125">
        <f t="shared" si="20"/>
        <v>1</v>
      </c>
      <c r="E38" s="125">
        <f t="shared" si="20"/>
        <v>1</v>
      </c>
      <c r="F38" s="125">
        <f t="shared" si="20"/>
        <v>1</v>
      </c>
      <c r="G38" s="125">
        <f t="shared" si="20"/>
        <v>1</v>
      </c>
      <c r="H38" s="125">
        <f t="shared" si="20"/>
        <v>1</v>
      </c>
      <c r="I38" s="125">
        <f t="shared" si="20"/>
        <v>1</v>
      </c>
      <c r="J38" s="125">
        <f t="shared" si="20"/>
        <v>1</v>
      </c>
      <c r="K38" s="125">
        <f t="shared" si="20"/>
        <v>1</v>
      </c>
      <c r="L38" s="125">
        <f t="shared" si="20"/>
        <v>1</v>
      </c>
      <c r="M38" s="125">
        <f t="shared" si="20"/>
        <v>1</v>
      </c>
      <c r="N38" s="125">
        <f t="shared" si="20"/>
        <v>1</v>
      </c>
      <c r="O38" s="125">
        <f t="shared" si="20"/>
        <v>1</v>
      </c>
      <c r="P38" s="125">
        <f t="shared" si="20"/>
        <v>1</v>
      </c>
      <c r="Q38" s="125">
        <f t="shared" si="20"/>
        <v>1</v>
      </c>
      <c r="R38" s="125">
        <f>COUNTIF(ball_map, R17)</f>
        <v>1</v>
      </c>
      <c r="S38" s="83" t="s">
        <v>608</v>
      </c>
      <c r="AB38">
        <f t="shared" si="2"/>
        <v>3</v>
      </c>
      <c r="AC38" t="s">
        <v>298</v>
      </c>
      <c r="AD38" t="str">
        <f t="shared" si="1"/>
        <v>D3</v>
      </c>
      <c r="AE38" t="str">
        <f t="shared" ca="1" si="18"/>
        <v>TRX3_ANA_TX_IP</v>
      </c>
    </row>
    <row r="39" spans="2:31" ht="35.25" customHeight="1" x14ac:dyDescent="0.25">
      <c r="B39" s="83" t="s">
        <v>609</v>
      </c>
      <c r="C39" s="125">
        <f t="shared" ref="C39:Q39" si="21">COUNTIF(ball_map, C18)</f>
        <v>9</v>
      </c>
      <c r="D39" s="125">
        <f t="shared" si="21"/>
        <v>1</v>
      </c>
      <c r="E39" s="125">
        <f t="shared" si="21"/>
        <v>1</v>
      </c>
      <c r="F39" s="125">
        <f t="shared" si="21"/>
        <v>1</v>
      </c>
      <c r="G39" s="125">
        <f t="shared" si="21"/>
        <v>2</v>
      </c>
      <c r="H39" s="125">
        <f t="shared" si="21"/>
        <v>1</v>
      </c>
      <c r="I39" s="125">
        <f t="shared" si="21"/>
        <v>1</v>
      </c>
      <c r="J39" s="125">
        <f t="shared" si="21"/>
        <v>1</v>
      </c>
      <c r="K39" s="125">
        <f t="shared" si="21"/>
        <v>2</v>
      </c>
      <c r="L39" s="125">
        <f t="shared" si="21"/>
        <v>1</v>
      </c>
      <c r="M39" s="125">
        <f t="shared" si="21"/>
        <v>1</v>
      </c>
      <c r="N39" s="125">
        <f t="shared" si="21"/>
        <v>1</v>
      </c>
      <c r="O39" s="125">
        <f t="shared" si="21"/>
        <v>1</v>
      </c>
      <c r="P39" s="125">
        <f t="shared" si="21"/>
        <v>1</v>
      </c>
      <c r="Q39" s="125">
        <f t="shared" si="21"/>
        <v>1</v>
      </c>
      <c r="R39" s="125">
        <f>COUNTIF(ball_map, R18)</f>
        <v>9</v>
      </c>
      <c r="S39" s="83" t="s">
        <v>609</v>
      </c>
      <c r="AB39">
        <f t="shared" si="2"/>
        <v>3</v>
      </c>
      <c r="AC39" t="s">
        <v>299</v>
      </c>
      <c r="AD39" t="str">
        <f t="shared" si="1"/>
        <v>E3</v>
      </c>
      <c r="AE39" t="str">
        <f t="shared" ca="1" si="18"/>
        <v>VDD_ANA_BB_23</v>
      </c>
    </row>
    <row r="40" spans="2:31" x14ac:dyDescent="0.35">
      <c r="C40" s="81">
        <v>1</v>
      </c>
      <c r="D40" s="81">
        <v>2</v>
      </c>
      <c r="E40" s="81">
        <v>3</v>
      </c>
      <c r="F40" s="81">
        <v>4</v>
      </c>
      <c r="G40" s="81">
        <v>5</v>
      </c>
      <c r="H40" s="81">
        <v>6</v>
      </c>
      <c r="I40" s="81">
        <v>7</v>
      </c>
      <c r="J40" s="81">
        <v>8</v>
      </c>
      <c r="K40" s="81">
        <v>9</v>
      </c>
      <c r="L40" s="81">
        <v>10</v>
      </c>
      <c r="M40" s="81">
        <v>11</v>
      </c>
      <c r="N40" s="81">
        <v>12</v>
      </c>
      <c r="O40" s="81">
        <v>13</v>
      </c>
      <c r="P40" s="81">
        <v>14</v>
      </c>
      <c r="Q40" s="81">
        <v>15</v>
      </c>
      <c r="R40" s="81">
        <v>16</v>
      </c>
      <c r="AB40">
        <f t="shared" si="2"/>
        <v>3</v>
      </c>
      <c r="AC40" t="s">
        <v>245</v>
      </c>
      <c r="AD40" t="str">
        <f t="shared" si="1"/>
        <v>F3</v>
      </c>
      <c r="AE40" t="str">
        <f t="shared" ca="1" si="18"/>
        <v>GND_RF23</v>
      </c>
    </row>
    <row r="41" spans="2:31" x14ac:dyDescent="0.35">
      <c r="AB41">
        <f t="shared" si="2"/>
        <v>3</v>
      </c>
      <c r="AC41" t="s">
        <v>300</v>
      </c>
      <c r="AD41" t="str">
        <f t="shared" si="1"/>
        <v>G3</v>
      </c>
      <c r="AE41" t="str">
        <f t="shared" ca="1" si="18"/>
        <v>GND_RF23</v>
      </c>
    </row>
    <row r="42" spans="2:31" x14ac:dyDescent="0.35">
      <c r="AB42">
        <f t="shared" si="2"/>
        <v>3</v>
      </c>
      <c r="AC42" t="s">
        <v>301</v>
      </c>
      <c r="AD42" t="str">
        <f t="shared" si="1"/>
        <v>H3</v>
      </c>
      <c r="AE42" t="str">
        <f t="shared" ca="1" si="18"/>
        <v>GPIO[5]</v>
      </c>
    </row>
    <row r="43" spans="2:31" x14ac:dyDescent="0.35">
      <c r="AB43">
        <f t="shared" si="2"/>
        <v>3</v>
      </c>
      <c r="AC43" t="s">
        <v>302</v>
      </c>
      <c r="AD43" t="str">
        <f t="shared" si="1"/>
        <v>J3</v>
      </c>
      <c r="AE43" t="str">
        <f t="shared" ca="1" si="18"/>
        <v>GPIO[2]</v>
      </c>
    </row>
    <row r="44" spans="2:31" x14ac:dyDescent="0.35">
      <c r="AB44">
        <f t="shared" si="2"/>
        <v>3</v>
      </c>
      <c r="AC44" t="s">
        <v>303</v>
      </c>
      <c r="AD44" t="str">
        <f t="shared" si="1"/>
        <v>K3</v>
      </c>
      <c r="AE44" t="str">
        <f t="shared" ca="1" si="18"/>
        <v>GPIO[9]</v>
      </c>
    </row>
    <row r="45" spans="2:31" x14ac:dyDescent="0.35">
      <c r="AB45">
        <f t="shared" si="2"/>
        <v>3</v>
      </c>
      <c r="AC45" t="s">
        <v>385</v>
      </c>
      <c r="AD45" t="str">
        <f t="shared" si="1"/>
        <v>L3</v>
      </c>
      <c r="AE45" t="str">
        <f t="shared" ca="1" si="18"/>
        <v>GPIO[15]</v>
      </c>
    </row>
    <row r="46" spans="2:31" x14ac:dyDescent="0.35">
      <c r="AB46">
        <f t="shared" si="2"/>
        <v>3</v>
      </c>
      <c r="AC46" t="s">
        <v>304</v>
      </c>
      <c r="AD46" t="str">
        <f t="shared" si="1"/>
        <v>M3</v>
      </c>
      <c r="AE46" t="str">
        <f t="shared" ca="1" si="18"/>
        <v>GPIO[12]</v>
      </c>
    </row>
    <row r="47" spans="2:31" x14ac:dyDescent="0.35">
      <c r="AB47">
        <f t="shared" si="2"/>
        <v>3</v>
      </c>
      <c r="AC47" t="s">
        <v>305</v>
      </c>
      <c r="AD47" t="str">
        <f t="shared" si="1"/>
        <v>N3</v>
      </c>
      <c r="AE47" t="str">
        <f t="shared" ca="1" si="18"/>
        <v>EN_TX[1]</v>
      </c>
    </row>
    <row r="48" spans="2:31" x14ac:dyDescent="0.35">
      <c r="AB48">
        <f t="shared" si="2"/>
        <v>3</v>
      </c>
      <c r="AC48" t="s">
        <v>306</v>
      </c>
      <c r="AD48" t="str">
        <f t="shared" si="1"/>
        <v>P3</v>
      </c>
      <c r="AE48" t="str">
        <f t="shared" ca="1" si="18"/>
        <v>IQ_DATA[32]</v>
      </c>
    </row>
    <row r="49" spans="28:31" x14ac:dyDescent="0.35">
      <c r="AB49">
        <f t="shared" si="2"/>
        <v>3</v>
      </c>
      <c r="AC49" t="s">
        <v>608</v>
      </c>
      <c r="AD49" t="str">
        <f t="shared" si="1"/>
        <v>R3</v>
      </c>
      <c r="AE49" t="str">
        <f t="shared" ca="1" si="18"/>
        <v>IQ_DATA[33]</v>
      </c>
    </row>
    <row r="50" spans="28:31" x14ac:dyDescent="0.35">
      <c r="AB50">
        <f t="shared" si="2"/>
        <v>3</v>
      </c>
      <c r="AC50" t="s">
        <v>609</v>
      </c>
      <c r="AD50" t="str">
        <f t="shared" si="1"/>
        <v>T3</v>
      </c>
      <c r="AE50" t="str">
        <f t="shared" ca="1" si="18"/>
        <v>IQ_DATA[34]</v>
      </c>
    </row>
    <row r="51" spans="28:31" x14ac:dyDescent="0.35">
      <c r="AB51">
        <f t="shared" si="2"/>
        <v>4</v>
      </c>
      <c r="AC51" t="s">
        <v>295</v>
      </c>
      <c r="AD51" t="str">
        <f t="shared" ref="AD51:AD98" si="22">CONCATENATE(AC51,AB51)</f>
        <v>A4</v>
      </c>
      <c r="AE51" t="str">
        <f ca="1">OFFSET(C3,0, AB51-1)</f>
        <v>TRX2_RXRF_7G</v>
      </c>
    </row>
    <row r="52" spans="28:31" x14ac:dyDescent="0.35">
      <c r="AB52">
        <f t="shared" si="2"/>
        <v>4</v>
      </c>
      <c r="AC52" t="s">
        <v>296</v>
      </c>
      <c r="AD52" t="str">
        <f t="shared" si="22"/>
        <v>B4</v>
      </c>
      <c r="AE52" t="str">
        <f t="shared" ref="AE52:AE66" ca="1" si="23">OFFSET(C4,0, AB52-1)</f>
        <v>VDD_ANA_TRX3</v>
      </c>
    </row>
    <row r="53" spans="28:31" x14ac:dyDescent="0.35">
      <c r="AB53">
        <f t="shared" si="2"/>
        <v>4</v>
      </c>
      <c r="AC53" t="s">
        <v>297</v>
      </c>
      <c r="AD53" t="str">
        <f t="shared" si="22"/>
        <v>C4</v>
      </c>
      <c r="AE53" t="str">
        <f t="shared" ca="1" si="23"/>
        <v>GND_RF23</v>
      </c>
    </row>
    <row r="54" spans="28:31" x14ac:dyDescent="0.35">
      <c r="AB54">
        <f t="shared" si="2"/>
        <v>4</v>
      </c>
      <c r="AC54" t="s">
        <v>298</v>
      </c>
      <c r="AD54" t="str">
        <f t="shared" si="22"/>
        <v>D4</v>
      </c>
      <c r="AE54" t="str">
        <f t="shared" ca="1" si="23"/>
        <v>TRX3_ANA_TX_IN</v>
      </c>
    </row>
    <row r="55" spans="28:31" x14ac:dyDescent="0.35">
      <c r="AB55">
        <f t="shared" si="2"/>
        <v>4</v>
      </c>
      <c r="AC55" t="s">
        <v>299</v>
      </c>
      <c r="AD55" t="str">
        <f t="shared" si="22"/>
        <v>E4</v>
      </c>
      <c r="AE55" t="str">
        <f t="shared" ca="1" si="23"/>
        <v>TRX3_ANA_RX_IP</v>
      </c>
    </row>
    <row r="56" spans="28:31" x14ac:dyDescent="0.35">
      <c r="AB56">
        <f t="shared" si="2"/>
        <v>4</v>
      </c>
      <c r="AC56" t="s">
        <v>245</v>
      </c>
      <c r="AD56" t="str">
        <f t="shared" si="22"/>
        <v>F4</v>
      </c>
      <c r="AE56" t="str">
        <f t="shared" ca="1" si="23"/>
        <v>TRX3_ANA_RX_IN</v>
      </c>
    </row>
    <row r="57" spans="28:31" x14ac:dyDescent="0.35">
      <c r="AB57">
        <f t="shared" si="2"/>
        <v>4</v>
      </c>
      <c r="AC57" t="s">
        <v>300</v>
      </c>
      <c r="AD57" t="str">
        <f t="shared" si="22"/>
        <v>G4</v>
      </c>
      <c r="AE57" t="str">
        <f t="shared" ca="1" si="23"/>
        <v>TRX3_ANA_RX_QN</v>
      </c>
    </row>
    <row r="58" spans="28:31" x14ac:dyDescent="0.35">
      <c r="AB58">
        <f t="shared" si="2"/>
        <v>4</v>
      </c>
      <c r="AC58" t="s">
        <v>301</v>
      </c>
      <c r="AD58" t="str">
        <f t="shared" si="22"/>
        <v>H4</v>
      </c>
      <c r="AE58" t="str">
        <f t="shared" ca="1" si="23"/>
        <v>TRX3_ANA_RX_QP</v>
      </c>
    </row>
    <row r="59" spans="28:31" x14ac:dyDescent="0.35">
      <c r="AB59">
        <f t="shared" si="2"/>
        <v>4</v>
      </c>
      <c r="AC59" t="s">
        <v>302</v>
      </c>
      <c r="AD59" t="str">
        <f t="shared" si="22"/>
        <v>J4</v>
      </c>
      <c r="AE59" t="str">
        <f t="shared" ca="1" si="23"/>
        <v>GPIO[10]</v>
      </c>
    </row>
    <row r="60" spans="28:31" x14ac:dyDescent="0.35">
      <c r="AB60">
        <f t="shared" si="2"/>
        <v>4</v>
      </c>
      <c r="AC60" t="s">
        <v>303</v>
      </c>
      <c r="AD60" t="str">
        <f t="shared" si="22"/>
        <v>K4</v>
      </c>
      <c r="AE60" t="str">
        <f t="shared" ca="1" si="23"/>
        <v>GPIO[8]</v>
      </c>
    </row>
    <row r="61" spans="28:31" x14ac:dyDescent="0.35">
      <c r="AB61">
        <f t="shared" si="2"/>
        <v>4</v>
      </c>
      <c r="AC61" t="s">
        <v>385</v>
      </c>
      <c r="AD61" t="str">
        <f t="shared" si="22"/>
        <v>L4</v>
      </c>
      <c r="AE61" t="str">
        <f t="shared" ca="1" si="23"/>
        <v>GPIO[14]</v>
      </c>
    </row>
    <row r="62" spans="28:31" x14ac:dyDescent="0.35">
      <c r="AB62">
        <f t="shared" si="2"/>
        <v>4</v>
      </c>
      <c r="AC62" t="s">
        <v>304</v>
      </c>
      <c r="AD62" t="str">
        <f t="shared" si="22"/>
        <v>M4</v>
      </c>
      <c r="AE62" t="str">
        <f t="shared" ca="1" si="23"/>
        <v>GPIO[11]</v>
      </c>
    </row>
    <row r="63" spans="28:31" x14ac:dyDescent="0.35">
      <c r="AB63">
        <f t="shared" si="2"/>
        <v>4</v>
      </c>
      <c r="AC63" t="s">
        <v>305</v>
      </c>
      <c r="AD63" t="str">
        <f t="shared" si="22"/>
        <v>N4</v>
      </c>
      <c r="AE63" t="str">
        <f t="shared" ca="1" si="23"/>
        <v>TDI</v>
      </c>
    </row>
    <row r="64" spans="28:31" x14ac:dyDescent="0.35">
      <c r="AB64">
        <f t="shared" si="2"/>
        <v>4</v>
      </c>
      <c r="AC64" t="s">
        <v>306</v>
      </c>
      <c r="AD64" t="str">
        <f t="shared" si="22"/>
        <v>P4</v>
      </c>
      <c r="AE64" t="str">
        <f t="shared" ca="1" si="23"/>
        <v>IQ_DATA[29]</v>
      </c>
    </row>
    <row r="65" spans="28:31" x14ac:dyDescent="0.35">
      <c r="AB65">
        <f t="shared" si="2"/>
        <v>4</v>
      </c>
      <c r="AC65" t="s">
        <v>608</v>
      </c>
      <c r="AD65" t="str">
        <f t="shared" si="22"/>
        <v>R4</v>
      </c>
      <c r="AE65" t="str">
        <f t="shared" ca="1" si="23"/>
        <v>IQ_DATA[30]</v>
      </c>
    </row>
    <row r="66" spans="28:31" x14ac:dyDescent="0.35">
      <c r="AB66">
        <f t="shared" si="2"/>
        <v>4</v>
      </c>
      <c r="AC66" t="s">
        <v>609</v>
      </c>
      <c r="AD66" t="str">
        <f t="shared" si="22"/>
        <v>T4</v>
      </c>
      <c r="AE66" t="str">
        <f t="shared" ca="1" si="23"/>
        <v>IQ_DATA[31]</v>
      </c>
    </row>
    <row r="67" spans="28:31" x14ac:dyDescent="0.35">
      <c r="AB67">
        <f t="shared" si="2"/>
        <v>5</v>
      </c>
      <c r="AC67" t="s">
        <v>295</v>
      </c>
      <c r="AD67" t="str">
        <f t="shared" si="22"/>
        <v>A5</v>
      </c>
      <c r="AE67" t="str">
        <f ca="1">OFFSET(C3,0, AB67-1)</f>
        <v>TRX2_RXRF_5G</v>
      </c>
    </row>
    <row r="68" spans="28:31" x14ac:dyDescent="0.35">
      <c r="AB68">
        <f t="shared" si="2"/>
        <v>5</v>
      </c>
      <c r="AC68" t="s">
        <v>296</v>
      </c>
      <c r="AD68" t="str">
        <f t="shared" si="22"/>
        <v>B5</v>
      </c>
      <c r="AE68" t="str">
        <f t="shared" ref="AE68:AE82" ca="1" si="24">OFFSET(C4,0, AB68-1)</f>
        <v>VSS_RXRF_57G_TRX2</v>
      </c>
    </row>
    <row r="69" spans="28:31" x14ac:dyDescent="0.35">
      <c r="AB69">
        <f t="shared" si="2"/>
        <v>5</v>
      </c>
      <c r="AC69" t="s">
        <v>297</v>
      </c>
      <c r="AD69" t="str">
        <f t="shared" si="22"/>
        <v>C5</v>
      </c>
      <c r="AE69" t="str">
        <f t="shared" ca="1" si="24"/>
        <v>GND_RF23</v>
      </c>
    </row>
    <row r="70" spans="28:31" x14ac:dyDescent="0.35">
      <c r="AB70">
        <f t="shared" si="2"/>
        <v>5</v>
      </c>
      <c r="AC70" t="s">
        <v>298</v>
      </c>
      <c r="AD70" t="str">
        <f t="shared" si="22"/>
        <v>D5</v>
      </c>
      <c r="AE70" t="str">
        <f t="shared" ca="1" si="24"/>
        <v>TRX3_ANA_TX_QN</v>
      </c>
    </row>
    <row r="71" spans="28:31" x14ac:dyDescent="0.35">
      <c r="AB71">
        <f t="shared" si="2"/>
        <v>5</v>
      </c>
      <c r="AC71" t="s">
        <v>299</v>
      </c>
      <c r="AD71" t="str">
        <f t="shared" si="22"/>
        <v>E5</v>
      </c>
      <c r="AE71">
        <f t="shared" ca="1" si="24"/>
        <v>0</v>
      </c>
    </row>
    <row r="72" spans="28:31" x14ac:dyDescent="0.35">
      <c r="AB72">
        <f t="shared" si="2"/>
        <v>5</v>
      </c>
      <c r="AC72" t="s">
        <v>245</v>
      </c>
      <c r="AD72" t="str">
        <f t="shared" si="22"/>
        <v>F5</v>
      </c>
      <c r="AE72">
        <f t="shared" ca="1" si="24"/>
        <v>0</v>
      </c>
    </row>
    <row r="73" spans="28:31" x14ac:dyDescent="0.35">
      <c r="AB73">
        <f t="shared" si="2"/>
        <v>5</v>
      </c>
      <c r="AC73" t="s">
        <v>300</v>
      </c>
      <c r="AD73" t="str">
        <f t="shared" si="22"/>
        <v>G5</v>
      </c>
      <c r="AE73">
        <f t="shared" ca="1" si="24"/>
        <v>0</v>
      </c>
    </row>
    <row r="74" spans="28:31" x14ac:dyDescent="0.35">
      <c r="AB74">
        <f t="shared" si="2"/>
        <v>5</v>
      </c>
      <c r="AC74" t="s">
        <v>301</v>
      </c>
      <c r="AD74" t="str">
        <f t="shared" si="22"/>
        <v>H5</v>
      </c>
      <c r="AE74">
        <f t="shared" ca="1" si="24"/>
        <v>0</v>
      </c>
    </row>
    <row r="75" spans="28:31" x14ac:dyDescent="0.35">
      <c r="AB75">
        <f t="shared" si="2"/>
        <v>5</v>
      </c>
      <c r="AC75" t="s">
        <v>302</v>
      </c>
      <c r="AD75" t="str">
        <f t="shared" si="22"/>
        <v>J5</v>
      </c>
      <c r="AE75">
        <f t="shared" ca="1" si="24"/>
        <v>0</v>
      </c>
    </row>
    <row r="76" spans="28:31" x14ac:dyDescent="0.35">
      <c r="AB76">
        <f t="shared" si="2"/>
        <v>5</v>
      </c>
      <c r="AC76" t="s">
        <v>303</v>
      </c>
      <c r="AD76" t="str">
        <f t="shared" si="22"/>
        <v>K5</v>
      </c>
      <c r="AE76">
        <f t="shared" ca="1" si="24"/>
        <v>0</v>
      </c>
    </row>
    <row r="77" spans="28:31" x14ac:dyDescent="0.35">
      <c r="AB77">
        <f t="shared" si="2"/>
        <v>5</v>
      </c>
      <c r="AC77" t="s">
        <v>385</v>
      </c>
      <c r="AD77" t="str">
        <f t="shared" si="22"/>
        <v>L5</v>
      </c>
      <c r="AE77">
        <f t="shared" ca="1" si="24"/>
        <v>0</v>
      </c>
    </row>
    <row r="78" spans="28:31" x14ac:dyDescent="0.35">
      <c r="AB78">
        <f t="shared" si="2"/>
        <v>5</v>
      </c>
      <c r="AC78" t="s">
        <v>304</v>
      </c>
      <c r="AD78" t="str">
        <f t="shared" si="22"/>
        <v>M5</v>
      </c>
      <c r="AE78">
        <f t="shared" ca="1" si="24"/>
        <v>0</v>
      </c>
    </row>
    <row r="79" spans="28:31" x14ac:dyDescent="0.35">
      <c r="AB79">
        <f t="shared" si="2"/>
        <v>5</v>
      </c>
      <c r="AC79" t="s">
        <v>305</v>
      </c>
      <c r="AD79" t="str">
        <f t="shared" si="22"/>
        <v>N5</v>
      </c>
      <c r="AE79" t="str">
        <f t="shared" ca="1" si="24"/>
        <v>CFG_MOSI</v>
      </c>
    </row>
    <row r="80" spans="28:31" x14ac:dyDescent="0.35">
      <c r="AB80">
        <f t="shared" si="2"/>
        <v>5</v>
      </c>
      <c r="AC80" t="s">
        <v>306</v>
      </c>
      <c r="AD80" t="str">
        <f t="shared" si="22"/>
        <v>P5</v>
      </c>
      <c r="AE80" t="str">
        <f t="shared" ca="1" si="24"/>
        <v>IQ_DATA[27]</v>
      </c>
    </row>
    <row r="81" spans="28:31" x14ac:dyDescent="0.35">
      <c r="AB81">
        <f t="shared" si="2"/>
        <v>5</v>
      </c>
      <c r="AC81" t="s">
        <v>608</v>
      </c>
      <c r="AD81" t="str">
        <f t="shared" si="22"/>
        <v>R5</v>
      </c>
      <c r="AE81" t="str">
        <f t="shared" ca="1" si="24"/>
        <v>IQ_DATA[28]</v>
      </c>
    </row>
    <row r="82" spans="28:31" x14ac:dyDescent="0.35">
      <c r="AB82">
        <f t="shared" si="2"/>
        <v>5</v>
      </c>
      <c r="AC82" t="s">
        <v>609</v>
      </c>
      <c r="AD82" t="str">
        <f t="shared" si="22"/>
        <v>T5</v>
      </c>
      <c r="AE82" t="str">
        <f t="shared" ca="1" si="24"/>
        <v>VDD_IO0</v>
      </c>
    </row>
    <row r="83" spans="28:31" x14ac:dyDescent="0.35">
      <c r="AB83">
        <f t="shared" ref="AB83:AB146" si="25">AB67+1</f>
        <v>6</v>
      </c>
      <c r="AC83" t="s">
        <v>295</v>
      </c>
      <c r="AD83" t="str">
        <f t="shared" si="22"/>
        <v>A6</v>
      </c>
      <c r="AE83" t="str">
        <f ca="1">OFFSET(C3,0, AB83-1)</f>
        <v>TRX2_TXRF_5G</v>
      </c>
    </row>
    <row r="84" spans="28:31" x14ac:dyDescent="0.35">
      <c r="AB84">
        <f t="shared" si="25"/>
        <v>6</v>
      </c>
      <c r="AC84" t="s">
        <v>296</v>
      </c>
      <c r="AD84" t="str">
        <f t="shared" si="22"/>
        <v>B6</v>
      </c>
      <c r="AE84" t="str">
        <f t="shared" ref="AE84:AE98" ca="1" si="26">OFFSET(C4,0, AB84-1)</f>
        <v>VDD_ANA_TRX2</v>
      </c>
    </row>
    <row r="85" spans="28:31" x14ac:dyDescent="0.35">
      <c r="AB85">
        <f t="shared" si="25"/>
        <v>6</v>
      </c>
      <c r="AC85" t="s">
        <v>297</v>
      </c>
      <c r="AD85" t="str">
        <f t="shared" si="22"/>
        <v>C6</v>
      </c>
      <c r="AE85" t="str">
        <f t="shared" ca="1" si="26"/>
        <v>GND_RF23</v>
      </c>
    </row>
    <row r="86" spans="28:31" x14ac:dyDescent="0.35">
      <c r="AB86">
        <f t="shared" si="25"/>
        <v>6</v>
      </c>
      <c r="AC86" t="s">
        <v>298</v>
      </c>
      <c r="AD86" t="str">
        <f t="shared" si="22"/>
        <v>D6</v>
      </c>
      <c r="AE86" t="str">
        <f t="shared" ca="1" si="26"/>
        <v>TRX3_ANA_TX_QP</v>
      </c>
    </row>
    <row r="87" spans="28:31" x14ac:dyDescent="0.35">
      <c r="AB87">
        <f t="shared" si="25"/>
        <v>6</v>
      </c>
      <c r="AC87" t="s">
        <v>299</v>
      </c>
      <c r="AD87" t="str">
        <f t="shared" si="22"/>
        <v>E6</v>
      </c>
      <c r="AE87">
        <f t="shared" ca="1" si="26"/>
        <v>0</v>
      </c>
    </row>
    <row r="88" spans="28:31" x14ac:dyDescent="0.35">
      <c r="AB88">
        <f t="shared" si="25"/>
        <v>6</v>
      </c>
      <c r="AC88" t="s">
        <v>245</v>
      </c>
      <c r="AD88" t="str">
        <f t="shared" si="22"/>
        <v>F6</v>
      </c>
      <c r="AE88">
        <f t="shared" ca="1" si="26"/>
        <v>0</v>
      </c>
    </row>
    <row r="89" spans="28:31" x14ac:dyDescent="0.35">
      <c r="AB89">
        <f t="shared" si="25"/>
        <v>6</v>
      </c>
      <c r="AC89" t="s">
        <v>300</v>
      </c>
      <c r="AD89" t="str">
        <f t="shared" si="22"/>
        <v>G6</v>
      </c>
      <c r="AE89">
        <f t="shared" ca="1" si="26"/>
        <v>0</v>
      </c>
    </row>
    <row r="90" spans="28:31" x14ac:dyDescent="0.35">
      <c r="AB90">
        <f t="shared" si="25"/>
        <v>6</v>
      </c>
      <c r="AC90" t="s">
        <v>301</v>
      </c>
      <c r="AD90" t="str">
        <f t="shared" si="22"/>
        <v>H6</v>
      </c>
      <c r="AE90">
        <f t="shared" ca="1" si="26"/>
        <v>0</v>
      </c>
    </row>
    <row r="91" spans="28:31" x14ac:dyDescent="0.35">
      <c r="AB91">
        <f t="shared" si="25"/>
        <v>6</v>
      </c>
      <c r="AC91" t="s">
        <v>302</v>
      </c>
      <c r="AD91" t="str">
        <f t="shared" si="22"/>
        <v>J6</v>
      </c>
      <c r="AE91">
        <f t="shared" ca="1" si="26"/>
        <v>0</v>
      </c>
    </row>
    <row r="92" spans="28:31" x14ac:dyDescent="0.35">
      <c r="AB92">
        <f t="shared" si="25"/>
        <v>6</v>
      </c>
      <c r="AC92" t="s">
        <v>303</v>
      </c>
      <c r="AD92" t="str">
        <f t="shared" si="22"/>
        <v>K6</v>
      </c>
      <c r="AE92">
        <f t="shared" ca="1" si="26"/>
        <v>0</v>
      </c>
    </row>
    <row r="93" spans="28:31" x14ac:dyDescent="0.35">
      <c r="AB93">
        <f t="shared" si="25"/>
        <v>6</v>
      </c>
      <c r="AC93" t="s">
        <v>385</v>
      </c>
      <c r="AD93" t="str">
        <f t="shared" si="22"/>
        <v>L6</v>
      </c>
      <c r="AE93">
        <f t="shared" ca="1" si="26"/>
        <v>0</v>
      </c>
    </row>
    <row r="94" spans="28:31" x14ac:dyDescent="0.35">
      <c r="AB94">
        <f t="shared" si="25"/>
        <v>6</v>
      </c>
      <c r="AC94" t="s">
        <v>304</v>
      </c>
      <c r="AD94" t="str">
        <f t="shared" si="22"/>
        <v>M6</v>
      </c>
      <c r="AE94">
        <f t="shared" ca="1" si="26"/>
        <v>0</v>
      </c>
    </row>
    <row r="95" spans="28:31" x14ac:dyDescent="0.35">
      <c r="AB95">
        <f t="shared" si="25"/>
        <v>6</v>
      </c>
      <c r="AC95" t="s">
        <v>305</v>
      </c>
      <c r="AD95" t="str">
        <f t="shared" si="22"/>
        <v>N6</v>
      </c>
      <c r="AE95" t="str">
        <f t="shared" ca="1" si="26"/>
        <v>CFG_MISO</v>
      </c>
    </row>
    <row r="96" spans="28:31" x14ac:dyDescent="0.35">
      <c r="AB96">
        <f t="shared" si="25"/>
        <v>6</v>
      </c>
      <c r="AC96" t="s">
        <v>306</v>
      </c>
      <c r="AD96" t="str">
        <f t="shared" si="22"/>
        <v>P6</v>
      </c>
      <c r="AE96" t="str">
        <f t="shared" ca="1" si="26"/>
        <v>IQ_DATA[24]</v>
      </c>
    </row>
    <row r="97" spans="28:31" x14ac:dyDescent="0.35">
      <c r="AB97">
        <f t="shared" si="25"/>
        <v>6</v>
      </c>
      <c r="AC97" t="s">
        <v>608</v>
      </c>
      <c r="AD97" t="str">
        <f t="shared" si="22"/>
        <v>R6</v>
      </c>
      <c r="AE97" t="str">
        <f t="shared" ca="1" si="26"/>
        <v>IQ_DATA[25]</v>
      </c>
    </row>
    <row r="98" spans="28:31" x14ac:dyDescent="0.35">
      <c r="AB98">
        <f t="shared" si="25"/>
        <v>6</v>
      </c>
      <c r="AC98" t="s">
        <v>609</v>
      </c>
      <c r="AD98" t="str">
        <f t="shared" si="22"/>
        <v>T6</v>
      </c>
      <c r="AE98" t="str">
        <f t="shared" ca="1" si="26"/>
        <v>IQ_DATA[26]</v>
      </c>
    </row>
    <row r="99" spans="28:31" x14ac:dyDescent="0.35">
      <c r="AB99">
        <f t="shared" si="25"/>
        <v>7</v>
      </c>
      <c r="AC99" t="s">
        <v>295</v>
      </c>
      <c r="AD99" t="str">
        <f t="shared" ref="AD99:AD146" si="27">CONCATENATE(AC99,AB99)</f>
        <v>A7</v>
      </c>
      <c r="AE99" t="str">
        <f ca="1">OFFSET(C3,0, AB99-1)</f>
        <v>TRX2_TXRF_2G</v>
      </c>
    </row>
    <row r="100" spans="28:31" x14ac:dyDescent="0.35">
      <c r="AB100">
        <f t="shared" si="25"/>
        <v>7</v>
      </c>
      <c r="AC100" t="s">
        <v>296</v>
      </c>
      <c r="AD100" t="str">
        <f t="shared" si="27"/>
        <v>B7</v>
      </c>
      <c r="AE100" t="str">
        <f t="shared" ref="AE100:AE114" ca="1" si="28">OFFSET(C4,0, AB100-1)</f>
        <v>TRX2_TXRF_GND</v>
      </c>
    </row>
    <row r="101" spans="28:31" x14ac:dyDescent="0.35">
      <c r="AB101">
        <f t="shared" si="25"/>
        <v>7</v>
      </c>
      <c r="AC101" t="s">
        <v>297</v>
      </c>
      <c r="AD101" t="str">
        <f t="shared" si="27"/>
        <v>C7</v>
      </c>
      <c r="AE101" t="str">
        <f t="shared" ca="1" si="28"/>
        <v>GND_RF23</v>
      </c>
    </row>
    <row r="102" spans="28:31" x14ac:dyDescent="0.35">
      <c r="AB102">
        <f t="shared" si="25"/>
        <v>7</v>
      </c>
      <c r="AC102" t="s">
        <v>298</v>
      </c>
      <c r="AD102" t="str">
        <f t="shared" si="27"/>
        <v>D7</v>
      </c>
      <c r="AE102" t="str">
        <f t="shared" ca="1" si="28"/>
        <v>TRX2_ANA_TX_IN</v>
      </c>
    </row>
    <row r="103" spans="28:31" x14ac:dyDescent="0.35">
      <c r="AB103">
        <f t="shared" si="25"/>
        <v>7</v>
      </c>
      <c r="AC103" t="s">
        <v>299</v>
      </c>
      <c r="AD103" t="str">
        <f t="shared" si="27"/>
        <v>E7</v>
      </c>
      <c r="AE103">
        <f t="shared" ca="1" si="28"/>
        <v>0</v>
      </c>
    </row>
    <row r="104" spans="28:31" x14ac:dyDescent="0.35">
      <c r="AB104">
        <f t="shared" si="25"/>
        <v>7</v>
      </c>
      <c r="AC104" t="s">
        <v>245</v>
      </c>
      <c r="AD104" t="str">
        <f t="shared" si="27"/>
        <v>F7</v>
      </c>
      <c r="AE104">
        <f t="shared" ca="1" si="28"/>
        <v>0</v>
      </c>
    </row>
    <row r="105" spans="28:31" x14ac:dyDescent="0.35">
      <c r="AB105">
        <f t="shared" si="25"/>
        <v>7</v>
      </c>
      <c r="AC105" t="s">
        <v>300</v>
      </c>
      <c r="AD105" t="str">
        <f t="shared" si="27"/>
        <v>G7</v>
      </c>
      <c r="AE105" t="str">
        <f t="shared" ca="1" si="28"/>
        <v>TRX2_ANA_TX_IP</v>
      </c>
    </row>
    <row r="106" spans="28:31" x14ac:dyDescent="0.35">
      <c r="AB106">
        <f t="shared" si="25"/>
        <v>7</v>
      </c>
      <c r="AC106" t="s">
        <v>301</v>
      </c>
      <c r="AD106" t="str">
        <f t="shared" si="27"/>
        <v>H7</v>
      </c>
      <c r="AE106" t="str">
        <f t="shared" ca="1" si="28"/>
        <v>TRX2_ANA_RX_QN</v>
      </c>
    </row>
    <row r="107" spans="28:31" x14ac:dyDescent="0.35">
      <c r="AB107">
        <f t="shared" si="25"/>
        <v>7</v>
      </c>
      <c r="AC107" t="s">
        <v>302</v>
      </c>
      <c r="AD107" t="str">
        <f t="shared" si="27"/>
        <v>J7</v>
      </c>
      <c r="AE107" t="str">
        <f t="shared" ca="1" si="28"/>
        <v>TRX2_ANA_RX_QP</v>
      </c>
    </row>
    <row r="108" spans="28:31" x14ac:dyDescent="0.35">
      <c r="AB108">
        <f t="shared" si="25"/>
        <v>7</v>
      </c>
      <c r="AC108" t="s">
        <v>303</v>
      </c>
      <c r="AD108" t="str">
        <f t="shared" si="27"/>
        <v>K7</v>
      </c>
      <c r="AE108" t="str">
        <f t="shared" ca="1" si="28"/>
        <v>TRX2_ANA_RX_IN</v>
      </c>
    </row>
    <row r="109" spans="28:31" x14ac:dyDescent="0.35">
      <c r="AB109">
        <f t="shared" si="25"/>
        <v>7</v>
      </c>
      <c r="AC109" t="s">
        <v>385</v>
      </c>
      <c r="AD109" t="str">
        <f t="shared" si="27"/>
        <v>L7</v>
      </c>
      <c r="AE109">
        <f t="shared" ca="1" si="28"/>
        <v>0</v>
      </c>
    </row>
    <row r="110" spans="28:31" x14ac:dyDescent="0.35">
      <c r="AB110">
        <f t="shared" si="25"/>
        <v>7</v>
      </c>
      <c r="AC110" t="s">
        <v>304</v>
      </c>
      <c r="AD110" t="str">
        <f t="shared" si="27"/>
        <v>M7</v>
      </c>
      <c r="AE110">
        <f t="shared" ca="1" si="28"/>
        <v>0</v>
      </c>
    </row>
    <row r="111" spans="28:31" x14ac:dyDescent="0.35">
      <c r="AB111">
        <f t="shared" si="25"/>
        <v>7</v>
      </c>
      <c r="AC111" t="s">
        <v>305</v>
      </c>
      <c r="AD111" t="str">
        <f t="shared" si="27"/>
        <v>N7</v>
      </c>
      <c r="AE111" t="str">
        <f t="shared" ca="1" si="28"/>
        <v>RX_GAIN_CSB[1]</v>
      </c>
    </row>
    <row r="112" spans="28:31" x14ac:dyDescent="0.35">
      <c r="AB112">
        <f t="shared" si="25"/>
        <v>7</v>
      </c>
      <c r="AC112" t="s">
        <v>306</v>
      </c>
      <c r="AD112" t="str">
        <f t="shared" si="27"/>
        <v>P7</v>
      </c>
      <c r="AE112" t="str">
        <f t="shared" ca="1" si="28"/>
        <v>IQ_DATA[21]</v>
      </c>
    </row>
    <row r="113" spans="28:31" x14ac:dyDescent="0.35">
      <c r="AB113">
        <f t="shared" si="25"/>
        <v>7</v>
      </c>
      <c r="AC113" t="s">
        <v>608</v>
      </c>
      <c r="AD113" t="str">
        <f t="shared" si="27"/>
        <v>R7</v>
      </c>
      <c r="AE113" t="str">
        <f t="shared" ca="1" si="28"/>
        <v>IQ_DATA[22]</v>
      </c>
    </row>
    <row r="114" spans="28:31" x14ac:dyDescent="0.35">
      <c r="AB114">
        <f t="shared" si="25"/>
        <v>7</v>
      </c>
      <c r="AC114" t="s">
        <v>609</v>
      </c>
      <c r="AD114" t="str">
        <f t="shared" si="27"/>
        <v>T7</v>
      </c>
      <c r="AE114" t="str">
        <f t="shared" ca="1" si="28"/>
        <v>IQ_DATA[23]</v>
      </c>
    </row>
    <row r="115" spans="28:31" x14ac:dyDescent="0.35">
      <c r="AB115">
        <f t="shared" si="25"/>
        <v>8</v>
      </c>
      <c r="AC115" t="s">
        <v>295</v>
      </c>
      <c r="AD115" t="str">
        <f t="shared" si="27"/>
        <v>A8</v>
      </c>
      <c r="AE115" t="str">
        <f ca="1">OFFSET(C3,0, AB115-1)</f>
        <v>TRX2_RXRF_2G</v>
      </c>
    </row>
    <row r="116" spans="28:31" x14ac:dyDescent="0.35">
      <c r="AB116">
        <f t="shared" si="25"/>
        <v>8</v>
      </c>
      <c r="AC116" t="s">
        <v>296</v>
      </c>
      <c r="AD116" t="str">
        <f t="shared" si="27"/>
        <v>B8</v>
      </c>
      <c r="AE116" t="str">
        <f t="shared" ref="AE116:AE130" ca="1" si="29">OFFSET(C4,0, AB116-1)</f>
        <v>VSS_RXRF_2G_TRX2</v>
      </c>
    </row>
    <row r="117" spans="28:31" x14ac:dyDescent="0.35">
      <c r="AB117">
        <f t="shared" si="25"/>
        <v>8</v>
      </c>
      <c r="AC117" t="s">
        <v>297</v>
      </c>
      <c r="AD117" t="str">
        <f t="shared" si="27"/>
        <v>C8</v>
      </c>
      <c r="AE117" t="str">
        <f t="shared" ca="1" si="29"/>
        <v>GND_RF23</v>
      </c>
    </row>
    <row r="118" spans="28:31" x14ac:dyDescent="0.35">
      <c r="AB118">
        <f t="shared" si="25"/>
        <v>8</v>
      </c>
      <c r="AC118" t="s">
        <v>298</v>
      </c>
      <c r="AD118" t="str">
        <f t="shared" si="27"/>
        <v>D8</v>
      </c>
      <c r="AE118" t="str">
        <f t="shared" ca="1" si="29"/>
        <v>TRX2_ANA_TX_QP</v>
      </c>
    </row>
    <row r="119" spans="28:31" x14ac:dyDescent="0.35">
      <c r="AB119">
        <f t="shared" si="25"/>
        <v>8</v>
      </c>
      <c r="AC119" t="s">
        <v>299</v>
      </c>
      <c r="AD119" t="str">
        <f t="shared" si="27"/>
        <v>E8</v>
      </c>
      <c r="AE119">
        <f t="shared" ca="1" si="29"/>
        <v>0</v>
      </c>
    </row>
    <row r="120" spans="28:31" x14ac:dyDescent="0.35">
      <c r="AB120">
        <f t="shared" si="25"/>
        <v>8</v>
      </c>
      <c r="AC120" t="s">
        <v>245</v>
      </c>
      <c r="AD120" t="str">
        <f t="shared" si="27"/>
        <v>F8</v>
      </c>
      <c r="AE120">
        <f t="shared" ca="1" si="29"/>
        <v>0</v>
      </c>
    </row>
    <row r="121" spans="28:31" x14ac:dyDescent="0.35">
      <c r="AB121">
        <f t="shared" si="25"/>
        <v>8</v>
      </c>
      <c r="AC121" t="s">
        <v>300</v>
      </c>
      <c r="AD121" t="str">
        <f t="shared" si="27"/>
        <v>G8</v>
      </c>
      <c r="AE121" t="str">
        <f t="shared" ca="1" si="29"/>
        <v>TRX2_ANA_TX_QN</v>
      </c>
    </row>
    <row r="122" spans="28:31" x14ac:dyDescent="0.35">
      <c r="AB122">
        <f t="shared" si="25"/>
        <v>8</v>
      </c>
      <c r="AC122" t="s">
        <v>301</v>
      </c>
      <c r="AD122" t="str">
        <f t="shared" si="27"/>
        <v>H8</v>
      </c>
      <c r="AE122" t="str">
        <f t="shared" ca="1" si="29"/>
        <v>GND_BB</v>
      </c>
    </row>
    <row r="123" spans="28:31" x14ac:dyDescent="0.35">
      <c r="AB123">
        <f t="shared" si="25"/>
        <v>8</v>
      </c>
      <c r="AC123" t="s">
        <v>302</v>
      </c>
      <c r="AD123" t="str">
        <f t="shared" si="27"/>
        <v>J8</v>
      </c>
      <c r="AE123" t="str">
        <f t="shared" ca="1" si="29"/>
        <v>GND_BB</v>
      </c>
    </row>
    <row r="124" spans="28:31" x14ac:dyDescent="0.35">
      <c r="AB124">
        <f t="shared" si="25"/>
        <v>8</v>
      </c>
      <c r="AC124" t="s">
        <v>303</v>
      </c>
      <c r="AD124" t="str">
        <f t="shared" si="27"/>
        <v>K8</v>
      </c>
      <c r="AE124" t="str">
        <f t="shared" ca="1" si="29"/>
        <v>TRX2_ANA_RX_IP</v>
      </c>
    </row>
    <row r="125" spans="28:31" x14ac:dyDescent="0.35">
      <c r="AB125">
        <f t="shared" si="25"/>
        <v>8</v>
      </c>
      <c r="AC125" t="s">
        <v>385</v>
      </c>
      <c r="AD125" t="str">
        <f t="shared" si="27"/>
        <v>L8</v>
      </c>
      <c r="AE125">
        <f t="shared" ca="1" si="29"/>
        <v>0</v>
      </c>
    </row>
    <row r="126" spans="28:31" x14ac:dyDescent="0.35">
      <c r="AB126">
        <f t="shared" si="25"/>
        <v>8</v>
      </c>
      <c r="AC126" t="s">
        <v>304</v>
      </c>
      <c r="AD126" t="str">
        <f t="shared" si="27"/>
        <v>M8</v>
      </c>
      <c r="AE126">
        <f t="shared" ca="1" si="29"/>
        <v>0</v>
      </c>
    </row>
    <row r="127" spans="28:31" x14ac:dyDescent="0.35">
      <c r="AB127">
        <f t="shared" si="25"/>
        <v>8</v>
      </c>
      <c r="AC127" t="s">
        <v>305</v>
      </c>
      <c r="AD127" t="str">
        <f t="shared" si="27"/>
        <v>N8</v>
      </c>
      <c r="AE127" t="str">
        <f t="shared" ca="1" si="29"/>
        <v>RX_GAIN_MOSI[1]</v>
      </c>
    </row>
    <row r="128" spans="28:31" x14ac:dyDescent="0.35">
      <c r="AB128">
        <f t="shared" si="25"/>
        <v>8</v>
      </c>
      <c r="AC128" t="s">
        <v>306</v>
      </c>
      <c r="AD128" t="str">
        <f t="shared" si="27"/>
        <v>P8</v>
      </c>
      <c r="AE128" t="str">
        <f t="shared" ca="1" si="29"/>
        <v>IQ_DATA[19]</v>
      </c>
    </row>
    <row r="129" spans="28:31" x14ac:dyDescent="0.35">
      <c r="AB129">
        <f t="shared" si="25"/>
        <v>8</v>
      </c>
      <c r="AC129" t="s">
        <v>608</v>
      </c>
      <c r="AD129" t="str">
        <f t="shared" si="27"/>
        <v>R8</v>
      </c>
      <c r="AE129" t="str">
        <f t="shared" ca="1" si="29"/>
        <v>IQ_DATA[20]</v>
      </c>
    </row>
    <row r="130" spans="28:31" x14ac:dyDescent="0.35">
      <c r="AB130">
        <f t="shared" si="25"/>
        <v>8</v>
      </c>
      <c r="AC130" t="s">
        <v>609</v>
      </c>
      <c r="AD130" t="str">
        <f t="shared" si="27"/>
        <v>T8</v>
      </c>
      <c r="AE130" t="str">
        <f t="shared" ca="1" si="29"/>
        <v>IQ_CLK_OUT</v>
      </c>
    </row>
    <row r="131" spans="28:31" x14ac:dyDescent="0.35">
      <c r="AB131">
        <f t="shared" si="25"/>
        <v>9</v>
      </c>
      <c r="AC131" t="s">
        <v>295</v>
      </c>
      <c r="AD131" t="str">
        <f t="shared" si="27"/>
        <v>A9</v>
      </c>
      <c r="AE131" t="str">
        <f ca="1">OFFSET(C3,0, AB131-1)</f>
        <v>TRX1_RXRF_2G</v>
      </c>
    </row>
    <row r="132" spans="28:31" x14ac:dyDescent="0.35">
      <c r="AB132">
        <f t="shared" si="25"/>
        <v>9</v>
      </c>
      <c r="AC132" t="s">
        <v>296</v>
      </c>
      <c r="AD132" t="str">
        <f t="shared" si="27"/>
        <v>B9</v>
      </c>
      <c r="AE132" t="str">
        <f t="shared" ref="AE132:AE146" ca="1" si="30">OFFSET(C4,0, AB132-1)</f>
        <v>VSS_RXRF_2G_TRX1</v>
      </c>
    </row>
    <row r="133" spans="28:31" x14ac:dyDescent="0.35">
      <c r="AB133">
        <f t="shared" si="25"/>
        <v>9</v>
      </c>
      <c r="AC133" t="s">
        <v>297</v>
      </c>
      <c r="AD133" t="str">
        <f t="shared" si="27"/>
        <v>C9</v>
      </c>
      <c r="AE133" t="str">
        <f t="shared" ca="1" si="30"/>
        <v>GND_RF01</v>
      </c>
    </row>
    <row r="134" spans="28:31" x14ac:dyDescent="0.35">
      <c r="AB134">
        <f t="shared" si="25"/>
        <v>9</v>
      </c>
      <c r="AC134" t="s">
        <v>298</v>
      </c>
      <c r="AD134" t="str">
        <f t="shared" si="27"/>
        <v>D9</v>
      </c>
      <c r="AE134" t="str">
        <f t="shared" ca="1" si="30"/>
        <v>TRX1_ANA_TX_QP</v>
      </c>
    </row>
    <row r="135" spans="28:31" x14ac:dyDescent="0.35">
      <c r="AB135">
        <f t="shared" si="25"/>
        <v>9</v>
      </c>
      <c r="AC135" t="s">
        <v>299</v>
      </c>
      <c r="AD135" t="str">
        <f t="shared" si="27"/>
        <v>E9</v>
      </c>
      <c r="AE135">
        <f t="shared" ca="1" si="30"/>
        <v>0</v>
      </c>
    </row>
    <row r="136" spans="28:31" x14ac:dyDescent="0.35">
      <c r="AB136">
        <f t="shared" si="25"/>
        <v>9</v>
      </c>
      <c r="AC136" t="s">
        <v>245</v>
      </c>
      <c r="AD136" t="str">
        <f t="shared" si="27"/>
        <v>F9</v>
      </c>
      <c r="AE136">
        <f t="shared" ca="1" si="30"/>
        <v>0</v>
      </c>
    </row>
    <row r="137" spans="28:31" x14ac:dyDescent="0.35">
      <c r="AB137">
        <f t="shared" si="25"/>
        <v>9</v>
      </c>
      <c r="AC137" t="s">
        <v>300</v>
      </c>
      <c r="AD137" t="str">
        <f t="shared" si="27"/>
        <v>G9</v>
      </c>
      <c r="AE137" t="str">
        <f t="shared" ca="1" si="30"/>
        <v>TRX1_ANA_TX_QN</v>
      </c>
    </row>
    <row r="138" spans="28:31" x14ac:dyDescent="0.35">
      <c r="AB138">
        <f t="shared" si="25"/>
        <v>9</v>
      </c>
      <c r="AC138" t="s">
        <v>301</v>
      </c>
      <c r="AD138" t="str">
        <f t="shared" si="27"/>
        <v>H9</v>
      </c>
      <c r="AE138" t="str">
        <f t="shared" ca="1" si="30"/>
        <v>GND_BB</v>
      </c>
    </row>
    <row r="139" spans="28:31" x14ac:dyDescent="0.35">
      <c r="AB139">
        <f t="shared" si="25"/>
        <v>9</v>
      </c>
      <c r="AC139" t="s">
        <v>302</v>
      </c>
      <c r="AD139" t="str">
        <f t="shared" si="27"/>
        <v>J9</v>
      </c>
      <c r="AE139" t="str">
        <f t="shared" ca="1" si="30"/>
        <v>GND_BB</v>
      </c>
    </row>
    <row r="140" spans="28:31" x14ac:dyDescent="0.35">
      <c r="AB140">
        <f t="shared" si="25"/>
        <v>9</v>
      </c>
      <c r="AC140" t="s">
        <v>303</v>
      </c>
      <c r="AD140" t="str">
        <f t="shared" si="27"/>
        <v>K9</v>
      </c>
      <c r="AE140" t="str">
        <f t="shared" ca="1" si="30"/>
        <v>TRX1_ANA_RX_IP</v>
      </c>
    </row>
    <row r="141" spans="28:31" x14ac:dyDescent="0.35">
      <c r="AB141">
        <f t="shared" si="25"/>
        <v>9</v>
      </c>
      <c r="AC141" t="s">
        <v>385</v>
      </c>
      <c r="AD141" t="str">
        <f t="shared" si="27"/>
        <v>L9</v>
      </c>
      <c r="AE141">
        <f t="shared" ca="1" si="30"/>
        <v>0</v>
      </c>
    </row>
    <row r="142" spans="28:31" x14ac:dyDescent="0.35">
      <c r="AB142">
        <f t="shared" si="25"/>
        <v>9</v>
      </c>
      <c r="AC142" t="s">
        <v>304</v>
      </c>
      <c r="AD142" t="str">
        <f t="shared" si="27"/>
        <v>M9</v>
      </c>
      <c r="AE142">
        <f t="shared" ca="1" si="30"/>
        <v>0</v>
      </c>
    </row>
    <row r="143" spans="28:31" x14ac:dyDescent="0.35">
      <c r="AB143">
        <f t="shared" si="25"/>
        <v>9</v>
      </c>
      <c r="AC143" t="s">
        <v>305</v>
      </c>
      <c r="AD143" t="str">
        <f t="shared" si="27"/>
        <v>N9</v>
      </c>
      <c r="AE143" t="str">
        <f t="shared" ca="1" si="30"/>
        <v>VDD_DIG</v>
      </c>
    </row>
    <row r="144" spans="28:31" x14ac:dyDescent="0.35">
      <c r="AB144">
        <f t="shared" si="25"/>
        <v>9</v>
      </c>
      <c r="AC144" t="s">
        <v>306</v>
      </c>
      <c r="AD144" t="str">
        <f t="shared" si="27"/>
        <v>P9</v>
      </c>
      <c r="AE144" t="str">
        <f t="shared" ca="1" si="30"/>
        <v>IQ_DATA[17]</v>
      </c>
    </row>
    <row r="145" spans="28:31" x14ac:dyDescent="0.35">
      <c r="AB145">
        <f t="shared" si="25"/>
        <v>9</v>
      </c>
      <c r="AC145" t="s">
        <v>608</v>
      </c>
      <c r="AD145" t="str">
        <f t="shared" si="27"/>
        <v>R9</v>
      </c>
      <c r="AE145" t="str">
        <f t="shared" ca="1" si="30"/>
        <v>IQ_DATA[18]</v>
      </c>
    </row>
    <row r="146" spans="28:31" x14ac:dyDescent="0.35">
      <c r="AB146">
        <f t="shared" si="25"/>
        <v>9</v>
      </c>
      <c r="AC146" t="s">
        <v>609</v>
      </c>
      <c r="AD146" t="str">
        <f t="shared" si="27"/>
        <v>T9</v>
      </c>
      <c r="AE146" t="str">
        <f t="shared" ca="1" si="30"/>
        <v>VDD_IO0</v>
      </c>
    </row>
    <row r="147" spans="28:31" x14ac:dyDescent="0.35">
      <c r="AB147">
        <f t="shared" ref="AB147:AB210" si="31">AB131+1</f>
        <v>10</v>
      </c>
      <c r="AC147" t="s">
        <v>295</v>
      </c>
      <c r="AD147" t="str">
        <f t="shared" ref="AD147:AD193" si="32">CONCATENATE(AC147,AB147)</f>
        <v>A10</v>
      </c>
      <c r="AE147" t="str">
        <f ca="1">OFFSET(C3,0, AB147-1)</f>
        <v>TRX1_TXRF_2G</v>
      </c>
    </row>
    <row r="148" spans="28:31" x14ac:dyDescent="0.35">
      <c r="AB148">
        <f t="shared" si="31"/>
        <v>10</v>
      </c>
      <c r="AC148" t="s">
        <v>296</v>
      </c>
      <c r="AD148" t="str">
        <f t="shared" si="32"/>
        <v>B10</v>
      </c>
      <c r="AE148" t="str">
        <f t="shared" ref="AE148:AE162" ca="1" si="33">OFFSET(C4,0, AB148-1)</f>
        <v>TRX1_TXRF_GND</v>
      </c>
    </row>
    <row r="149" spans="28:31" x14ac:dyDescent="0.35">
      <c r="AB149">
        <f t="shared" si="31"/>
        <v>10</v>
      </c>
      <c r="AC149" t="s">
        <v>297</v>
      </c>
      <c r="AD149" t="str">
        <f t="shared" si="32"/>
        <v>C10</v>
      </c>
      <c r="AE149" t="str">
        <f t="shared" ca="1" si="33"/>
        <v>GND_RF01</v>
      </c>
    </row>
    <row r="150" spans="28:31" x14ac:dyDescent="0.35">
      <c r="AB150">
        <f t="shared" si="31"/>
        <v>10</v>
      </c>
      <c r="AC150" t="s">
        <v>298</v>
      </c>
      <c r="AD150" t="str">
        <f t="shared" si="32"/>
        <v>D10</v>
      </c>
      <c r="AE150" t="str">
        <f t="shared" ca="1" si="33"/>
        <v>TRX1_ANA_TX_IN</v>
      </c>
    </row>
    <row r="151" spans="28:31" x14ac:dyDescent="0.35">
      <c r="AB151">
        <f t="shared" si="31"/>
        <v>10</v>
      </c>
      <c r="AC151" t="s">
        <v>299</v>
      </c>
      <c r="AD151" t="str">
        <f t="shared" si="32"/>
        <v>E10</v>
      </c>
      <c r="AE151">
        <f t="shared" ca="1" si="33"/>
        <v>0</v>
      </c>
    </row>
    <row r="152" spans="28:31" x14ac:dyDescent="0.35">
      <c r="AB152">
        <f t="shared" si="31"/>
        <v>10</v>
      </c>
      <c r="AC152" t="s">
        <v>245</v>
      </c>
      <c r="AD152" t="str">
        <f t="shared" si="32"/>
        <v>F10</v>
      </c>
      <c r="AE152">
        <f t="shared" ca="1" si="33"/>
        <v>0</v>
      </c>
    </row>
    <row r="153" spans="28:31" x14ac:dyDescent="0.35">
      <c r="AB153">
        <f t="shared" si="31"/>
        <v>10</v>
      </c>
      <c r="AC153" t="s">
        <v>300</v>
      </c>
      <c r="AD153" t="str">
        <f t="shared" si="32"/>
        <v>G10</v>
      </c>
      <c r="AE153" t="str">
        <f t="shared" ca="1" si="33"/>
        <v>TRX1_ANA_TX_IP</v>
      </c>
    </row>
    <row r="154" spans="28:31" x14ac:dyDescent="0.35">
      <c r="AB154">
        <f t="shared" si="31"/>
        <v>10</v>
      </c>
      <c r="AC154" t="s">
        <v>301</v>
      </c>
      <c r="AD154" t="str">
        <f t="shared" si="32"/>
        <v>H10</v>
      </c>
      <c r="AE154" t="str">
        <f t="shared" ca="1" si="33"/>
        <v>TRX1_ANA_RX_QN</v>
      </c>
    </row>
    <row r="155" spans="28:31" x14ac:dyDescent="0.35">
      <c r="AB155">
        <f t="shared" si="31"/>
        <v>10</v>
      </c>
      <c r="AC155" t="s">
        <v>302</v>
      </c>
      <c r="AD155" t="str">
        <f t="shared" si="32"/>
        <v>J10</v>
      </c>
      <c r="AE155" t="str">
        <f t="shared" ca="1" si="33"/>
        <v>TRX1_ANA_RX_QP</v>
      </c>
    </row>
    <row r="156" spans="28:31" x14ac:dyDescent="0.35">
      <c r="AB156">
        <f t="shared" si="31"/>
        <v>10</v>
      </c>
      <c r="AC156" t="s">
        <v>303</v>
      </c>
      <c r="AD156" t="str">
        <f t="shared" si="32"/>
        <v>K10</v>
      </c>
      <c r="AE156" t="str">
        <f t="shared" ca="1" si="33"/>
        <v>TRX1_ANA_RX_IN</v>
      </c>
    </row>
    <row r="157" spans="28:31" x14ac:dyDescent="0.35">
      <c r="AB157">
        <f t="shared" si="31"/>
        <v>10</v>
      </c>
      <c r="AC157" t="s">
        <v>385</v>
      </c>
      <c r="AD157" t="str">
        <f t="shared" si="32"/>
        <v>L10</v>
      </c>
      <c r="AE157">
        <f t="shared" ca="1" si="33"/>
        <v>0</v>
      </c>
    </row>
    <row r="158" spans="28:31" x14ac:dyDescent="0.35">
      <c r="AB158">
        <f t="shared" si="31"/>
        <v>10</v>
      </c>
      <c r="AC158" t="s">
        <v>304</v>
      </c>
      <c r="AD158" t="str">
        <f t="shared" si="32"/>
        <v>M10</v>
      </c>
      <c r="AE158">
        <f t="shared" ca="1" si="33"/>
        <v>0</v>
      </c>
    </row>
    <row r="159" spans="28:31" x14ac:dyDescent="0.35">
      <c r="AB159">
        <f t="shared" si="31"/>
        <v>10</v>
      </c>
      <c r="AC159" t="s">
        <v>305</v>
      </c>
      <c r="AD159" t="str">
        <f t="shared" si="32"/>
        <v>N10</v>
      </c>
      <c r="AE159" t="str">
        <f t="shared" ca="1" si="33"/>
        <v>RX_GAIN_MOSI[0]</v>
      </c>
    </row>
    <row r="160" spans="28:31" x14ac:dyDescent="0.35">
      <c r="AB160">
        <f t="shared" si="31"/>
        <v>10</v>
      </c>
      <c r="AC160" t="s">
        <v>306</v>
      </c>
      <c r="AD160" t="str">
        <f t="shared" si="32"/>
        <v>P10</v>
      </c>
      <c r="AE160" t="str">
        <f t="shared" ca="1" si="33"/>
        <v>IQ_DATA[15]</v>
      </c>
    </row>
    <row r="161" spans="28:31" x14ac:dyDescent="0.35">
      <c r="AB161">
        <f t="shared" si="31"/>
        <v>10</v>
      </c>
      <c r="AC161" t="s">
        <v>608</v>
      </c>
      <c r="AD161" t="str">
        <f t="shared" si="32"/>
        <v>R10</v>
      </c>
      <c r="AE161" t="str">
        <f t="shared" ca="1" si="33"/>
        <v>IQ_DATA[16]</v>
      </c>
    </row>
    <row r="162" spans="28:31" x14ac:dyDescent="0.35">
      <c r="AB162">
        <f t="shared" si="31"/>
        <v>10</v>
      </c>
      <c r="AC162" t="s">
        <v>609</v>
      </c>
      <c r="AD162" t="str">
        <f t="shared" si="32"/>
        <v>T10</v>
      </c>
      <c r="AE162" t="str">
        <f t="shared" ca="1" si="33"/>
        <v>IQ_CLK_IN</v>
      </c>
    </row>
    <row r="163" spans="28:31" x14ac:dyDescent="0.35">
      <c r="AB163">
        <f t="shared" si="31"/>
        <v>11</v>
      </c>
      <c r="AC163" t="s">
        <v>295</v>
      </c>
      <c r="AD163" t="str">
        <f t="shared" si="32"/>
        <v>A11</v>
      </c>
      <c r="AE163" t="str">
        <f ca="1">OFFSET(C3,0, AB163-1)</f>
        <v>TRX1_TXRF_5G</v>
      </c>
    </row>
    <row r="164" spans="28:31" x14ac:dyDescent="0.35">
      <c r="AB164">
        <f t="shared" si="31"/>
        <v>11</v>
      </c>
      <c r="AC164" t="s">
        <v>296</v>
      </c>
      <c r="AD164" t="str">
        <f t="shared" si="32"/>
        <v>B11</v>
      </c>
      <c r="AE164" t="str">
        <f t="shared" ref="AE164:AE178" ca="1" si="34">OFFSET(C4,0, AB164-1)</f>
        <v>VDD_ANA_TRX1</v>
      </c>
    </row>
    <row r="165" spans="28:31" x14ac:dyDescent="0.35">
      <c r="AB165">
        <f t="shared" si="31"/>
        <v>11</v>
      </c>
      <c r="AC165" t="s">
        <v>297</v>
      </c>
      <c r="AD165" t="str">
        <f t="shared" si="32"/>
        <v>C11</v>
      </c>
      <c r="AE165" t="str">
        <f t="shared" ca="1" si="34"/>
        <v>GND_RF01</v>
      </c>
    </row>
    <row r="166" spans="28:31" x14ac:dyDescent="0.35">
      <c r="AB166">
        <f t="shared" si="31"/>
        <v>11</v>
      </c>
      <c r="AC166" t="s">
        <v>298</v>
      </c>
      <c r="AD166" t="str">
        <f t="shared" si="32"/>
        <v>D11</v>
      </c>
      <c r="AE166" t="str">
        <f t="shared" ca="1" si="34"/>
        <v>TRX0_ANA_TX_QP</v>
      </c>
    </row>
    <row r="167" spans="28:31" x14ac:dyDescent="0.35">
      <c r="AB167">
        <f t="shared" si="31"/>
        <v>11</v>
      </c>
      <c r="AC167" t="s">
        <v>299</v>
      </c>
      <c r="AD167" t="str">
        <f t="shared" si="32"/>
        <v>E11</v>
      </c>
      <c r="AE167">
        <f t="shared" ca="1" si="34"/>
        <v>0</v>
      </c>
    </row>
    <row r="168" spans="28:31" x14ac:dyDescent="0.35">
      <c r="AB168">
        <f t="shared" si="31"/>
        <v>11</v>
      </c>
      <c r="AC168" t="s">
        <v>245</v>
      </c>
      <c r="AD168" t="str">
        <f t="shared" si="32"/>
        <v>F11</v>
      </c>
      <c r="AE168">
        <f t="shared" ca="1" si="34"/>
        <v>0</v>
      </c>
    </row>
    <row r="169" spans="28:31" x14ac:dyDescent="0.35">
      <c r="AB169">
        <f t="shared" si="31"/>
        <v>11</v>
      </c>
      <c r="AC169" t="s">
        <v>300</v>
      </c>
      <c r="AD169" t="str">
        <f t="shared" si="32"/>
        <v>G11</v>
      </c>
      <c r="AE169">
        <f t="shared" ca="1" si="34"/>
        <v>0</v>
      </c>
    </row>
    <row r="170" spans="28:31" x14ac:dyDescent="0.35">
      <c r="AB170">
        <f t="shared" si="31"/>
        <v>11</v>
      </c>
      <c r="AC170" t="s">
        <v>301</v>
      </c>
      <c r="AD170" t="str">
        <f t="shared" si="32"/>
        <v>H11</v>
      </c>
      <c r="AE170">
        <f t="shared" ca="1" si="34"/>
        <v>0</v>
      </c>
    </row>
    <row r="171" spans="28:31" x14ac:dyDescent="0.35">
      <c r="AB171">
        <f t="shared" si="31"/>
        <v>11</v>
      </c>
      <c r="AC171" t="s">
        <v>302</v>
      </c>
      <c r="AD171" t="str">
        <f t="shared" si="32"/>
        <v>J11</v>
      </c>
      <c r="AE171">
        <f t="shared" ca="1" si="34"/>
        <v>0</v>
      </c>
    </row>
    <row r="172" spans="28:31" x14ac:dyDescent="0.35">
      <c r="AB172">
        <f t="shared" si="31"/>
        <v>11</v>
      </c>
      <c r="AC172" t="s">
        <v>303</v>
      </c>
      <c r="AD172" t="str">
        <f t="shared" si="32"/>
        <v>K11</v>
      </c>
      <c r="AE172">
        <f t="shared" ca="1" si="34"/>
        <v>0</v>
      </c>
    </row>
    <row r="173" spans="28:31" x14ac:dyDescent="0.35">
      <c r="AB173">
        <f t="shared" si="31"/>
        <v>11</v>
      </c>
      <c r="AC173" t="s">
        <v>385</v>
      </c>
      <c r="AD173" t="str">
        <f t="shared" si="32"/>
        <v>L11</v>
      </c>
      <c r="AE173">
        <f t="shared" ca="1" si="34"/>
        <v>0</v>
      </c>
    </row>
    <row r="174" spans="28:31" x14ac:dyDescent="0.35">
      <c r="AB174">
        <f t="shared" si="31"/>
        <v>11</v>
      </c>
      <c r="AC174" t="s">
        <v>304</v>
      </c>
      <c r="AD174" t="str">
        <f t="shared" si="32"/>
        <v>M11</v>
      </c>
      <c r="AE174">
        <f t="shared" ca="1" si="34"/>
        <v>0</v>
      </c>
    </row>
    <row r="175" spans="28:31" x14ac:dyDescent="0.35">
      <c r="AB175">
        <f t="shared" si="31"/>
        <v>11</v>
      </c>
      <c r="AC175" t="s">
        <v>305</v>
      </c>
      <c r="AD175" t="str">
        <f t="shared" si="32"/>
        <v>N11</v>
      </c>
      <c r="AE175" t="str">
        <f t="shared" ca="1" si="34"/>
        <v>RX_GAIN_CSB[0]</v>
      </c>
    </row>
    <row r="176" spans="28:31" x14ac:dyDescent="0.35">
      <c r="AB176">
        <f t="shared" si="31"/>
        <v>11</v>
      </c>
      <c r="AC176" t="s">
        <v>306</v>
      </c>
      <c r="AD176" t="str">
        <f t="shared" si="32"/>
        <v>P11</v>
      </c>
      <c r="AE176" t="str">
        <f t="shared" ca="1" si="34"/>
        <v>IQ_DATA[12]</v>
      </c>
    </row>
    <row r="177" spans="28:31" x14ac:dyDescent="0.35">
      <c r="AB177">
        <f t="shared" si="31"/>
        <v>11</v>
      </c>
      <c r="AC177" t="s">
        <v>608</v>
      </c>
      <c r="AD177" t="str">
        <f t="shared" si="32"/>
        <v>R11</v>
      </c>
      <c r="AE177" t="str">
        <f t="shared" ca="1" si="34"/>
        <v>IQ_DATA[13]</v>
      </c>
    </row>
    <row r="178" spans="28:31" x14ac:dyDescent="0.35">
      <c r="AB178">
        <f t="shared" si="31"/>
        <v>11</v>
      </c>
      <c r="AC178" t="s">
        <v>609</v>
      </c>
      <c r="AD178" t="str">
        <f t="shared" si="32"/>
        <v>T11</v>
      </c>
      <c r="AE178" t="str">
        <f t="shared" ca="1" si="34"/>
        <v>IQ_DATA[14]</v>
      </c>
    </row>
    <row r="179" spans="28:31" x14ac:dyDescent="0.35">
      <c r="AB179">
        <f t="shared" si="31"/>
        <v>12</v>
      </c>
      <c r="AC179" t="s">
        <v>295</v>
      </c>
      <c r="AD179" t="str">
        <f t="shared" si="32"/>
        <v>A12</v>
      </c>
      <c r="AE179" t="str">
        <f ca="1">OFFSET(C3,0, AB179-1)</f>
        <v>TRX1_RXRF_5G</v>
      </c>
    </row>
    <row r="180" spans="28:31" x14ac:dyDescent="0.35">
      <c r="AB180">
        <f t="shared" si="31"/>
        <v>12</v>
      </c>
      <c r="AC180" t="s">
        <v>296</v>
      </c>
      <c r="AD180" t="str">
        <f t="shared" si="32"/>
        <v>B12</v>
      </c>
      <c r="AE180" t="str">
        <f t="shared" ref="AE180:AE194" ca="1" si="35">OFFSET(C4,0, AB180-1)</f>
        <v>VSS_RXRF_57G_TRX1</v>
      </c>
    </row>
    <row r="181" spans="28:31" x14ac:dyDescent="0.35">
      <c r="AB181">
        <f t="shared" si="31"/>
        <v>12</v>
      </c>
      <c r="AC181" t="s">
        <v>297</v>
      </c>
      <c r="AD181" t="str">
        <f t="shared" si="32"/>
        <v>C12</v>
      </c>
      <c r="AE181" t="str">
        <f t="shared" ca="1" si="35"/>
        <v>GND_RF01</v>
      </c>
    </row>
    <row r="182" spans="28:31" x14ac:dyDescent="0.35">
      <c r="AB182">
        <f t="shared" si="31"/>
        <v>12</v>
      </c>
      <c r="AC182" t="s">
        <v>298</v>
      </c>
      <c r="AD182" t="str">
        <f t="shared" si="32"/>
        <v>D12</v>
      </c>
      <c r="AE182" t="str">
        <f t="shared" ca="1" si="35"/>
        <v>TRX0_ANA_TX_QN</v>
      </c>
    </row>
    <row r="183" spans="28:31" x14ac:dyDescent="0.35">
      <c r="AB183">
        <f t="shared" si="31"/>
        <v>12</v>
      </c>
      <c r="AC183" t="s">
        <v>299</v>
      </c>
      <c r="AD183" t="str">
        <f t="shared" si="32"/>
        <v>E12</v>
      </c>
      <c r="AE183">
        <f t="shared" ca="1" si="35"/>
        <v>0</v>
      </c>
    </row>
    <row r="184" spans="28:31" x14ac:dyDescent="0.35">
      <c r="AB184">
        <f t="shared" si="31"/>
        <v>12</v>
      </c>
      <c r="AC184" t="s">
        <v>245</v>
      </c>
      <c r="AD184" t="str">
        <f t="shared" si="32"/>
        <v>F12</v>
      </c>
      <c r="AE184">
        <f t="shared" ca="1" si="35"/>
        <v>0</v>
      </c>
    </row>
    <row r="185" spans="28:31" x14ac:dyDescent="0.35">
      <c r="AB185">
        <f t="shared" si="31"/>
        <v>12</v>
      </c>
      <c r="AC185" t="s">
        <v>300</v>
      </c>
      <c r="AD185" t="str">
        <f t="shared" si="32"/>
        <v>G12</v>
      </c>
      <c r="AE185">
        <f t="shared" ca="1" si="35"/>
        <v>0</v>
      </c>
    </row>
    <row r="186" spans="28:31" x14ac:dyDescent="0.35">
      <c r="AB186">
        <f t="shared" si="31"/>
        <v>12</v>
      </c>
      <c r="AC186" t="s">
        <v>301</v>
      </c>
      <c r="AD186" t="str">
        <f t="shared" si="32"/>
        <v>H12</v>
      </c>
      <c r="AE186">
        <f t="shared" ca="1" si="35"/>
        <v>0</v>
      </c>
    </row>
    <row r="187" spans="28:31" x14ac:dyDescent="0.35">
      <c r="AB187">
        <f t="shared" si="31"/>
        <v>12</v>
      </c>
      <c r="AC187" t="s">
        <v>302</v>
      </c>
      <c r="AD187" t="str">
        <f t="shared" si="32"/>
        <v>J12</v>
      </c>
      <c r="AE187">
        <f t="shared" ca="1" si="35"/>
        <v>0</v>
      </c>
    </row>
    <row r="188" spans="28:31" x14ac:dyDescent="0.35">
      <c r="AB188">
        <f t="shared" si="31"/>
        <v>12</v>
      </c>
      <c r="AC188" t="s">
        <v>303</v>
      </c>
      <c r="AD188" t="str">
        <f t="shared" si="32"/>
        <v>K12</v>
      </c>
      <c r="AE188">
        <f t="shared" ca="1" si="35"/>
        <v>0</v>
      </c>
    </row>
    <row r="189" spans="28:31" x14ac:dyDescent="0.35">
      <c r="AB189">
        <f t="shared" si="31"/>
        <v>12</v>
      </c>
      <c r="AC189" t="s">
        <v>385</v>
      </c>
      <c r="AD189" t="str">
        <f t="shared" si="32"/>
        <v>L12</v>
      </c>
      <c r="AE189">
        <f t="shared" ca="1" si="35"/>
        <v>0</v>
      </c>
    </row>
    <row r="190" spans="28:31" x14ac:dyDescent="0.35">
      <c r="AB190">
        <f t="shared" si="31"/>
        <v>12</v>
      </c>
      <c r="AC190" t="s">
        <v>304</v>
      </c>
      <c r="AD190" t="str">
        <f t="shared" si="32"/>
        <v>M12</v>
      </c>
      <c r="AE190">
        <f t="shared" ca="1" si="35"/>
        <v>0</v>
      </c>
    </row>
    <row r="191" spans="28:31" x14ac:dyDescent="0.35">
      <c r="AB191">
        <f t="shared" si="31"/>
        <v>12</v>
      </c>
      <c r="AC191" t="s">
        <v>305</v>
      </c>
      <c r="AD191" t="str">
        <f t="shared" si="32"/>
        <v>N12</v>
      </c>
      <c r="AE191" t="str">
        <f t="shared" ca="1" si="35"/>
        <v>RX_GAIN_CLK[0]</v>
      </c>
    </row>
    <row r="192" spans="28:31" x14ac:dyDescent="0.35">
      <c r="AB192">
        <f t="shared" si="31"/>
        <v>12</v>
      </c>
      <c r="AC192" t="s">
        <v>306</v>
      </c>
      <c r="AD192" t="str">
        <f t="shared" si="32"/>
        <v>P12</v>
      </c>
      <c r="AE192" t="str">
        <f t="shared" ca="1" si="35"/>
        <v>IQ_DATA[10]</v>
      </c>
    </row>
    <row r="193" spans="28:31" x14ac:dyDescent="0.35">
      <c r="AB193">
        <f t="shared" si="31"/>
        <v>12</v>
      </c>
      <c r="AC193" t="s">
        <v>608</v>
      </c>
      <c r="AD193" t="str">
        <f t="shared" si="32"/>
        <v>R12</v>
      </c>
      <c r="AE193" t="str">
        <f t="shared" ca="1" si="35"/>
        <v>IQ_DATA[11]</v>
      </c>
    </row>
    <row r="194" spans="28:31" x14ac:dyDescent="0.35">
      <c r="AB194">
        <f t="shared" si="31"/>
        <v>12</v>
      </c>
      <c r="AC194" t="s">
        <v>609</v>
      </c>
      <c r="AD194" t="str">
        <f t="shared" ref="AD194:AD239" si="36">CONCATENATE(AC194,AB194)</f>
        <v>T12</v>
      </c>
      <c r="AE194" t="str">
        <f t="shared" ca="1" si="35"/>
        <v>CLK_DIG_EXT</v>
      </c>
    </row>
    <row r="195" spans="28:31" x14ac:dyDescent="0.35">
      <c r="AB195">
        <f t="shared" si="31"/>
        <v>13</v>
      </c>
      <c r="AC195" t="s">
        <v>295</v>
      </c>
      <c r="AD195" t="str">
        <f t="shared" si="36"/>
        <v>A13</v>
      </c>
      <c r="AE195" t="str">
        <f ca="1">OFFSET(C3,0, AB195-1)</f>
        <v>TRX1_RXRF_7G</v>
      </c>
    </row>
    <row r="196" spans="28:31" x14ac:dyDescent="0.35">
      <c r="AB196">
        <f t="shared" si="31"/>
        <v>13</v>
      </c>
      <c r="AC196" t="s">
        <v>296</v>
      </c>
      <c r="AD196" t="str">
        <f t="shared" si="36"/>
        <v>B13</v>
      </c>
      <c r="AE196" t="str">
        <f t="shared" ref="AE196:AE210" ca="1" si="37">OFFSET(C4,0, AB196-1)</f>
        <v>VDD_ANA_TRX0</v>
      </c>
    </row>
    <row r="197" spans="28:31" x14ac:dyDescent="0.35">
      <c r="AB197">
        <f t="shared" si="31"/>
        <v>13</v>
      </c>
      <c r="AC197" t="s">
        <v>297</v>
      </c>
      <c r="AD197" t="str">
        <f t="shared" si="36"/>
        <v>C13</v>
      </c>
      <c r="AE197" t="str">
        <f t="shared" ca="1" si="37"/>
        <v>GND_RF01</v>
      </c>
    </row>
    <row r="198" spans="28:31" x14ac:dyDescent="0.35">
      <c r="AB198">
        <f t="shared" si="31"/>
        <v>13</v>
      </c>
      <c r="AC198" t="s">
        <v>298</v>
      </c>
      <c r="AD198" t="str">
        <f t="shared" si="36"/>
        <v>D13</v>
      </c>
      <c r="AE198" t="str">
        <f t="shared" ca="1" si="37"/>
        <v>TRX0_ANA_TX_IN</v>
      </c>
    </row>
    <row r="199" spans="28:31" x14ac:dyDescent="0.35">
      <c r="AB199">
        <f t="shared" si="31"/>
        <v>13</v>
      </c>
      <c r="AC199" t="s">
        <v>299</v>
      </c>
      <c r="AD199" t="str">
        <f t="shared" si="36"/>
        <v>E13</v>
      </c>
      <c r="AE199" t="str">
        <f t="shared" ca="1" si="37"/>
        <v>TRX0_ANA_RX_IP</v>
      </c>
    </row>
    <row r="200" spans="28:31" x14ac:dyDescent="0.35">
      <c r="AB200">
        <f t="shared" si="31"/>
        <v>13</v>
      </c>
      <c r="AC200" t="s">
        <v>245</v>
      </c>
      <c r="AD200" t="str">
        <f t="shared" si="36"/>
        <v>F13</v>
      </c>
      <c r="AE200" t="str">
        <f t="shared" ca="1" si="37"/>
        <v>TRX0_ANA_RX_IN</v>
      </c>
    </row>
    <row r="201" spans="28:31" x14ac:dyDescent="0.35">
      <c r="AB201">
        <f t="shared" si="31"/>
        <v>13</v>
      </c>
      <c r="AC201" t="s">
        <v>300</v>
      </c>
      <c r="AD201" t="str">
        <f t="shared" si="36"/>
        <v>G13</v>
      </c>
      <c r="AE201" t="str">
        <f t="shared" ca="1" si="37"/>
        <v>TRX0_ANA_RX_QN</v>
      </c>
    </row>
    <row r="202" spans="28:31" x14ac:dyDescent="0.35">
      <c r="AB202">
        <f t="shared" si="31"/>
        <v>13</v>
      </c>
      <c r="AC202" t="s">
        <v>301</v>
      </c>
      <c r="AD202" t="str">
        <f t="shared" si="36"/>
        <v>H13</v>
      </c>
      <c r="AE202" t="str">
        <f t="shared" ca="1" si="37"/>
        <v>TRX0_ANA_RX_QP</v>
      </c>
    </row>
    <row r="203" spans="28:31" x14ac:dyDescent="0.35">
      <c r="AB203">
        <f t="shared" si="31"/>
        <v>13</v>
      </c>
      <c r="AC203" t="s">
        <v>302</v>
      </c>
      <c r="AD203" t="str">
        <f t="shared" si="36"/>
        <v>J13</v>
      </c>
      <c r="AE203" t="str">
        <f t="shared" ca="1" si="37"/>
        <v>TCK</v>
      </c>
    </row>
    <row r="204" spans="28:31" x14ac:dyDescent="0.35">
      <c r="AB204">
        <f t="shared" si="31"/>
        <v>13</v>
      </c>
      <c r="AC204" t="s">
        <v>303</v>
      </c>
      <c r="AD204" t="str">
        <f t="shared" si="36"/>
        <v>K13</v>
      </c>
      <c r="AE204" t="str">
        <f t="shared" ca="1" si="37"/>
        <v>EN_RX[0]</v>
      </c>
    </row>
    <row r="205" spans="28:31" x14ac:dyDescent="0.35">
      <c r="AB205">
        <f t="shared" si="31"/>
        <v>13</v>
      </c>
      <c r="AC205" t="s">
        <v>385</v>
      </c>
      <c r="AD205" t="str">
        <f t="shared" si="36"/>
        <v>L13</v>
      </c>
      <c r="AE205" t="str">
        <f t="shared" ca="1" si="37"/>
        <v>EN_TX[0]</v>
      </c>
    </row>
    <row r="206" spans="28:31" x14ac:dyDescent="0.35">
      <c r="AB206">
        <f t="shared" si="31"/>
        <v>13</v>
      </c>
      <c r="AC206" t="s">
        <v>304</v>
      </c>
      <c r="AD206" t="str">
        <f t="shared" si="36"/>
        <v>M13</v>
      </c>
      <c r="AE206" t="str">
        <f t="shared" ca="1" si="37"/>
        <v>CFG_CLK</v>
      </c>
    </row>
    <row r="207" spans="28:31" x14ac:dyDescent="0.35">
      <c r="AB207">
        <f t="shared" si="31"/>
        <v>13</v>
      </c>
      <c r="AC207" t="s">
        <v>305</v>
      </c>
      <c r="AD207" t="str">
        <f t="shared" si="36"/>
        <v>N13</v>
      </c>
      <c r="AE207" t="str">
        <f t="shared" ca="1" si="37"/>
        <v>RX_GAIN_CLK[1]</v>
      </c>
    </row>
    <row r="208" spans="28:31" x14ac:dyDescent="0.35">
      <c r="AB208">
        <f t="shared" si="31"/>
        <v>13</v>
      </c>
      <c r="AC208" t="s">
        <v>306</v>
      </c>
      <c r="AD208" t="str">
        <f t="shared" si="36"/>
        <v>P13</v>
      </c>
      <c r="AE208" t="str">
        <f t="shared" ca="1" si="37"/>
        <v>IQ_DATA[7]</v>
      </c>
    </row>
    <row r="209" spans="28:31" x14ac:dyDescent="0.35">
      <c r="AB209">
        <f t="shared" si="31"/>
        <v>13</v>
      </c>
      <c r="AC209" t="s">
        <v>608</v>
      </c>
      <c r="AD209" t="str">
        <f t="shared" si="36"/>
        <v>R13</v>
      </c>
      <c r="AE209" t="str">
        <f t="shared" ca="1" si="37"/>
        <v>IQ_DATA[8]</v>
      </c>
    </row>
    <row r="210" spans="28:31" x14ac:dyDescent="0.35">
      <c r="AB210">
        <f t="shared" si="31"/>
        <v>13</v>
      </c>
      <c r="AC210" t="s">
        <v>609</v>
      </c>
      <c r="AD210" t="str">
        <f t="shared" si="36"/>
        <v>T13</v>
      </c>
      <c r="AE210" t="str">
        <f t="shared" ca="1" si="37"/>
        <v>IQ_DATA[9]</v>
      </c>
    </row>
    <row r="211" spans="28:31" x14ac:dyDescent="0.35">
      <c r="AB211">
        <f t="shared" ref="AB211:AB258" si="38">AB195+1</f>
        <v>14</v>
      </c>
      <c r="AC211" t="s">
        <v>295</v>
      </c>
      <c r="AD211" t="str">
        <f t="shared" si="36"/>
        <v>A14</v>
      </c>
      <c r="AE211" t="str">
        <f ca="1">OFFSET(C3,0, AB211-1)</f>
        <v>TRX0_RXRF_2G</v>
      </c>
    </row>
    <row r="212" spans="28:31" x14ac:dyDescent="0.35">
      <c r="AB212">
        <f t="shared" si="38"/>
        <v>14</v>
      </c>
      <c r="AC212" t="s">
        <v>296</v>
      </c>
      <c r="AD212" t="str">
        <f t="shared" si="36"/>
        <v>B14</v>
      </c>
      <c r="AE212" t="str">
        <f t="shared" ref="AE212:AE226" ca="1" si="39">OFFSET(C4,0, AB212-1)</f>
        <v>VSS_RXRF_2G_TRX0</v>
      </c>
    </row>
    <row r="213" spans="28:31" x14ac:dyDescent="0.35">
      <c r="AB213">
        <f t="shared" si="38"/>
        <v>14</v>
      </c>
      <c r="AC213" t="s">
        <v>297</v>
      </c>
      <c r="AD213" t="str">
        <f t="shared" si="36"/>
        <v>C14</v>
      </c>
      <c r="AE213" t="str">
        <f t="shared" ca="1" si="39"/>
        <v>GND_RF01</v>
      </c>
    </row>
    <row r="214" spans="28:31" x14ac:dyDescent="0.35">
      <c r="AB214">
        <f t="shared" si="38"/>
        <v>14</v>
      </c>
      <c r="AC214" t="s">
        <v>298</v>
      </c>
      <c r="AD214" t="str">
        <f t="shared" si="36"/>
        <v>D14</v>
      </c>
      <c r="AE214" t="str">
        <f t="shared" ca="1" si="39"/>
        <v>TRX0_ANA_TX_IP</v>
      </c>
    </row>
    <row r="215" spans="28:31" x14ac:dyDescent="0.35">
      <c r="AB215">
        <f t="shared" si="38"/>
        <v>14</v>
      </c>
      <c r="AC215" t="s">
        <v>299</v>
      </c>
      <c r="AD215" t="str">
        <f t="shared" si="36"/>
        <v>E14</v>
      </c>
      <c r="AE215" t="str">
        <f t="shared" ca="1" si="39"/>
        <v>VDD_ANA_BB_01</v>
      </c>
    </row>
    <row r="216" spans="28:31" x14ac:dyDescent="0.35">
      <c r="AB216">
        <f t="shared" si="38"/>
        <v>14</v>
      </c>
      <c r="AC216" t="s">
        <v>245</v>
      </c>
      <c r="AD216" t="str">
        <f t="shared" si="36"/>
        <v>F14</v>
      </c>
      <c r="AE216" t="str">
        <f t="shared" ca="1" si="39"/>
        <v>GND_RF01</v>
      </c>
    </row>
    <row r="217" spans="28:31" x14ac:dyDescent="0.35">
      <c r="AB217">
        <f t="shared" si="38"/>
        <v>14</v>
      </c>
      <c r="AC217" t="s">
        <v>300</v>
      </c>
      <c r="AD217" t="str">
        <f t="shared" si="36"/>
        <v>G14</v>
      </c>
      <c r="AE217" t="str">
        <f t="shared" ca="1" si="39"/>
        <v>GND_RF01</v>
      </c>
    </row>
    <row r="218" spans="28:31" x14ac:dyDescent="0.35">
      <c r="AB218">
        <f t="shared" si="38"/>
        <v>14</v>
      </c>
      <c r="AC218" t="s">
        <v>301</v>
      </c>
      <c r="AD218" t="str">
        <f t="shared" si="36"/>
        <v>H14</v>
      </c>
      <c r="AE218" t="str">
        <f t="shared" ca="1" si="39"/>
        <v>TEST_EN</v>
      </c>
    </row>
    <row r="219" spans="28:31" x14ac:dyDescent="0.35">
      <c r="AB219">
        <f t="shared" si="38"/>
        <v>14</v>
      </c>
      <c r="AC219" t="s">
        <v>302</v>
      </c>
      <c r="AD219" t="str">
        <f t="shared" si="36"/>
        <v>J14</v>
      </c>
      <c r="AE219" t="str">
        <f t="shared" ca="1" si="39"/>
        <v>WAKE_UP</v>
      </c>
    </row>
    <row r="220" spans="28:31" x14ac:dyDescent="0.35">
      <c r="AB220">
        <f t="shared" si="38"/>
        <v>14</v>
      </c>
      <c r="AC220" t="s">
        <v>303</v>
      </c>
      <c r="AD220" t="str">
        <f t="shared" si="36"/>
        <v>K14</v>
      </c>
      <c r="AE220" t="str">
        <f t="shared" ca="1" si="39"/>
        <v>TMS</v>
      </c>
    </row>
    <row r="221" spans="28:31" x14ac:dyDescent="0.35">
      <c r="AB221">
        <f t="shared" si="38"/>
        <v>14</v>
      </c>
      <c r="AC221" t="s">
        <v>385</v>
      </c>
      <c r="AD221" t="str">
        <f t="shared" si="36"/>
        <v>L14</v>
      </c>
      <c r="AE221" t="str">
        <f t="shared" ca="1" si="39"/>
        <v>IRQ</v>
      </c>
    </row>
    <row r="222" spans="28:31" x14ac:dyDescent="0.35">
      <c r="AB222">
        <f t="shared" si="38"/>
        <v>14</v>
      </c>
      <c r="AC222" t="s">
        <v>304</v>
      </c>
      <c r="AD222" t="str">
        <f t="shared" si="36"/>
        <v>M14</v>
      </c>
      <c r="AE222" t="str">
        <f t="shared" ca="1" si="39"/>
        <v>TDO</v>
      </c>
    </row>
    <row r="223" spans="28:31" x14ac:dyDescent="0.35">
      <c r="AB223">
        <f t="shared" si="38"/>
        <v>14</v>
      </c>
      <c r="AC223" t="s">
        <v>305</v>
      </c>
      <c r="AD223" t="str">
        <f t="shared" si="36"/>
        <v>N14</v>
      </c>
      <c r="AE223" t="str">
        <f t="shared" ca="1" si="39"/>
        <v>CFG_CSB</v>
      </c>
    </row>
    <row r="224" spans="28:31" x14ac:dyDescent="0.35">
      <c r="AB224">
        <f t="shared" si="38"/>
        <v>14</v>
      </c>
      <c r="AC224" t="s">
        <v>306</v>
      </c>
      <c r="AD224" t="str">
        <f t="shared" si="36"/>
        <v>P14</v>
      </c>
      <c r="AE224" t="str">
        <f t="shared" ca="1" si="39"/>
        <v>IQ_DATA[4]</v>
      </c>
    </row>
    <row r="225" spans="28:31" x14ac:dyDescent="0.35">
      <c r="AB225">
        <f t="shared" si="38"/>
        <v>14</v>
      </c>
      <c r="AC225" t="s">
        <v>608</v>
      </c>
      <c r="AD225" t="str">
        <f t="shared" si="36"/>
        <v>R14</v>
      </c>
      <c r="AE225" t="str">
        <f t="shared" ca="1" si="39"/>
        <v>IQ_DATA[5]</v>
      </c>
    </row>
    <row r="226" spans="28:31" x14ac:dyDescent="0.35">
      <c r="AB226">
        <f t="shared" si="38"/>
        <v>14</v>
      </c>
      <c r="AC226" t="s">
        <v>609</v>
      </c>
      <c r="AD226" t="str">
        <f t="shared" si="36"/>
        <v>T14</v>
      </c>
      <c r="AE226" t="str">
        <f t="shared" ca="1" si="39"/>
        <v>IQ_DATA[6]</v>
      </c>
    </row>
    <row r="227" spans="28:31" x14ac:dyDescent="0.35">
      <c r="AB227">
        <f t="shared" si="38"/>
        <v>15</v>
      </c>
      <c r="AC227" t="s">
        <v>295</v>
      </c>
      <c r="AD227" t="str">
        <f t="shared" si="36"/>
        <v>A15</v>
      </c>
      <c r="AE227" t="str">
        <f ca="1">OFFSET(C3,0, AB227-1)</f>
        <v>TRX0_TXRF_2G</v>
      </c>
    </row>
    <row r="228" spans="28:31" x14ac:dyDescent="0.35">
      <c r="AB228">
        <f t="shared" si="38"/>
        <v>15</v>
      </c>
      <c r="AC228" t="s">
        <v>296</v>
      </c>
      <c r="AD228" t="str">
        <f t="shared" si="36"/>
        <v>B15</v>
      </c>
      <c r="AE228" t="str">
        <f t="shared" ref="AE228:AE242" ca="1" si="40">OFFSET(C4,0, AB228-1)</f>
        <v>TRX0_TXRF_GND</v>
      </c>
    </row>
    <row r="229" spans="28:31" x14ac:dyDescent="0.35">
      <c r="AB229">
        <f t="shared" si="38"/>
        <v>15</v>
      </c>
      <c r="AC229" t="s">
        <v>297</v>
      </c>
      <c r="AD229" t="str">
        <f t="shared" si="36"/>
        <v>C15</v>
      </c>
      <c r="AE229" t="str">
        <f t="shared" ca="1" si="40"/>
        <v>VSS_RXRF_57G_TRX0</v>
      </c>
    </row>
    <row r="230" spans="28:31" x14ac:dyDescent="0.35">
      <c r="AB230">
        <f t="shared" si="38"/>
        <v>15</v>
      </c>
      <c r="AC230" t="s">
        <v>298</v>
      </c>
      <c r="AD230" t="str">
        <f t="shared" si="36"/>
        <v>D15</v>
      </c>
      <c r="AE230" t="str">
        <f t="shared" ca="1" si="40"/>
        <v>GND_RF01</v>
      </c>
    </row>
    <row r="231" spans="28:31" x14ac:dyDescent="0.35">
      <c r="AB231">
        <f t="shared" si="38"/>
        <v>15</v>
      </c>
      <c r="AC231" t="s">
        <v>299</v>
      </c>
      <c r="AD231" t="str">
        <f t="shared" si="36"/>
        <v>E15</v>
      </c>
      <c r="AE231" t="str">
        <f t="shared" ca="1" si="40"/>
        <v>VDD_ANA_PLL0</v>
      </c>
    </row>
    <row r="232" spans="28:31" x14ac:dyDescent="0.35">
      <c r="AB232">
        <f t="shared" si="38"/>
        <v>15</v>
      </c>
      <c r="AC232" t="s">
        <v>245</v>
      </c>
      <c r="AD232" t="str">
        <f t="shared" si="36"/>
        <v>F15</v>
      </c>
      <c r="AE232" t="str">
        <f t="shared" ca="1" si="40"/>
        <v>XTAL_N</v>
      </c>
    </row>
    <row r="233" spans="28:31" x14ac:dyDescent="0.35">
      <c r="AB233">
        <f t="shared" si="38"/>
        <v>15</v>
      </c>
      <c r="AC233" t="s">
        <v>300</v>
      </c>
      <c r="AD233" t="str">
        <f t="shared" si="36"/>
        <v>G15</v>
      </c>
      <c r="AE233" t="str">
        <f t="shared" ca="1" si="40"/>
        <v>AIO[2]</v>
      </c>
    </row>
    <row r="234" spans="28:31" x14ac:dyDescent="0.35">
      <c r="AB234">
        <f t="shared" si="38"/>
        <v>15</v>
      </c>
      <c r="AC234" t="s">
        <v>301</v>
      </c>
      <c r="AD234" t="str">
        <f t="shared" si="36"/>
        <v>H15</v>
      </c>
      <c r="AE234" t="str">
        <f t="shared" ca="1" si="40"/>
        <v>RSTB</v>
      </c>
    </row>
    <row r="235" spans="28:31" x14ac:dyDescent="0.35">
      <c r="AB235">
        <f t="shared" si="38"/>
        <v>15</v>
      </c>
      <c r="AC235" t="s">
        <v>302</v>
      </c>
      <c r="AD235" t="str">
        <f t="shared" si="36"/>
        <v>J15</v>
      </c>
      <c r="AE235" t="str">
        <f t="shared" ca="1" si="40"/>
        <v>VDD_REGIN_DIG</v>
      </c>
    </row>
    <row r="236" spans="28:31" x14ac:dyDescent="0.35">
      <c r="AB236">
        <f t="shared" si="38"/>
        <v>15</v>
      </c>
      <c r="AC236" t="s">
        <v>303</v>
      </c>
      <c r="AD236" t="str">
        <f t="shared" si="36"/>
        <v>K15</v>
      </c>
      <c r="AE236" t="str">
        <f t="shared" ca="1" si="40"/>
        <v>GND_DIG</v>
      </c>
    </row>
    <row r="237" spans="28:31" x14ac:dyDescent="0.35">
      <c r="AB237">
        <f t="shared" si="38"/>
        <v>15</v>
      </c>
      <c r="AC237" t="s">
        <v>385</v>
      </c>
      <c r="AD237" t="str">
        <f t="shared" si="36"/>
        <v>L15</v>
      </c>
      <c r="AE237" t="str">
        <f t="shared" ca="1" si="40"/>
        <v>GND_DIG</v>
      </c>
    </row>
    <row r="238" spans="28:31" x14ac:dyDescent="0.35">
      <c r="AB238">
        <f t="shared" si="38"/>
        <v>15</v>
      </c>
      <c r="AC238" t="s">
        <v>304</v>
      </c>
      <c r="AD238" t="str">
        <f t="shared" si="36"/>
        <v>M15</v>
      </c>
      <c r="AE238" t="str">
        <f t="shared" ca="1" si="40"/>
        <v>GND_DIG</v>
      </c>
    </row>
    <row r="239" spans="28:31" x14ac:dyDescent="0.35">
      <c r="AB239">
        <f t="shared" si="38"/>
        <v>15</v>
      </c>
      <c r="AC239" t="s">
        <v>305</v>
      </c>
      <c r="AD239" t="str">
        <f t="shared" si="36"/>
        <v>N15</v>
      </c>
      <c r="AE239" t="str">
        <f t="shared" ca="1" si="40"/>
        <v>GND_DIG</v>
      </c>
    </row>
    <row r="240" spans="28:31" x14ac:dyDescent="0.35">
      <c r="AB240">
        <f t="shared" si="38"/>
        <v>15</v>
      </c>
      <c r="AC240" t="s">
        <v>306</v>
      </c>
      <c r="AD240" t="str">
        <f t="shared" ref="AD240:AD258" si="41">CONCATENATE(AC240,AB240)</f>
        <v>P15</v>
      </c>
      <c r="AE240" t="str">
        <f t="shared" ca="1" si="40"/>
        <v>IQ_DATA[2]</v>
      </c>
    </row>
    <row r="241" spans="28:31" x14ac:dyDescent="0.35">
      <c r="AB241">
        <f t="shared" si="38"/>
        <v>15</v>
      </c>
      <c r="AC241" t="s">
        <v>608</v>
      </c>
      <c r="AD241" t="str">
        <f t="shared" si="41"/>
        <v>R15</v>
      </c>
      <c r="AE241" t="str">
        <f t="shared" ca="1" si="40"/>
        <v>IQ_DATA[3]</v>
      </c>
    </row>
    <row r="242" spans="28:31" x14ac:dyDescent="0.35">
      <c r="AB242">
        <f t="shared" si="38"/>
        <v>15</v>
      </c>
      <c r="AC242" t="s">
        <v>609</v>
      </c>
      <c r="AD242" t="str">
        <f t="shared" si="41"/>
        <v>T15</v>
      </c>
      <c r="AE242" t="str">
        <f t="shared" ca="1" si="40"/>
        <v>CLK_REF</v>
      </c>
    </row>
    <row r="243" spans="28:31" x14ac:dyDescent="0.35">
      <c r="AB243">
        <f t="shared" si="38"/>
        <v>16</v>
      </c>
      <c r="AC243" t="s">
        <v>295</v>
      </c>
      <c r="AD243" t="str">
        <f t="shared" si="41"/>
        <v>A16</v>
      </c>
      <c r="AE243" t="str">
        <f ca="1">OFFSET(C3,0, AB243-1)</f>
        <v>GND_RF01</v>
      </c>
    </row>
    <row r="244" spans="28:31" x14ac:dyDescent="0.35">
      <c r="AB244">
        <f t="shared" si="38"/>
        <v>16</v>
      </c>
      <c r="AC244" t="s">
        <v>296</v>
      </c>
      <c r="AD244" t="str">
        <f t="shared" si="41"/>
        <v>B16</v>
      </c>
      <c r="AE244" t="str">
        <f t="shared" ref="AE244:AE258" ca="1" si="42">OFFSET(C4,0, AB244-1)</f>
        <v>TRX0_TXRF_5G</v>
      </c>
    </row>
    <row r="245" spans="28:31" x14ac:dyDescent="0.35">
      <c r="AB245">
        <f t="shared" si="38"/>
        <v>16</v>
      </c>
      <c r="AC245" t="s">
        <v>297</v>
      </c>
      <c r="AD245" t="str">
        <f t="shared" si="41"/>
        <v>C16</v>
      </c>
      <c r="AE245" t="str">
        <f t="shared" ca="1" si="42"/>
        <v>TRX0_RXRF_5G</v>
      </c>
    </row>
    <row r="246" spans="28:31" x14ac:dyDescent="0.35">
      <c r="AB246">
        <f t="shared" si="38"/>
        <v>16</v>
      </c>
      <c r="AC246" t="s">
        <v>298</v>
      </c>
      <c r="AD246" t="str">
        <f t="shared" si="41"/>
        <v>D16</v>
      </c>
      <c r="AE246" t="str">
        <f t="shared" ca="1" si="42"/>
        <v>TRX0_RXRF_7G</v>
      </c>
    </row>
    <row r="247" spans="28:31" x14ac:dyDescent="0.35">
      <c r="AB247">
        <f t="shared" si="38"/>
        <v>16</v>
      </c>
      <c r="AC247" t="s">
        <v>299</v>
      </c>
      <c r="AD247" t="str">
        <f t="shared" si="41"/>
        <v>E16</v>
      </c>
      <c r="AE247" t="str">
        <f t="shared" ca="1" si="42"/>
        <v>GND_RF01</v>
      </c>
    </row>
    <row r="248" spans="28:31" x14ac:dyDescent="0.35">
      <c r="AB248">
        <f t="shared" si="38"/>
        <v>16</v>
      </c>
      <c r="AC248" t="s">
        <v>245</v>
      </c>
      <c r="AD248" t="str">
        <f t="shared" si="41"/>
        <v>F16</v>
      </c>
      <c r="AE248" t="str">
        <f t="shared" ca="1" si="42"/>
        <v>XTAL_P</v>
      </c>
    </row>
    <row r="249" spans="28:31" x14ac:dyDescent="0.35">
      <c r="AB249">
        <f t="shared" si="38"/>
        <v>16</v>
      </c>
      <c r="AC249" t="s">
        <v>300</v>
      </c>
      <c r="AD249" t="str">
        <f t="shared" si="41"/>
        <v>G16</v>
      </c>
      <c r="AE249" t="str">
        <f t="shared" ca="1" si="42"/>
        <v>AIO[3]</v>
      </c>
    </row>
    <row r="250" spans="28:31" x14ac:dyDescent="0.35">
      <c r="AB250">
        <f t="shared" si="38"/>
        <v>16</v>
      </c>
      <c r="AC250" t="s">
        <v>301</v>
      </c>
      <c r="AD250" t="str">
        <f t="shared" si="41"/>
        <v>H16</v>
      </c>
      <c r="AE250" t="str">
        <f t="shared" ca="1" si="42"/>
        <v>EN_PWR</v>
      </c>
    </row>
    <row r="251" spans="28:31" x14ac:dyDescent="0.35">
      <c r="AB251">
        <f t="shared" si="38"/>
        <v>16</v>
      </c>
      <c r="AC251" t="s">
        <v>302</v>
      </c>
      <c r="AD251" t="str">
        <f t="shared" si="41"/>
        <v>J16</v>
      </c>
      <c r="AE251" t="str">
        <f t="shared" ca="1" si="42"/>
        <v>VDD_REGIN_DIG</v>
      </c>
    </row>
    <row r="252" spans="28:31" x14ac:dyDescent="0.35">
      <c r="AB252">
        <f t="shared" si="38"/>
        <v>16</v>
      </c>
      <c r="AC252" t="s">
        <v>303</v>
      </c>
      <c r="AD252" t="str">
        <f t="shared" si="41"/>
        <v>K16</v>
      </c>
      <c r="AE252" t="str">
        <f t="shared" ca="1" si="42"/>
        <v>D2D_TX</v>
      </c>
    </row>
    <row r="253" spans="28:31" x14ac:dyDescent="0.35">
      <c r="AB253">
        <f t="shared" si="38"/>
        <v>16</v>
      </c>
      <c r="AC253" t="s">
        <v>385</v>
      </c>
      <c r="AD253" t="str">
        <f t="shared" si="41"/>
        <v>L16</v>
      </c>
      <c r="AE253" t="str">
        <f t="shared" ca="1" si="42"/>
        <v>D2D_CLKP</v>
      </c>
    </row>
    <row r="254" spans="28:31" x14ac:dyDescent="0.35">
      <c r="AB254">
        <f t="shared" si="38"/>
        <v>16</v>
      </c>
      <c r="AC254" t="s">
        <v>304</v>
      </c>
      <c r="AD254" t="str">
        <f t="shared" si="41"/>
        <v>M16</v>
      </c>
      <c r="AE254" t="str">
        <f t="shared" ca="1" si="42"/>
        <v>D2D_CLKN</v>
      </c>
    </row>
    <row r="255" spans="28:31" x14ac:dyDescent="0.35">
      <c r="AB255">
        <f t="shared" si="38"/>
        <v>16</v>
      </c>
      <c r="AC255" t="s">
        <v>305</v>
      </c>
      <c r="AD255" t="str">
        <f t="shared" si="41"/>
        <v>N16</v>
      </c>
      <c r="AE255" t="str">
        <f t="shared" ca="1" si="42"/>
        <v>D2D_RX</v>
      </c>
    </row>
    <row r="256" spans="28:31" x14ac:dyDescent="0.35">
      <c r="AB256">
        <f t="shared" si="38"/>
        <v>16</v>
      </c>
      <c r="AC256" t="s">
        <v>306</v>
      </c>
      <c r="AD256" t="str">
        <f t="shared" si="41"/>
        <v>P16</v>
      </c>
      <c r="AE256" t="str">
        <f t="shared" ca="1" si="42"/>
        <v>IQ_DATA[0]</v>
      </c>
    </row>
    <row r="257" spans="28:31" x14ac:dyDescent="0.35">
      <c r="AB257">
        <f t="shared" si="38"/>
        <v>16</v>
      </c>
      <c r="AC257" t="s">
        <v>608</v>
      </c>
      <c r="AD257" t="str">
        <f t="shared" si="41"/>
        <v>R16</v>
      </c>
      <c r="AE257" t="str">
        <f t="shared" ca="1" si="42"/>
        <v>IQ_DATA[1]</v>
      </c>
    </row>
    <row r="258" spans="28:31" x14ac:dyDescent="0.35">
      <c r="AB258">
        <f t="shared" si="38"/>
        <v>16</v>
      </c>
      <c r="AC258" t="s">
        <v>609</v>
      </c>
      <c r="AD258" t="str">
        <f t="shared" si="41"/>
        <v>T16</v>
      </c>
      <c r="AE258" t="str">
        <f t="shared" ca="1" si="42"/>
        <v>GND_DIG</v>
      </c>
    </row>
  </sheetData>
  <conditionalFormatting sqref="C24:R39">
    <cfRule type="cellIs" dxfId="10" priority="1" operator="equal">
      <formula>0</formula>
    </cfRule>
    <cfRule type="cellIs" dxfId="9" priority="2" operator="greaterThan">
      <formula>1</formula>
    </cfRule>
    <cfRule type="cellIs" dxfId="8" priority="3" operator="equal">
      <formula>1</formula>
    </cfRule>
  </conditionalFormatting>
  <pageMargins left="0.7" right="0.7" top="0.75" bottom="0.75" header="0.3" footer="0.3"/>
  <pageSetup paperSize="9"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9D003-966A-4AAF-8502-D962F858B25F}">
  <dimension ref="B1:Y258"/>
  <sheetViews>
    <sheetView tabSelected="1" zoomScale="70" zoomScaleNormal="70" workbookViewId="0">
      <selection activeCell="AG7" sqref="AG7"/>
    </sheetView>
  </sheetViews>
  <sheetFormatPr defaultRowHeight="21" x14ac:dyDescent="0.35"/>
  <cols>
    <col min="2" max="2" width="9.140625" style="82"/>
    <col min="3" max="18" width="10.85546875" style="81" customWidth="1"/>
    <col min="22" max="22" width="7.7109375" customWidth="1"/>
    <col min="25" max="25" width="21.7109375" customWidth="1"/>
  </cols>
  <sheetData>
    <row r="1" spans="2:25" ht="47.65" customHeight="1" x14ac:dyDescent="0.5">
      <c r="B1" s="84"/>
      <c r="C1" s="85" t="s">
        <v>825</v>
      </c>
      <c r="D1" s="85"/>
    </row>
    <row r="2" spans="2:25" x14ac:dyDescent="0.35">
      <c r="C2" s="81">
        <v>1</v>
      </c>
      <c r="D2" s="81">
        <v>2</v>
      </c>
      <c r="E2" s="81">
        <v>3</v>
      </c>
      <c r="F2" s="81">
        <v>4</v>
      </c>
      <c r="G2" s="81">
        <v>5</v>
      </c>
      <c r="H2" s="81">
        <v>6</v>
      </c>
      <c r="I2" s="81">
        <v>7</v>
      </c>
      <c r="J2" s="81">
        <v>8</v>
      </c>
      <c r="K2" s="81">
        <v>9</v>
      </c>
      <c r="L2" s="81">
        <v>10</v>
      </c>
      <c r="M2" s="81">
        <v>11</v>
      </c>
      <c r="N2" s="81">
        <v>12</v>
      </c>
      <c r="O2" s="81">
        <v>13</v>
      </c>
      <c r="P2" s="81">
        <v>14</v>
      </c>
      <c r="Q2" s="81">
        <v>15</v>
      </c>
      <c r="R2" s="81">
        <v>16</v>
      </c>
      <c r="V2" s="3" t="s">
        <v>604</v>
      </c>
      <c r="W2" s="3" t="s">
        <v>605</v>
      </c>
      <c r="X2" s="3" t="s">
        <v>606</v>
      </c>
      <c r="Y2" s="3" t="s">
        <v>607</v>
      </c>
    </row>
    <row r="3" spans="2:25" ht="50.65" customHeight="1" x14ac:dyDescent="0.25">
      <c r="B3" s="83" t="s">
        <v>295</v>
      </c>
      <c r="C3" s="95" t="s">
        <v>310</v>
      </c>
      <c r="D3" s="94" t="s">
        <v>286</v>
      </c>
      <c r="E3" s="94" t="s">
        <v>359</v>
      </c>
      <c r="F3" s="93" t="s">
        <v>358</v>
      </c>
      <c r="G3" s="93" t="s">
        <v>357</v>
      </c>
      <c r="H3" s="93" t="s">
        <v>278</v>
      </c>
      <c r="I3" s="93" t="s">
        <v>277</v>
      </c>
      <c r="J3" s="93" t="s">
        <v>356</v>
      </c>
      <c r="K3" s="92" t="s">
        <v>355</v>
      </c>
      <c r="L3" s="92" t="s">
        <v>270</v>
      </c>
      <c r="M3" s="92" t="s">
        <v>271</v>
      </c>
      <c r="N3" s="92" t="s">
        <v>354</v>
      </c>
      <c r="O3" s="92" t="s">
        <v>353</v>
      </c>
      <c r="P3" s="91" t="s">
        <v>352</v>
      </c>
      <c r="Q3" s="91" t="s">
        <v>258</v>
      </c>
      <c r="R3" s="90" t="s">
        <v>308</v>
      </c>
      <c r="S3" s="83" t="s">
        <v>295</v>
      </c>
      <c r="V3">
        <v>1</v>
      </c>
      <c r="W3" t="s">
        <v>295</v>
      </c>
      <c r="X3" t="str">
        <f>CONCATENATE(W3,V3)</f>
        <v>A1</v>
      </c>
      <c r="Y3" t="str">
        <f ca="1">OFFSET(C3,V3-1, 0)</f>
        <v>GND_RF23</v>
      </c>
    </row>
    <row r="4" spans="2:25" ht="50.65" customHeight="1" x14ac:dyDescent="0.25">
      <c r="B4" s="83" t="s">
        <v>296</v>
      </c>
      <c r="C4" s="94" t="s">
        <v>287</v>
      </c>
      <c r="D4" s="94" t="s">
        <v>288</v>
      </c>
      <c r="E4" s="94" t="s">
        <v>284</v>
      </c>
      <c r="F4" s="96" t="s">
        <v>347</v>
      </c>
      <c r="G4" s="93" t="s">
        <v>411</v>
      </c>
      <c r="H4" s="96" t="s">
        <v>346</v>
      </c>
      <c r="I4" s="93" t="s">
        <v>279</v>
      </c>
      <c r="J4" s="93" t="s">
        <v>275</v>
      </c>
      <c r="K4" s="97" t="s">
        <v>268</v>
      </c>
      <c r="L4" s="97" t="s">
        <v>272</v>
      </c>
      <c r="M4" s="96" t="s">
        <v>345</v>
      </c>
      <c r="N4" s="97" t="s">
        <v>410</v>
      </c>
      <c r="O4" s="96" t="s">
        <v>344</v>
      </c>
      <c r="P4" s="91" t="s">
        <v>257</v>
      </c>
      <c r="Q4" s="91" t="s">
        <v>260</v>
      </c>
      <c r="R4" s="91" t="s">
        <v>259</v>
      </c>
      <c r="S4" s="83" t="s">
        <v>296</v>
      </c>
      <c r="V4">
        <v>1</v>
      </c>
      <c r="W4" t="s">
        <v>296</v>
      </c>
      <c r="X4" t="str">
        <f t="shared" ref="X4:X67" si="0">CONCATENATE(W4,V4)</f>
        <v>B1</v>
      </c>
      <c r="Y4" t="str">
        <f t="shared" ref="Y4:Y18" ca="1" si="1">OFFSET(C4,V4-1, 0)</f>
        <v>TRX3_TXRF_5G</v>
      </c>
    </row>
    <row r="5" spans="2:25" ht="50.65" customHeight="1" x14ac:dyDescent="0.25">
      <c r="B5" s="83" t="s">
        <v>297</v>
      </c>
      <c r="C5" s="94" t="s">
        <v>361</v>
      </c>
      <c r="D5" s="94" t="s">
        <v>412</v>
      </c>
      <c r="E5" s="148" t="s">
        <v>32</v>
      </c>
      <c r="F5" s="148" t="s">
        <v>310</v>
      </c>
      <c r="G5" s="148" t="s">
        <v>32</v>
      </c>
      <c r="H5" s="148" t="s">
        <v>310</v>
      </c>
      <c r="I5" s="148" t="s">
        <v>32</v>
      </c>
      <c r="J5" s="148" t="s">
        <v>310</v>
      </c>
      <c r="K5" s="148" t="s">
        <v>32</v>
      </c>
      <c r="L5" s="148" t="s">
        <v>310</v>
      </c>
      <c r="M5" s="148" t="s">
        <v>32</v>
      </c>
      <c r="N5" s="148" t="s">
        <v>310</v>
      </c>
      <c r="O5" s="148" t="s">
        <v>32</v>
      </c>
      <c r="P5" s="90" t="s">
        <v>308</v>
      </c>
      <c r="Q5" s="91" t="s">
        <v>409</v>
      </c>
      <c r="R5" s="91" t="s">
        <v>360</v>
      </c>
      <c r="S5" s="83" t="s">
        <v>297</v>
      </c>
      <c r="V5">
        <v>1</v>
      </c>
      <c r="W5" t="s">
        <v>297</v>
      </c>
      <c r="X5" t="str">
        <f t="shared" si="0"/>
        <v>C1</v>
      </c>
      <c r="Y5" t="str">
        <f t="shared" ca="1" si="1"/>
        <v>TRX3_RXRF_5G</v>
      </c>
    </row>
    <row r="6" spans="2:25" ht="50.65" customHeight="1" x14ac:dyDescent="0.25">
      <c r="B6" s="83" t="s">
        <v>298</v>
      </c>
      <c r="C6" s="94" t="s">
        <v>363</v>
      </c>
      <c r="D6" s="148" t="s">
        <v>32</v>
      </c>
      <c r="E6" s="95" t="s">
        <v>310</v>
      </c>
      <c r="F6" s="148" t="s">
        <v>32</v>
      </c>
      <c r="G6" s="148" t="s">
        <v>310</v>
      </c>
      <c r="H6" s="148" t="s">
        <v>32</v>
      </c>
      <c r="I6" s="148" t="s">
        <v>310</v>
      </c>
      <c r="J6" s="148" t="s">
        <v>32</v>
      </c>
      <c r="K6" s="148" t="s">
        <v>310</v>
      </c>
      <c r="L6" s="148" t="s">
        <v>32</v>
      </c>
      <c r="M6" s="148" t="s">
        <v>310</v>
      </c>
      <c r="N6" s="148" t="s">
        <v>32</v>
      </c>
      <c r="O6" s="148" t="s">
        <v>310</v>
      </c>
      <c r="P6" s="148" t="s">
        <v>32</v>
      </c>
      <c r="Q6" s="90" t="s">
        <v>308</v>
      </c>
      <c r="R6" s="91" t="s">
        <v>362</v>
      </c>
      <c r="S6" s="83" t="s">
        <v>298</v>
      </c>
      <c r="V6">
        <v>1</v>
      </c>
      <c r="W6" t="s">
        <v>298</v>
      </c>
      <c r="X6" t="str">
        <f t="shared" si="0"/>
        <v>D1</v>
      </c>
      <c r="Y6" t="str">
        <f t="shared" ca="1" si="1"/>
        <v>TRX3_RXRF_7G</v>
      </c>
    </row>
    <row r="7" spans="2:25" ht="50.65" customHeight="1" x14ac:dyDescent="0.25">
      <c r="B7" s="83" t="s">
        <v>299</v>
      </c>
      <c r="C7" s="95" t="s">
        <v>310</v>
      </c>
      <c r="D7" s="98" t="s">
        <v>351</v>
      </c>
      <c r="E7" s="98" t="s">
        <v>349</v>
      </c>
      <c r="F7" s="148" t="s">
        <v>310</v>
      </c>
      <c r="G7" s="148" t="s">
        <v>32</v>
      </c>
      <c r="H7" s="148" t="s">
        <v>310</v>
      </c>
      <c r="I7" s="148" t="s">
        <v>32</v>
      </c>
      <c r="J7" s="148" t="s">
        <v>310</v>
      </c>
      <c r="K7" s="148" t="s">
        <v>32</v>
      </c>
      <c r="L7" s="148" t="s">
        <v>310</v>
      </c>
      <c r="M7" s="148" t="s">
        <v>32</v>
      </c>
      <c r="N7" s="148" t="s">
        <v>310</v>
      </c>
      <c r="O7" s="148" t="s">
        <v>32</v>
      </c>
      <c r="P7" s="98" t="s">
        <v>348</v>
      </c>
      <c r="Q7" s="98" t="s">
        <v>350</v>
      </c>
      <c r="R7" s="100" t="s">
        <v>157</v>
      </c>
      <c r="S7" s="83" t="s">
        <v>299</v>
      </c>
      <c r="V7">
        <v>1</v>
      </c>
      <c r="W7" t="s">
        <v>299</v>
      </c>
      <c r="X7" t="str">
        <f t="shared" si="0"/>
        <v>E1</v>
      </c>
      <c r="Y7" t="str">
        <f t="shared" ca="1" si="1"/>
        <v>GND_RF23</v>
      </c>
    </row>
    <row r="8" spans="2:25" ht="50.65" customHeight="1" x14ac:dyDescent="0.25">
      <c r="B8" s="83" t="s">
        <v>245</v>
      </c>
      <c r="C8" s="101" t="s">
        <v>403</v>
      </c>
      <c r="D8" s="101" t="s">
        <v>404</v>
      </c>
      <c r="E8" s="98" t="s">
        <v>349</v>
      </c>
      <c r="F8" s="103" t="s">
        <v>309</v>
      </c>
      <c r="G8" s="103" t="s">
        <v>309</v>
      </c>
      <c r="H8" s="98" t="s">
        <v>349</v>
      </c>
      <c r="I8" s="103" t="s">
        <v>309</v>
      </c>
      <c r="J8" s="103" t="s">
        <v>309</v>
      </c>
      <c r="K8" s="103" t="s">
        <v>309</v>
      </c>
      <c r="L8" s="103" t="s">
        <v>309</v>
      </c>
      <c r="M8" s="98" t="s">
        <v>348</v>
      </c>
      <c r="N8" s="103" t="s">
        <v>309</v>
      </c>
      <c r="O8" s="103" t="s">
        <v>309</v>
      </c>
      <c r="P8" s="98" t="s">
        <v>348</v>
      </c>
      <c r="R8" s="100" t="s">
        <v>153</v>
      </c>
      <c r="S8" s="83" t="s">
        <v>245</v>
      </c>
      <c r="V8">
        <v>1</v>
      </c>
      <c r="W8" t="s">
        <v>245</v>
      </c>
      <c r="X8" t="str">
        <f t="shared" si="0"/>
        <v>F1</v>
      </c>
      <c r="Y8" t="str">
        <f t="shared" ca="1" si="1"/>
        <v>AIO[1]</v>
      </c>
    </row>
    <row r="9" spans="2:25" ht="50.65" customHeight="1" x14ac:dyDescent="0.25">
      <c r="B9" s="83" t="s">
        <v>300</v>
      </c>
      <c r="C9" s="102" t="s">
        <v>14</v>
      </c>
      <c r="D9" s="102" t="s">
        <v>50</v>
      </c>
      <c r="E9" s="102" t="s">
        <v>54</v>
      </c>
      <c r="F9" s="98" t="s">
        <v>349</v>
      </c>
      <c r="G9" s="103" t="s">
        <v>309</v>
      </c>
      <c r="H9" s="103" t="s">
        <v>309</v>
      </c>
      <c r="I9" s="98" t="s">
        <v>349</v>
      </c>
      <c r="J9" s="103" t="s">
        <v>309</v>
      </c>
      <c r="K9" s="98" t="s">
        <v>348</v>
      </c>
      <c r="L9" s="103" t="s">
        <v>309</v>
      </c>
      <c r="M9" s="103" t="s">
        <v>309</v>
      </c>
      <c r="N9" s="103" t="s">
        <v>309</v>
      </c>
      <c r="O9" s="98" t="s">
        <v>348</v>
      </c>
      <c r="P9" s="102" t="s">
        <v>154</v>
      </c>
      <c r="Q9" s="101" t="s">
        <v>402</v>
      </c>
      <c r="R9" s="101" t="s">
        <v>401</v>
      </c>
      <c r="S9" s="83" t="s">
        <v>300</v>
      </c>
      <c r="V9">
        <v>1</v>
      </c>
      <c r="W9" t="s">
        <v>300</v>
      </c>
      <c r="X9" t="str">
        <f t="shared" si="0"/>
        <v>G1</v>
      </c>
      <c r="Y9" t="str">
        <f t="shared" ca="1" si="1"/>
        <v>GPIO[5]</v>
      </c>
    </row>
    <row r="10" spans="2:25" ht="50.65" customHeight="1" x14ac:dyDescent="0.25">
      <c r="B10" s="83" t="s">
        <v>301</v>
      </c>
      <c r="C10" s="102" t="s">
        <v>19</v>
      </c>
      <c r="D10" s="102" t="s">
        <v>40</v>
      </c>
      <c r="E10" s="102" t="s">
        <v>46</v>
      </c>
      <c r="F10" s="102" t="s">
        <v>20</v>
      </c>
      <c r="G10" s="104" t="s">
        <v>16</v>
      </c>
      <c r="H10" s="105" t="s">
        <v>311</v>
      </c>
      <c r="I10" s="104" t="s">
        <v>16</v>
      </c>
      <c r="J10" s="105" t="s">
        <v>311</v>
      </c>
      <c r="K10" s="104" t="s">
        <v>16</v>
      </c>
      <c r="L10" s="105" t="s">
        <v>311</v>
      </c>
      <c r="M10" s="104" t="s">
        <v>16</v>
      </c>
      <c r="N10" s="105" t="s">
        <v>311</v>
      </c>
      <c r="O10" s="104" t="s">
        <v>141</v>
      </c>
      <c r="P10" s="102" t="s">
        <v>134</v>
      </c>
      <c r="Q10" s="102" t="s">
        <v>158</v>
      </c>
      <c r="R10" s="102" t="s">
        <v>155</v>
      </c>
      <c r="S10" s="83" t="s">
        <v>301</v>
      </c>
      <c r="V10">
        <v>1</v>
      </c>
      <c r="W10" t="s">
        <v>301</v>
      </c>
      <c r="X10" t="str">
        <f t="shared" si="0"/>
        <v>H1</v>
      </c>
      <c r="Y10" t="str">
        <f t="shared" ca="1" si="1"/>
        <v>GPIO[4]</v>
      </c>
    </row>
    <row r="11" spans="2:25" ht="50.65" customHeight="1" x14ac:dyDescent="0.25">
      <c r="B11" s="83" t="s">
        <v>302</v>
      </c>
      <c r="C11" s="102" t="s">
        <v>15</v>
      </c>
      <c r="D11" s="102" t="s">
        <v>48</v>
      </c>
      <c r="E11" s="102" t="s">
        <v>47</v>
      </c>
      <c r="F11" s="102" t="s">
        <v>108</v>
      </c>
      <c r="G11" s="105" t="s">
        <v>311</v>
      </c>
      <c r="H11" s="104" t="s">
        <v>16</v>
      </c>
      <c r="I11" s="105" t="s">
        <v>311</v>
      </c>
      <c r="J11" s="104" t="s">
        <v>16</v>
      </c>
      <c r="K11" s="105" t="s">
        <v>311</v>
      </c>
      <c r="L11" s="104" t="s">
        <v>16</v>
      </c>
      <c r="M11" s="105" t="s">
        <v>311</v>
      </c>
      <c r="N11" s="104" t="s">
        <v>141</v>
      </c>
      <c r="O11" s="105" t="s">
        <v>311</v>
      </c>
      <c r="P11" s="102" t="s">
        <v>142</v>
      </c>
      <c r="Q11" s="102" t="s">
        <v>137</v>
      </c>
      <c r="R11" s="102" t="s">
        <v>139</v>
      </c>
      <c r="S11" s="83" t="s">
        <v>302</v>
      </c>
      <c r="V11">
        <v>1</v>
      </c>
      <c r="W11" t="s">
        <v>302</v>
      </c>
      <c r="X11" t="str">
        <f t="shared" si="0"/>
        <v>J1</v>
      </c>
      <c r="Y11" t="str">
        <f t="shared" ca="1" si="1"/>
        <v>GPIO[7]</v>
      </c>
    </row>
    <row r="12" spans="2:25" ht="50.65" customHeight="1" x14ac:dyDescent="0.25">
      <c r="B12" s="83" t="s">
        <v>303</v>
      </c>
      <c r="C12" s="102" t="s">
        <v>42</v>
      </c>
      <c r="D12" s="102" t="s">
        <v>24</v>
      </c>
      <c r="E12" s="102" t="s">
        <v>23</v>
      </c>
      <c r="F12" s="102" t="s">
        <v>95</v>
      </c>
      <c r="G12" s="149" t="s">
        <v>341</v>
      </c>
      <c r="H12" s="149" t="s">
        <v>315</v>
      </c>
      <c r="I12" s="103" t="s">
        <v>309</v>
      </c>
      <c r="J12" s="150" t="s">
        <v>322</v>
      </c>
      <c r="K12" s="103" t="s">
        <v>309</v>
      </c>
      <c r="L12" s="149" t="s">
        <v>312</v>
      </c>
      <c r="M12" s="149" t="s">
        <v>314</v>
      </c>
      <c r="N12" s="149" t="s">
        <v>338</v>
      </c>
      <c r="O12" s="102" t="s">
        <v>114</v>
      </c>
      <c r="P12" s="102" t="s">
        <v>117</v>
      </c>
      <c r="Q12" s="102" t="s">
        <v>127</v>
      </c>
      <c r="R12" s="102" t="s">
        <v>148</v>
      </c>
      <c r="S12" s="83" t="s">
        <v>303</v>
      </c>
      <c r="V12">
        <v>1</v>
      </c>
      <c r="W12" t="s">
        <v>303</v>
      </c>
      <c r="X12" t="str">
        <f t="shared" si="0"/>
        <v>K1</v>
      </c>
      <c r="Y12" t="str">
        <f t="shared" ca="1" si="1"/>
        <v>GPIO[10]</v>
      </c>
    </row>
    <row r="13" spans="2:25" ht="50.65" customHeight="1" x14ac:dyDescent="0.25">
      <c r="B13" s="83" t="s">
        <v>385</v>
      </c>
      <c r="C13" s="102" t="s">
        <v>35</v>
      </c>
      <c r="D13" s="102" t="s">
        <v>43</v>
      </c>
      <c r="E13" s="102" t="s">
        <v>92</v>
      </c>
      <c r="F13" s="102" t="s">
        <v>104</v>
      </c>
      <c r="G13" s="149" t="s">
        <v>333</v>
      </c>
      <c r="H13" s="149" t="s">
        <v>325</v>
      </c>
      <c r="I13" s="93" t="s">
        <v>319</v>
      </c>
      <c r="J13" s="150" t="s">
        <v>317</v>
      </c>
      <c r="K13" s="150" t="s">
        <v>321</v>
      </c>
      <c r="L13" s="149" t="s">
        <v>320</v>
      </c>
      <c r="M13" s="149" t="s">
        <v>324</v>
      </c>
      <c r="N13" s="149" t="s">
        <v>332</v>
      </c>
      <c r="O13" s="102" t="s">
        <v>136</v>
      </c>
      <c r="P13" s="102" t="s">
        <v>112</v>
      </c>
      <c r="Q13" s="102" t="s">
        <v>120</v>
      </c>
      <c r="R13" s="102" t="s">
        <v>145</v>
      </c>
      <c r="S13" s="83" t="s">
        <v>385</v>
      </c>
      <c r="V13">
        <v>1</v>
      </c>
      <c r="W13" t="s">
        <v>385</v>
      </c>
      <c r="X13" t="str">
        <f t="shared" si="0"/>
        <v>L1</v>
      </c>
      <c r="Y13" t="str">
        <f t="shared" ca="1" si="1"/>
        <v>GPIO[12]</v>
      </c>
    </row>
    <row r="14" spans="2:25" ht="50.65" customHeight="1" x14ac:dyDescent="0.25">
      <c r="B14" s="83" t="s">
        <v>304</v>
      </c>
      <c r="C14" s="102" t="s">
        <v>36</v>
      </c>
      <c r="D14" s="102" t="s">
        <v>88</v>
      </c>
      <c r="E14" s="105" t="s">
        <v>311</v>
      </c>
      <c r="F14" s="102" t="s">
        <v>97</v>
      </c>
      <c r="G14" s="102" t="s">
        <v>101</v>
      </c>
      <c r="H14" s="102" t="s">
        <v>85</v>
      </c>
      <c r="I14" s="93" t="s">
        <v>327</v>
      </c>
      <c r="J14" s="103" t="s">
        <v>309</v>
      </c>
      <c r="K14" s="150" t="s">
        <v>339</v>
      </c>
      <c r="L14" s="149" t="s">
        <v>336</v>
      </c>
      <c r="M14" s="103" t="s">
        <v>309</v>
      </c>
      <c r="N14" s="102" t="s">
        <v>129</v>
      </c>
      <c r="O14" s="102" t="s">
        <v>110</v>
      </c>
      <c r="P14" s="105" t="s">
        <v>311</v>
      </c>
      <c r="Q14" s="102" t="s">
        <v>138</v>
      </c>
      <c r="R14" s="102" t="s">
        <v>144</v>
      </c>
      <c r="S14" s="83" t="s">
        <v>304</v>
      </c>
      <c r="V14">
        <v>1</v>
      </c>
      <c r="W14" t="s">
        <v>304</v>
      </c>
      <c r="X14" t="str">
        <f t="shared" si="0"/>
        <v>M1</v>
      </c>
      <c r="Y14" t="str">
        <f t="shared" ca="1" si="1"/>
        <v>GPIO[13]</v>
      </c>
    </row>
    <row r="15" spans="2:25" ht="50.65" customHeight="1" x14ac:dyDescent="0.25">
      <c r="B15" s="83" t="s">
        <v>305</v>
      </c>
      <c r="C15" s="102" t="s">
        <v>67</v>
      </c>
      <c r="D15" s="102" t="s">
        <v>79</v>
      </c>
      <c r="E15" s="102" t="s">
        <v>82</v>
      </c>
      <c r="F15" s="102" t="s">
        <v>90</v>
      </c>
      <c r="G15" s="102" t="s">
        <v>81</v>
      </c>
      <c r="H15" s="102" t="s">
        <v>86</v>
      </c>
      <c r="I15" s="149" t="s">
        <v>331</v>
      </c>
      <c r="J15" s="150" t="s">
        <v>330</v>
      </c>
      <c r="K15" s="97" t="s">
        <v>342</v>
      </c>
      <c r="L15" s="149" t="s">
        <v>328</v>
      </c>
      <c r="M15" s="102" t="s">
        <v>103</v>
      </c>
      <c r="N15" s="102" t="s">
        <v>106</v>
      </c>
      <c r="O15" s="102" t="s">
        <v>116</v>
      </c>
      <c r="P15" s="102" t="s">
        <v>113</v>
      </c>
      <c r="Q15" s="102" t="s">
        <v>135</v>
      </c>
      <c r="R15" s="102" t="s">
        <v>147</v>
      </c>
      <c r="S15" s="83" t="s">
        <v>305</v>
      </c>
      <c r="V15">
        <v>1</v>
      </c>
      <c r="W15" t="s">
        <v>305</v>
      </c>
      <c r="X15" t="str">
        <f t="shared" si="0"/>
        <v>N1</v>
      </c>
      <c r="Y15" t="str">
        <f t="shared" ca="1" si="1"/>
        <v>EN_RX[1]</v>
      </c>
    </row>
    <row r="16" spans="2:25" ht="50.65" customHeight="1" x14ac:dyDescent="0.25">
      <c r="B16" s="83" t="s">
        <v>306</v>
      </c>
      <c r="C16" s="102" t="s">
        <v>51</v>
      </c>
      <c r="D16" s="102" t="s">
        <v>68</v>
      </c>
      <c r="E16" s="102" t="s">
        <v>69</v>
      </c>
      <c r="F16" s="105" t="s">
        <v>311</v>
      </c>
      <c r="G16" s="102" t="s">
        <v>89</v>
      </c>
      <c r="H16" s="102" t="s">
        <v>87</v>
      </c>
      <c r="I16" s="149" t="s">
        <v>337</v>
      </c>
      <c r="J16" s="150" t="s">
        <v>340</v>
      </c>
      <c r="K16" s="97" t="s">
        <v>334</v>
      </c>
      <c r="L16" s="150" t="s">
        <v>329</v>
      </c>
      <c r="M16" s="102" t="s">
        <v>100</v>
      </c>
      <c r="N16" s="102" t="s">
        <v>118</v>
      </c>
      <c r="O16" s="105" t="s">
        <v>311</v>
      </c>
      <c r="P16" s="102" t="s">
        <v>105</v>
      </c>
      <c r="Q16" s="102" t="s">
        <v>126</v>
      </c>
      <c r="R16" s="102" t="s">
        <v>132</v>
      </c>
      <c r="S16" s="83" t="s">
        <v>306</v>
      </c>
      <c r="V16">
        <v>1</v>
      </c>
      <c r="W16" t="s">
        <v>306</v>
      </c>
      <c r="X16" t="str">
        <f t="shared" si="0"/>
        <v>P1</v>
      </c>
      <c r="Y16" t="str">
        <f t="shared" ca="1" si="1"/>
        <v>IQ_DATA[38]</v>
      </c>
    </row>
    <row r="17" spans="2:25" ht="50.65" customHeight="1" x14ac:dyDescent="0.25">
      <c r="B17" s="83" t="s">
        <v>608</v>
      </c>
      <c r="C17" s="102" t="s">
        <v>55</v>
      </c>
      <c r="D17" s="102" t="s">
        <v>56</v>
      </c>
      <c r="E17" s="102" t="s">
        <v>73</v>
      </c>
      <c r="F17" s="102" t="s">
        <v>74</v>
      </c>
      <c r="G17" s="102" t="s">
        <v>84</v>
      </c>
      <c r="H17" s="102" t="s">
        <v>83</v>
      </c>
      <c r="I17" s="149" t="s">
        <v>323</v>
      </c>
      <c r="J17" s="93" t="s">
        <v>343</v>
      </c>
      <c r="K17" s="103" t="s">
        <v>309</v>
      </c>
      <c r="L17" s="150" t="s">
        <v>316</v>
      </c>
      <c r="M17" s="102" t="s">
        <v>98</v>
      </c>
      <c r="N17" s="102" t="s">
        <v>111</v>
      </c>
      <c r="O17" s="102" t="s">
        <v>231</v>
      </c>
      <c r="P17" s="102" t="s">
        <v>119</v>
      </c>
      <c r="Q17" s="102" t="s">
        <v>122</v>
      </c>
      <c r="R17" s="102" t="s">
        <v>128</v>
      </c>
      <c r="S17" s="83" t="s">
        <v>608</v>
      </c>
      <c r="V17">
        <v>1</v>
      </c>
      <c r="W17" t="s">
        <v>608</v>
      </c>
      <c r="X17" t="str">
        <f t="shared" si="0"/>
        <v>R1</v>
      </c>
      <c r="Y17" t="str">
        <f t="shared" ca="1" si="1"/>
        <v>IQ_DATA[39]</v>
      </c>
    </row>
    <row r="18" spans="2:25" ht="50.65" customHeight="1" x14ac:dyDescent="0.25">
      <c r="B18" s="83" t="s">
        <v>609</v>
      </c>
      <c r="C18" s="105" t="s">
        <v>311</v>
      </c>
      <c r="D18" s="102" t="s">
        <v>62</v>
      </c>
      <c r="E18" s="102" t="s">
        <v>63</v>
      </c>
      <c r="F18" s="102" t="s">
        <v>80</v>
      </c>
      <c r="G18" s="102" t="s">
        <v>93</v>
      </c>
      <c r="H18" s="102" t="s">
        <v>96</v>
      </c>
      <c r="I18" s="149" t="s">
        <v>313</v>
      </c>
      <c r="J18" s="93" t="s">
        <v>335</v>
      </c>
      <c r="K18" s="97" t="s">
        <v>318</v>
      </c>
      <c r="L18" s="97" t="s">
        <v>326</v>
      </c>
      <c r="M18" s="102" t="s">
        <v>94</v>
      </c>
      <c r="N18" s="102" t="s">
        <v>133</v>
      </c>
      <c r="O18" s="102" t="s">
        <v>115</v>
      </c>
      <c r="P18" s="102" t="s">
        <v>123</v>
      </c>
      <c r="Q18" s="102" t="s">
        <v>140</v>
      </c>
      <c r="R18" s="105" t="s">
        <v>311</v>
      </c>
      <c r="S18" s="83" t="s">
        <v>609</v>
      </c>
      <c r="V18">
        <v>1</v>
      </c>
      <c r="W18" t="s">
        <v>609</v>
      </c>
      <c r="X18" t="str">
        <f t="shared" si="0"/>
        <v>T1</v>
      </c>
      <c r="Y18" t="str">
        <f t="shared" ca="1" si="1"/>
        <v>GND_DIG</v>
      </c>
    </row>
    <row r="19" spans="2:25" x14ac:dyDescent="0.35">
      <c r="C19" s="81">
        <v>1</v>
      </c>
      <c r="D19" s="81">
        <v>2</v>
      </c>
      <c r="E19" s="81">
        <v>3</v>
      </c>
      <c r="F19" s="81">
        <v>4</v>
      </c>
      <c r="G19" s="81">
        <v>5</v>
      </c>
      <c r="H19" s="81">
        <v>6</v>
      </c>
      <c r="I19" s="81">
        <v>7</v>
      </c>
      <c r="J19" s="81">
        <v>8</v>
      </c>
      <c r="K19" s="81">
        <v>9</v>
      </c>
      <c r="L19" s="81">
        <v>10</v>
      </c>
      <c r="M19" s="81">
        <v>11</v>
      </c>
      <c r="N19" s="81">
        <v>12</v>
      </c>
      <c r="O19" s="81">
        <v>13</v>
      </c>
      <c r="P19" s="81">
        <v>14</v>
      </c>
      <c r="Q19" s="81">
        <v>15</v>
      </c>
      <c r="R19" s="81">
        <v>16</v>
      </c>
      <c r="V19">
        <f t="shared" ref="V19:V82" si="2">V3+1</f>
        <v>2</v>
      </c>
      <c r="W19" t="s">
        <v>295</v>
      </c>
      <c r="X19" t="str">
        <f t="shared" si="0"/>
        <v>A2</v>
      </c>
      <c r="Y19" t="str">
        <f ca="1">OFFSET(C3,0, V19-1)</f>
        <v>TRX3_TXRF_2G</v>
      </c>
    </row>
    <row r="20" spans="2:25" x14ac:dyDescent="0.35">
      <c r="V20">
        <f t="shared" si="2"/>
        <v>2</v>
      </c>
      <c r="W20" t="s">
        <v>296</v>
      </c>
      <c r="X20" t="str">
        <f t="shared" si="0"/>
        <v>B2</v>
      </c>
      <c r="Y20" t="str">
        <f t="shared" ref="Y20:Y34" ca="1" si="3">OFFSET(C4,0, V20-1)</f>
        <v>TRX3_TXRF_GND</v>
      </c>
    </row>
    <row r="21" spans="2:25" x14ac:dyDescent="0.35">
      <c r="V21">
        <f t="shared" si="2"/>
        <v>2</v>
      </c>
      <c r="W21" t="s">
        <v>297</v>
      </c>
      <c r="X21" t="str">
        <f t="shared" si="0"/>
        <v>C2</v>
      </c>
      <c r="Y21" t="str">
        <f t="shared" ca="1" si="3"/>
        <v>VSS_RXRF_57G_TRX3</v>
      </c>
    </row>
    <row r="22" spans="2:25" x14ac:dyDescent="0.35">
      <c r="C22" s="89"/>
      <c r="V22">
        <f t="shared" si="2"/>
        <v>2</v>
      </c>
      <c r="W22" t="s">
        <v>298</v>
      </c>
      <c r="X22" t="str">
        <f t="shared" si="0"/>
        <v>D2</v>
      </c>
      <c r="Y22" t="str">
        <f t="shared" ca="1" si="3"/>
        <v>VDD_RF</v>
      </c>
    </row>
    <row r="23" spans="2:25" x14ac:dyDescent="0.35">
      <c r="C23" s="81">
        <v>1</v>
      </c>
      <c r="D23" s="81">
        <v>2</v>
      </c>
      <c r="E23" s="81">
        <v>3</v>
      </c>
      <c r="F23" s="81">
        <v>4</v>
      </c>
      <c r="G23" s="81">
        <v>5</v>
      </c>
      <c r="H23" s="81">
        <v>6</v>
      </c>
      <c r="I23" s="81">
        <v>7</v>
      </c>
      <c r="J23" s="81">
        <v>8</v>
      </c>
      <c r="K23" s="81">
        <v>9</v>
      </c>
      <c r="L23" s="81">
        <v>10</v>
      </c>
      <c r="M23" s="81">
        <v>11</v>
      </c>
      <c r="N23" s="81">
        <v>12</v>
      </c>
      <c r="O23" s="81">
        <v>13</v>
      </c>
      <c r="P23" s="81">
        <v>14</v>
      </c>
      <c r="Q23" s="81">
        <v>15</v>
      </c>
      <c r="R23" s="81">
        <v>16</v>
      </c>
      <c r="V23">
        <f t="shared" si="2"/>
        <v>2</v>
      </c>
      <c r="W23" t="s">
        <v>299</v>
      </c>
      <c r="X23" t="str">
        <f t="shared" si="0"/>
        <v>E2</v>
      </c>
      <c r="Y23" t="str">
        <f t="shared" ca="1" si="3"/>
        <v>VDD_ANA_PLL1</v>
      </c>
    </row>
    <row r="24" spans="2:25" ht="35.25" customHeight="1" x14ac:dyDescent="0.25">
      <c r="B24" s="83" t="s">
        <v>295</v>
      </c>
      <c r="C24" s="125">
        <f t="shared" ref="C24:R24" si="4">COUNTIF(ball_map, C3)</f>
        <v>18</v>
      </c>
      <c r="D24" s="125">
        <f t="shared" si="4"/>
        <v>1</v>
      </c>
      <c r="E24" s="125">
        <f t="shared" si="4"/>
        <v>1</v>
      </c>
      <c r="F24" s="125">
        <f t="shared" si="4"/>
        <v>1</v>
      </c>
      <c r="G24" s="125">
        <f t="shared" si="4"/>
        <v>1</v>
      </c>
      <c r="H24" s="125">
        <f t="shared" si="4"/>
        <v>1</v>
      </c>
      <c r="I24" s="125">
        <f t="shared" si="4"/>
        <v>1</v>
      </c>
      <c r="J24" s="125">
        <f t="shared" si="4"/>
        <v>1</v>
      </c>
      <c r="K24" s="125">
        <f t="shared" si="4"/>
        <v>1</v>
      </c>
      <c r="L24" s="125">
        <f t="shared" si="4"/>
        <v>1</v>
      </c>
      <c r="M24" s="125">
        <f t="shared" si="4"/>
        <v>1</v>
      </c>
      <c r="N24" s="125">
        <f t="shared" si="4"/>
        <v>1</v>
      </c>
      <c r="O24" s="125">
        <f t="shared" si="4"/>
        <v>1</v>
      </c>
      <c r="P24" s="125">
        <f t="shared" si="4"/>
        <v>1</v>
      </c>
      <c r="Q24" s="125">
        <f t="shared" si="4"/>
        <v>1</v>
      </c>
      <c r="R24" s="125">
        <f t="shared" si="4"/>
        <v>3</v>
      </c>
      <c r="S24" s="83" t="s">
        <v>295</v>
      </c>
      <c r="V24">
        <f t="shared" si="2"/>
        <v>2</v>
      </c>
      <c r="W24" t="s">
        <v>245</v>
      </c>
      <c r="X24" t="str">
        <f t="shared" si="0"/>
        <v>F2</v>
      </c>
      <c r="Y24" t="str">
        <f t="shared" ca="1" si="3"/>
        <v>AIO[0]</v>
      </c>
    </row>
    <row r="25" spans="2:25" ht="35.25" customHeight="1" x14ac:dyDescent="0.25">
      <c r="B25" s="83" t="s">
        <v>296</v>
      </c>
      <c r="C25" s="125">
        <f t="shared" ref="C25:R25" si="5">COUNTIF(ball_map, C4)</f>
        <v>1</v>
      </c>
      <c r="D25" s="125">
        <f t="shared" si="5"/>
        <v>1</v>
      </c>
      <c r="E25" s="125">
        <f t="shared" si="5"/>
        <v>1</v>
      </c>
      <c r="F25" s="125">
        <f t="shared" si="5"/>
        <v>1</v>
      </c>
      <c r="G25" s="125">
        <f t="shared" si="5"/>
        <v>1</v>
      </c>
      <c r="H25" s="125">
        <f t="shared" si="5"/>
        <v>1</v>
      </c>
      <c r="I25" s="125">
        <f t="shared" si="5"/>
        <v>1</v>
      </c>
      <c r="J25" s="125">
        <f t="shared" si="5"/>
        <v>1</v>
      </c>
      <c r="K25" s="125">
        <f t="shared" si="5"/>
        <v>1</v>
      </c>
      <c r="L25" s="125">
        <f t="shared" si="5"/>
        <v>1</v>
      </c>
      <c r="M25" s="125">
        <f t="shared" si="5"/>
        <v>1</v>
      </c>
      <c r="N25" s="125">
        <f t="shared" si="5"/>
        <v>1</v>
      </c>
      <c r="O25" s="125">
        <f t="shared" si="5"/>
        <v>1</v>
      </c>
      <c r="P25" s="125">
        <f t="shared" si="5"/>
        <v>1</v>
      </c>
      <c r="Q25" s="125">
        <f t="shared" si="5"/>
        <v>1</v>
      </c>
      <c r="R25" s="125">
        <f t="shared" si="5"/>
        <v>1</v>
      </c>
      <c r="S25" s="83" t="s">
        <v>296</v>
      </c>
      <c r="V25">
        <f t="shared" si="2"/>
        <v>2</v>
      </c>
      <c r="W25" t="s">
        <v>300</v>
      </c>
      <c r="X25" t="str">
        <f t="shared" si="0"/>
        <v>G2</v>
      </c>
      <c r="Y25" t="str">
        <f t="shared" ca="1" si="3"/>
        <v>GPIO[1]</v>
      </c>
    </row>
    <row r="26" spans="2:25" ht="35.25" customHeight="1" x14ac:dyDescent="0.25">
      <c r="B26" s="83" t="s">
        <v>297</v>
      </c>
      <c r="C26" s="125">
        <f t="shared" ref="C26:R26" si="6">COUNTIF(ball_map, C5)</f>
        <v>1</v>
      </c>
      <c r="D26" s="125">
        <f t="shared" si="6"/>
        <v>1</v>
      </c>
      <c r="E26" s="125">
        <f t="shared" si="6"/>
        <v>18</v>
      </c>
      <c r="F26" s="125">
        <f t="shared" si="6"/>
        <v>18</v>
      </c>
      <c r="G26" s="125">
        <f t="shared" si="6"/>
        <v>18</v>
      </c>
      <c r="H26" s="125">
        <f t="shared" si="6"/>
        <v>18</v>
      </c>
      <c r="I26" s="125">
        <f t="shared" si="6"/>
        <v>18</v>
      </c>
      <c r="J26" s="125">
        <f t="shared" si="6"/>
        <v>18</v>
      </c>
      <c r="K26" s="125">
        <f t="shared" si="6"/>
        <v>18</v>
      </c>
      <c r="L26" s="125">
        <f t="shared" si="6"/>
        <v>18</v>
      </c>
      <c r="M26" s="125">
        <f t="shared" si="6"/>
        <v>18</v>
      </c>
      <c r="N26" s="125">
        <f t="shared" si="6"/>
        <v>18</v>
      </c>
      <c r="O26" s="125">
        <f t="shared" si="6"/>
        <v>18</v>
      </c>
      <c r="P26" s="125">
        <f t="shared" si="6"/>
        <v>3</v>
      </c>
      <c r="Q26" s="125">
        <f t="shared" si="6"/>
        <v>1</v>
      </c>
      <c r="R26" s="125">
        <f t="shared" si="6"/>
        <v>1</v>
      </c>
      <c r="S26" s="83" t="s">
        <v>297</v>
      </c>
      <c r="V26">
        <f t="shared" si="2"/>
        <v>2</v>
      </c>
      <c r="W26" t="s">
        <v>301</v>
      </c>
      <c r="X26" t="str">
        <f t="shared" si="0"/>
        <v>H2</v>
      </c>
      <c r="Y26" t="str">
        <f t="shared" ca="1" si="3"/>
        <v>GPIO[3]</v>
      </c>
    </row>
    <row r="27" spans="2:25" ht="35.25" customHeight="1" x14ac:dyDescent="0.25">
      <c r="B27" s="83" t="s">
        <v>298</v>
      </c>
      <c r="C27" s="125">
        <f t="shared" ref="C27:R27" si="7">COUNTIF(ball_map, C6)</f>
        <v>1</v>
      </c>
      <c r="D27" s="125">
        <f xml:space="preserve"> COUNTIF(ball_map,#REF!)</f>
        <v>0</v>
      </c>
      <c r="E27" s="125">
        <f>COUNTIF(ball_map, I18)</f>
        <v>1</v>
      </c>
      <c r="F27" s="125">
        <f>COUNTIF(ball_map, I17)</f>
        <v>1</v>
      </c>
      <c r="G27" s="125">
        <f>COUNTIF(ball_map, I16)</f>
        <v>1</v>
      </c>
      <c r="H27" s="125">
        <f>COUNTIF(ball_map, I15)</f>
        <v>1</v>
      </c>
      <c r="I27" s="125">
        <f>COUNTIF(ball_map, J12)</f>
        <v>1</v>
      </c>
      <c r="J27" s="125">
        <f>COUNTIF(ball_map, J15)</f>
        <v>1</v>
      </c>
      <c r="K27" s="125">
        <f>COUNTIF(ball_map, L16)</f>
        <v>1</v>
      </c>
      <c r="L27" s="125">
        <f>COUNTIF(ball_map, K13)</f>
        <v>1</v>
      </c>
      <c r="M27" s="125">
        <f>COUNTIF(ball_map, L15)</f>
        <v>1</v>
      </c>
      <c r="N27" s="125">
        <f>COUNTIF(ball_map, L14)</f>
        <v>1</v>
      </c>
      <c r="O27" s="125">
        <f>COUNTIF(ball_map, L13)</f>
        <v>1</v>
      </c>
      <c r="P27" s="125">
        <f>COUNTIF(ball_map, L12)</f>
        <v>1</v>
      </c>
      <c r="Q27" s="125">
        <f t="shared" si="7"/>
        <v>3</v>
      </c>
      <c r="R27" s="125">
        <f t="shared" si="7"/>
        <v>1</v>
      </c>
      <c r="S27" s="83" t="s">
        <v>298</v>
      </c>
      <c r="V27">
        <f t="shared" si="2"/>
        <v>2</v>
      </c>
      <c r="W27" t="s">
        <v>302</v>
      </c>
      <c r="X27" t="str">
        <f t="shared" si="0"/>
        <v>J2</v>
      </c>
      <c r="Y27" t="str">
        <f t="shared" ca="1" si="3"/>
        <v>GPIO[9]</v>
      </c>
    </row>
    <row r="28" spans="2:25" ht="35.25" customHeight="1" x14ac:dyDescent="0.25">
      <c r="B28" s="83" t="s">
        <v>299</v>
      </c>
      <c r="C28" s="125">
        <f>COUNTIF(ball_map, E6)</f>
        <v>18</v>
      </c>
      <c r="D28" s="125">
        <f t="shared" ref="D28:Q28" si="8">COUNTIF(ball_map, D7)</f>
        <v>1</v>
      </c>
      <c r="E28" s="125">
        <f t="shared" si="8"/>
        <v>5</v>
      </c>
      <c r="F28" s="125">
        <f>COUNTIF(ball_map, H12)</f>
        <v>1</v>
      </c>
      <c r="G28" s="125">
        <f xml:space="preserve"> COUNTIF(ball_map,#REF!)</f>
        <v>0</v>
      </c>
      <c r="H28" s="125">
        <f xml:space="preserve"> COUNTIF(ball_map,#REF!)</f>
        <v>0</v>
      </c>
      <c r="I28" s="125">
        <f xml:space="preserve"> COUNTIF(ball_map,#REF!)</f>
        <v>0</v>
      </c>
      <c r="J28" s="125">
        <f xml:space="preserve"> COUNTIF(ball_map,#REF!)</f>
        <v>0</v>
      </c>
      <c r="K28" s="125">
        <f xml:space="preserve"> COUNTIF(ball_map,#REF!)</f>
        <v>0</v>
      </c>
      <c r="L28" s="125">
        <f xml:space="preserve"> COUNTIF(ball_map,#REF!)</f>
        <v>0</v>
      </c>
      <c r="M28" s="125">
        <f xml:space="preserve"> COUNTIF(ball_map,#REF!)</f>
        <v>0</v>
      </c>
      <c r="N28" s="125">
        <f xml:space="preserve"> COUNTIF(ball_map,#REF!)</f>
        <v>0</v>
      </c>
      <c r="O28" s="125">
        <f>COUNTIF(ball_map, M12)</f>
        <v>1</v>
      </c>
      <c r="P28" s="125">
        <f t="shared" si="8"/>
        <v>5</v>
      </c>
      <c r="Q28" s="125">
        <f t="shared" si="8"/>
        <v>1</v>
      </c>
      <c r="R28" s="125">
        <f xml:space="preserve"> COUNTIF(ball_map,#REF!)</f>
        <v>0</v>
      </c>
      <c r="S28" s="83" t="s">
        <v>299</v>
      </c>
      <c r="V28">
        <f t="shared" si="2"/>
        <v>2</v>
      </c>
      <c r="W28" t="s">
        <v>303</v>
      </c>
      <c r="X28" t="str">
        <f t="shared" si="0"/>
        <v>K2</v>
      </c>
      <c r="Y28" t="str">
        <f t="shared" ca="1" si="3"/>
        <v>GPIO[15]</v>
      </c>
    </row>
    <row r="29" spans="2:25" ht="35.25" customHeight="1" x14ac:dyDescent="0.25">
      <c r="B29" s="83" t="s">
        <v>245</v>
      </c>
      <c r="C29" s="125">
        <f>COUNTIF(ball_map, D8)</f>
        <v>1</v>
      </c>
      <c r="D29" s="125">
        <f xml:space="preserve"> COUNTIF(ball_map,#REF!)</f>
        <v>0</v>
      </c>
      <c r="E29" s="125">
        <f xml:space="preserve"> COUNTIF(ball_map,#REF!)</f>
        <v>0</v>
      </c>
      <c r="F29" s="125">
        <f>COUNTIF(ball_map, H13)</f>
        <v>1</v>
      </c>
      <c r="G29" s="125">
        <f t="shared" ref="G29:N29" si="9">COUNTIF(ball_map, G6)</f>
        <v>18</v>
      </c>
      <c r="H29" s="125">
        <f t="shared" si="9"/>
        <v>18</v>
      </c>
      <c r="I29" s="125">
        <f t="shared" si="9"/>
        <v>18</v>
      </c>
      <c r="J29" s="125">
        <f t="shared" si="9"/>
        <v>18</v>
      </c>
      <c r="K29" s="125">
        <f t="shared" si="9"/>
        <v>18</v>
      </c>
      <c r="L29" s="125">
        <f t="shared" si="9"/>
        <v>18</v>
      </c>
      <c r="M29" s="125">
        <f t="shared" si="9"/>
        <v>18</v>
      </c>
      <c r="N29" s="125">
        <f t="shared" si="9"/>
        <v>18</v>
      </c>
      <c r="O29" s="125">
        <f>COUNTIF(ball_map, M13)</f>
        <v>1</v>
      </c>
      <c r="P29" s="125">
        <f t="shared" ref="P29" si="10">COUNTIF(ball_map, P8)</f>
        <v>5</v>
      </c>
      <c r="Q29" s="125">
        <f>COUNTIF(ball_map, R8)</f>
        <v>1</v>
      </c>
      <c r="R29" s="125">
        <f>COUNTIF(ball_map, R7)</f>
        <v>1</v>
      </c>
      <c r="S29" s="83" t="s">
        <v>245</v>
      </c>
      <c r="V29">
        <f t="shared" si="2"/>
        <v>2</v>
      </c>
      <c r="W29" t="s">
        <v>385</v>
      </c>
      <c r="X29" t="str">
        <f t="shared" si="0"/>
        <v>L2</v>
      </c>
      <c r="Y29" t="str">
        <f t="shared" ca="1" si="3"/>
        <v>GPIO[11]</v>
      </c>
    </row>
    <row r="30" spans="2:25" ht="35.25" customHeight="1" x14ac:dyDescent="0.25">
      <c r="B30" s="83" t="s">
        <v>300</v>
      </c>
      <c r="C30" s="125">
        <f>COUNTIF(ball_map, C8)</f>
        <v>1</v>
      </c>
      <c r="D30" s="125">
        <f xml:space="preserve"> COUNTIF(ball_map,#REF!)</f>
        <v>0</v>
      </c>
      <c r="E30" s="125">
        <f xml:space="preserve"> COUNTIF(ball_map,#REF!)</f>
        <v>0</v>
      </c>
      <c r="F30" s="125">
        <f>COUNTIF(ball_map, G12)</f>
        <v>1</v>
      </c>
      <c r="G30" s="125">
        <f t="shared" ref="G30:H32" si="11">COUNTIF(ball_map, G7)</f>
        <v>18</v>
      </c>
      <c r="H30" s="125">
        <f t="shared" si="11"/>
        <v>18</v>
      </c>
      <c r="I30" s="125">
        <f>COUNTIF(ball_map, J13)</f>
        <v>1</v>
      </c>
      <c r="J30" s="125">
        <f>COUNTIF(ball_map, J16)</f>
        <v>1</v>
      </c>
      <c r="K30" s="125">
        <f>COUNTIF(ball_map, K14)</f>
        <v>1</v>
      </c>
      <c r="L30" s="125">
        <f>COUNTIF(ball_map, L17)</f>
        <v>1</v>
      </c>
      <c r="M30" s="125">
        <f t="shared" ref="M30:N32" si="12">COUNTIF(ball_map, M7)</f>
        <v>18</v>
      </c>
      <c r="N30" s="125">
        <f t="shared" si="12"/>
        <v>18</v>
      </c>
      <c r="O30" s="125">
        <f>COUNTIF(ball_map, N12)</f>
        <v>1</v>
      </c>
      <c r="P30" s="125">
        <f xml:space="preserve"> COUNTIF(ball_map,#REF!)</f>
        <v>0</v>
      </c>
      <c r="Q30" s="125">
        <f t="shared" ref="Q30:R30" si="13">COUNTIF(ball_map, Q9)</f>
        <v>1</v>
      </c>
      <c r="R30" s="125">
        <f t="shared" si="13"/>
        <v>1</v>
      </c>
      <c r="S30" s="83" t="s">
        <v>300</v>
      </c>
      <c r="V30">
        <f t="shared" si="2"/>
        <v>2</v>
      </c>
      <c r="W30" t="s">
        <v>304</v>
      </c>
      <c r="X30" t="str">
        <f t="shared" si="0"/>
        <v>M2</v>
      </c>
      <c r="Y30" t="str">
        <f t="shared" ca="1" si="3"/>
        <v>CFG_MOSI</v>
      </c>
    </row>
    <row r="31" spans="2:25" ht="35.25" customHeight="1" x14ac:dyDescent="0.25">
      <c r="B31" s="83" t="s">
        <v>301</v>
      </c>
      <c r="C31" s="125">
        <f>COUNTIF(ball_map, C11)</f>
        <v>1</v>
      </c>
      <c r="D31" s="125">
        <f>COUNTIF(ball_map, F10)</f>
        <v>1</v>
      </c>
      <c r="E31" s="125">
        <f>COUNTIF(ball_map, C9)</f>
        <v>1</v>
      </c>
      <c r="F31" s="125">
        <f>COUNTIF(ball_map, G13)</f>
        <v>1</v>
      </c>
      <c r="G31" s="125">
        <f t="shared" si="11"/>
        <v>19</v>
      </c>
      <c r="H31" s="125">
        <f t="shared" si="11"/>
        <v>5</v>
      </c>
      <c r="I31" s="125">
        <f>COUNTIF(ball_map, J17)</f>
        <v>1</v>
      </c>
      <c r="J31" s="125">
        <f xml:space="preserve"> COUNTIF(ball_map,#REF!)</f>
        <v>0</v>
      </c>
      <c r="K31" s="125">
        <f xml:space="preserve"> COUNTIF(ball_map,#REF!)</f>
        <v>0</v>
      </c>
      <c r="L31" s="125">
        <f>COUNTIF(ball_map, K15)</f>
        <v>1</v>
      </c>
      <c r="M31" s="125">
        <f t="shared" si="12"/>
        <v>5</v>
      </c>
      <c r="N31" s="125">
        <f t="shared" si="12"/>
        <v>19</v>
      </c>
      <c r="O31" s="125">
        <f>COUNTIF(ball_map, N13)</f>
        <v>1</v>
      </c>
      <c r="P31" s="125">
        <f>COUNTIF(ball_map, P9)</f>
        <v>1</v>
      </c>
      <c r="Q31" s="125">
        <f t="shared" ref="Q31:R31" si="14">COUNTIF(ball_map, Q10)</f>
        <v>1</v>
      </c>
      <c r="R31" s="125">
        <f t="shared" si="14"/>
        <v>1</v>
      </c>
      <c r="S31" s="83" t="s">
        <v>301</v>
      </c>
      <c r="V31">
        <f t="shared" si="2"/>
        <v>2</v>
      </c>
      <c r="W31" t="s">
        <v>305</v>
      </c>
      <c r="X31" t="str">
        <f t="shared" si="0"/>
        <v>N2</v>
      </c>
      <c r="Y31" t="str">
        <f t="shared" ca="1" si="3"/>
        <v>EN_TX[1]</v>
      </c>
    </row>
    <row r="32" spans="2:25" ht="35.25" customHeight="1" x14ac:dyDescent="0.25">
      <c r="B32" s="83" t="s">
        <v>302</v>
      </c>
      <c r="C32" s="125">
        <f>COUNTIF(ball_map, C10)</f>
        <v>1</v>
      </c>
      <c r="D32" s="125">
        <f>COUNTIF(ball_map, D10)</f>
        <v>1</v>
      </c>
      <c r="E32" s="125">
        <f>COUNTIF(ball_map, E10)</f>
        <v>1</v>
      </c>
      <c r="F32" s="125">
        <f>COUNTIF(ball_map, C12)</f>
        <v>1</v>
      </c>
      <c r="G32" s="125">
        <f t="shared" si="11"/>
        <v>19</v>
      </c>
      <c r="H32" s="125">
        <f t="shared" si="11"/>
        <v>19</v>
      </c>
      <c r="I32" s="125">
        <f>COUNTIF(ball_map, J18)</f>
        <v>1</v>
      </c>
      <c r="J32" s="125">
        <f xml:space="preserve"> COUNTIF(ball_map,#REF!)</f>
        <v>0</v>
      </c>
      <c r="K32" s="125">
        <f xml:space="preserve"> COUNTIF(ball_map,#REF!)</f>
        <v>0</v>
      </c>
      <c r="L32" s="125">
        <f>COUNTIF(ball_map, K16)</f>
        <v>1</v>
      </c>
      <c r="M32" s="125">
        <f t="shared" si="12"/>
        <v>19</v>
      </c>
      <c r="N32" s="125">
        <f t="shared" si="12"/>
        <v>19</v>
      </c>
      <c r="O32" s="125">
        <f>COUNTIF(ball_map, Q11)</f>
        <v>1</v>
      </c>
      <c r="P32" s="125">
        <f>COUNTIF(ball_map, R11)</f>
        <v>1</v>
      </c>
      <c r="Q32" s="125">
        <f xml:space="preserve"> COUNTIF(ball_map,#REF!)</f>
        <v>0</v>
      </c>
      <c r="R32" s="125">
        <f>COUNTIF(ball_map, O10)</f>
        <v>2</v>
      </c>
      <c r="S32" s="83" t="s">
        <v>302</v>
      </c>
      <c r="V32">
        <f t="shared" si="2"/>
        <v>2</v>
      </c>
      <c r="W32" t="s">
        <v>306</v>
      </c>
      <c r="X32" t="str">
        <f t="shared" si="0"/>
        <v>P2</v>
      </c>
      <c r="Y32" t="str">
        <f t="shared" ca="1" si="3"/>
        <v>IQ_DATA[35]</v>
      </c>
    </row>
    <row r="33" spans="2:25" ht="35.25" customHeight="1" x14ac:dyDescent="0.25">
      <c r="B33" s="83" t="s">
        <v>303</v>
      </c>
      <c r="C33" s="125">
        <f>COUNTIF(ball_map, D9)</f>
        <v>1</v>
      </c>
      <c r="D33" s="125">
        <f>COUNTIF(ball_map, E9)</f>
        <v>1</v>
      </c>
      <c r="E33" s="125">
        <f>COUNTIF(ball_map, D11)</f>
        <v>1</v>
      </c>
      <c r="F33" s="125">
        <f>COUNTIF(ball_map, E11)</f>
        <v>1</v>
      </c>
      <c r="G33" s="125">
        <f xml:space="preserve"> COUNTIF(ball_map,#REF!)</f>
        <v>0</v>
      </c>
      <c r="H33" s="125">
        <f xml:space="preserve"> COUNTIF(ball_map,#REF!)</f>
        <v>0</v>
      </c>
      <c r="I33" s="125">
        <f>COUNTIF(ball_map, I14)</f>
        <v>1</v>
      </c>
      <c r="J33" s="125">
        <f>COUNTIF(ball_map, I13)</f>
        <v>1</v>
      </c>
      <c r="K33" s="125">
        <f>COUNTIF(ball_map, K18)</f>
        <v>1</v>
      </c>
      <c r="L33" s="125">
        <f>COUNTIF(ball_map, L18)</f>
        <v>1</v>
      </c>
      <c r="M33" s="125">
        <f xml:space="preserve"> COUNTIF(ball_map,#REF!)</f>
        <v>0</v>
      </c>
      <c r="N33" s="125">
        <f xml:space="preserve"> COUNTIF(ball_map,#REF!)</f>
        <v>0</v>
      </c>
      <c r="O33" s="125">
        <f>COUNTIF(ball_map, Q12)</f>
        <v>1</v>
      </c>
      <c r="P33" s="125">
        <f>COUNTIF(ball_map, P10)</f>
        <v>1</v>
      </c>
      <c r="Q33" s="125">
        <f xml:space="preserve"> COUNTIF(ball_map,#REF!)</f>
        <v>0</v>
      </c>
      <c r="R33" s="125">
        <f>COUNTIF(ball_map, R13)</f>
        <v>1</v>
      </c>
      <c r="S33" s="83" t="s">
        <v>303</v>
      </c>
      <c r="V33">
        <f t="shared" si="2"/>
        <v>2</v>
      </c>
      <c r="W33" t="s">
        <v>608</v>
      </c>
      <c r="X33" t="str">
        <f t="shared" si="0"/>
        <v>R2</v>
      </c>
      <c r="Y33" t="str">
        <f t="shared" ca="1" si="3"/>
        <v>IQ_DATA[36]</v>
      </c>
    </row>
    <row r="34" spans="2:25" ht="35.25" customHeight="1" x14ac:dyDescent="0.25">
      <c r="B34" s="83" t="s">
        <v>385</v>
      </c>
      <c r="C34" s="125">
        <f xml:space="preserve"> COUNTIF(ball_map,#REF!)</f>
        <v>0</v>
      </c>
      <c r="D34" s="125">
        <f>COUNTIF(ball_map, E14)</f>
        <v>15</v>
      </c>
      <c r="E34" s="125">
        <f>COUNTIF(ball_map, D12)</f>
        <v>1</v>
      </c>
      <c r="F34" s="125">
        <f>COUNTIF(ball_map, E12)</f>
        <v>1</v>
      </c>
      <c r="G34" s="125">
        <f xml:space="preserve"> COUNTIF(ball_map,#REF!)</f>
        <v>0</v>
      </c>
      <c r="H34" s="125">
        <f xml:space="preserve"> COUNTIF(ball_map,#REF!)</f>
        <v>0</v>
      </c>
      <c r="I34" s="125">
        <f>COUNTIF(ball_map, K10)</f>
        <v>7</v>
      </c>
      <c r="J34" s="125">
        <f>COUNTIF(ball_map, M10)</f>
        <v>7</v>
      </c>
      <c r="K34" s="125">
        <f>COUNTIF(ball_map, N10)</f>
        <v>15</v>
      </c>
      <c r="L34" s="125">
        <f xml:space="preserve"> COUNTIF(ball_map,#REF!)</f>
        <v>0</v>
      </c>
      <c r="M34" s="125">
        <f xml:space="preserve"> COUNTIF(ball_map,#REF!)</f>
        <v>0</v>
      </c>
      <c r="N34" s="125">
        <f xml:space="preserve"> COUNTIF(ball_map,#REF!)</f>
        <v>0</v>
      </c>
      <c r="O34" s="125">
        <f>COUNTIF(ball_map, Q13)</f>
        <v>1</v>
      </c>
      <c r="P34" s="125">
        <f>COUNTIF(ball_map, P11)</f>
        <v>1</v>
      </c>
      <c r="Q34" s="125">
        <f xml:space="preserve"> COUNTIF(ball_map,#REF!)</f>
        <v>0</v>
      </c>
      <c r="R34" s="125">
        <f>COUNTIF(ball_map, R12)</f>
        <v>1</v>
      </c>
      <c r="S34" s="83" t="s">
        <v>385</v>
      </c>
      <c r="V34">
        <f t="shared" si="2"/>
        <v>2</v>
      </c>
      <c r="W34" t="s">
        <v>609</v>
      </c>
      <c r="X34" t="str">
        <f t="shared" si="0"/>
        <v>T2</v>
      </c>
      <c r="Y34" t="str">
        <f t="shared" ca="1" si="3"/>
        <v>IQ_DATA[37]</v>
      </c>
    </row>
    <row r="35" spans="2:25" ht="35.25" customHeight="1" x14ac:dyDescent="0.25">
      <c r="B35" s="83" t="s">
        <v>304</v>
      </c>
      <c r="C35" s="125">
        <f t="shared" ref="C35:J35" si="15">COUNTIF(ball_map, C14)</f>
        <v>1</v>
      </c>
      <c r="D35" s="125">
        <f xml:space="preserve"> COUNTIF(ball_map,#REF!)</f>
        <v>0</v>
      </c>
      <c r="E35" s="125">
        <f>COUNTIF(ball_map, C13)</f>
        <v>1</v>
      </c>
      <c r="F35" s="125">
        <f>COUNTIF(ball_map, D13)</f>
        <v>1</v>
      </c>
      <c r="G35" s="125">
        <f xml:space="preserve"> COUNTIF(ball_map,#REF!)</f>
        <v>0</v>
      </c>
      <c r="H35" s="125">
        <f xml:space="preserve"> COUNTIF(ball_map,#REF!)</f>
        <v>0</v>
      </c>
      <c r="I35" s="125">
        <f xml:space="preserve"> COUNTIF(ball_map,#REF!)</f>
        <v>0</v>
      </c>
      <c r="J35" s="125">
        <f t="shared" si="15"/>
        <v>19</v>
      </c>
      <c r="K35" s="125">
        <f xml:space="preserve"> COUNTIF(ball_map,#REF!)</f>
        <v>0</v>
      </c>
      <c r="L35" s="125">
        <f xml:space="preserve"> COUNTIF(ball_map,#REF!)</f>
        <v>0</v>
      </c>
      <c r="M35" s="125">
        <f xml:space="preserve"> COUNTIF(ball_map,#REF!)</f>
        <v>0</v>
      </c>
      <c r="N35" s="125">
        <f xml:space="preserve"> COUNTIF(ball_map,#REF!)</f>
        <v>0</v>
      </c>
      <c r="O35" s="125">
        <f>COUNTIF(ball_map, O12)</f>
        <v>1</v>
      </c>
      <c r="P35" s="125">
        <f>COUNTIF(ball_map, P12)</f>
        <v>1</v>
      </c>
      <c r="Q35" s="125">
        <f xml:space="preserve"> COUNTIF(ball_map,#REF!)</f>
        <v>0</v>
      </c>
      <c r="R35" s="125">
        <f>COUNTIF(ball_map, R15)</f>
        <v>1</v>
      </c>
      <c r="S35" s="83" t="s">
        <v>304</v>
      </c>
      <c r="V35">
        <f t="shared" si="2"/>
        <v>3</v>
      </c>
      <c r="W35" t="s">
        <v>295</v>
      </c>
      <c r="X35" t="str">
        <f t="shared" si="0"/>
        <v>A3</v>
      </c>
      <c r="Y35" t="str">
        <f ca="1">OFFSET(C3,0, V35-1)</f>
        <v>TRX3_RXRF_2G</v>
      </c>
    </row>
    <row r="36" spans="2:25" ht="35.25" customHeight="1" x14ac:dyDescent="0.25">
      <c r="B36" s="83" t="s">
        <v>305</v>
      </c>
      <c r="C36" s="125">
        <f xml:space="preserve"> COUNTIF(ball_map,#REF!)</f>
        <v>0</v>
      </c>
      <c r="D36" s="125">
        <f>COUNTIF(ball_map, C15)</f>
        <v>1</v>
      </c>
      <c r="E36" s="125">
        <f>COUNTIF(ball_map, D15)</f>
        <v>1</v>
      </c>
      <c r="F36" s="125">
        <f>COUNTIF(ball_map, E15)</f>
        <v>1</v>
      </c>
      <c r="G36" s="125">
        <f>COUNTIF(ball_map, D14)</f>
        <v>1</v>
      </c>
      <c r="H36" s="125">
        <f>COUNTIF(ball_map, H14)</f>
        <v>1</v>
      </c>
      <c r="I36" s="125">
        <f>COUNTIF(ball_map, E13)</f>
        <v>1</v>
      </c>
      <c r="J36" s="125">
        <f>COUNTIF(ball_map, F12)</f>
        <v>1</v>
      </c>
      <c r="K36" s="125">
        <f xml:space="preserve"> COUNTIF(ball_map,#REF!)</f>
        <v>0</v>
      </c>
      <c r="L36" s="125">
        <f>COUNTIF(ball_map, F13)</f>
        <v>1</v>
      </c>
      <c r="M36" s="125">
        <f>COUNTIF(ball_map, F11)</f>
        <v>1</v>
      </c>
      <c r="N36" s="125">
        <f>COUNTIF(ball_map, N14)</f>
        <v>1</v>
      </c>
      <c r="O36" s="125">
        <f>COUNTIF(ball_map, O13)</f>
        <v>1</v>
      </c>
      <c r="P36" s="125">
        <f>COUNTIF(ball_map, P13)</f>
        <v>1</v>
      </c>
      <c r="Q36" s="125">
        <f xml:space="preserve"> COUNTIF(ball_map,#REF!)</f>
        <v>0</v>
      </c>
      <c r="R36" s="125">
        <f>COUNTIF(ball_map, R14)</f>
        <v>1</v>
      </c>
      <c r="S36" s="83" t="s">
        <v>305</v>
      </c>
      <c r="V36">
        <f t="shared" si="2"/>
        <v>3</v>
      </c>
      <c r="W36" t="s">
        <v>296</v>
      </c>
      <c r="X36" t="str">
        <f t="shared" si="0"/>
        <v>B3</v>
      </c>
      <c r="Y36" t="str">
        <f t="shared" ref="Y36:Y50" ca="1" si="16">OFFSET(C4,0, V36-1)</f>
        <v>VSS_RXRF_2G_TRX3</v>
      </c>
    </row>
    <row r="37" spans="2:25" ht="35.25" customHeight="1" x14ac:dyDescent="0.25">
      <c r="B37" s="83" t="s">
        <v>306</v>
      </c>
      <c r="C37" s="125">
        <f t="shared" ref="C37:H37" si="17">COUNTIF(ball_map, C16)</f>
        <v>1</v>
      </c>
      <c r="D37" s="125">
        <f t="shared" si="17"/>
        <v>1</v>
      </c>
      <c r="E37" s="125">
        <f t="shared" si="17"/>
        <v>1</v>
      </c>
      <c r="F37" s="125">
        <f>COUNTIF(ball_map, H17)</f>
        <v>1</v>
      </c>
      <c r="G37" s="125">
        <f>COUNTIF(ball_map, H15)</f>
        <v>1</v>
      </c>
      <c r="H37" s="125">
        <f t="shared" si="17"/>
        <v>1</v>
      </c>
      <c r="I37" s="125">
        <f>COUNTIF(ball_map, H18)</f>
        <v>1</v>
      </c>
      <c r="J37" s="125">
        <f>COUNTIF(ball_map, M17)</f>
        <v>1</v>
      </c>
      <c r="K37" s="125">
        <f>COUNTIF(ball_map, M15)</f>
        <v>1</v>
      </c>
      <c r="L37" s="125">
        <f>COUNTIF(ball_map, P16)</f>
        <v>1</v>
      </c>
      <c r="M37" s="125">
        <f>COUNTIF(ball_map, P15)</f>
        <v>1</v>
      </c>
      <c r="N37" s="125">
        <f>COUNTIF(ball_map, O15)</f>
        <v>1</v>
      </c>
      <c r="O37" s="125">
        <f>COUNTIF(ball_map, N16)</f>
        <v>1</v>
      </c>
      <c r="P37" s="125">
        <f t="shared" ref="N37:Q38" si="18">COUNTIF(ball_map, Q16)</f>
        <v>1</v>
      </c>
      <c r="Q37" s="125">
        <f t="shared" si="18"/>
        <v>1</v>
      </c>
      <c r="R37" s="125">
        <f>COUNTIF(ball_map, Q14)</f>
        <v>1</v>
      </c>
      <c r="S37" s="83" t="s">
        <v>306</v>
      </c>
      <c r="V37">
        <f t="shared" si="2"/>
        <v>3</v>
      </c>
      <c r="W37" t="s">
        <v>297</v>
      </c>
      <c r="X37" t="str">
        <f t="shared" si="0"/>
        <v>C3</v>
      </c>
      <c r="Y37" t="str">
        <f t="shared" ca="1" si="16"/>
        <v>VDD_RF</v>
      </c>
    </row>
    <row r="38" spans="2:25" ht="35.25" customHeight="1" x14ac:dyDescent="0.25">
      <c r="B38" s="83" t="s">
        <v>608</v>
      </c>
      <c r="C38" s="125">
        <f t="shared" ref="C38:F38" si="19">COUNTIF(ball_map, C17)</f>
        <v>1</v>
      </c>
      <c r="D38" s="125">
        <f t="shared" si="19"/>
        <v>1</v>
      </c>
      <c r="E38" s="125">
        <f t="shared" si="19"/>
        <v>1</v>
      </c>
      <c r="F38" s="125">
        <f t="shared" si="19"/>
        <v>1</v>
      </c>
      <c r="G38" s="125">
        <f>COUNTIF(ball_map, G15)</f>
        <v>1</v>
      </c>
      <c r="H38" s="125">
        <f>COUNTIF(ball_map, G16)</f>
        <v>1</v>
      </c>
      <c r="I38" s="125">
        <f>COUNTIF(ball_map, F15)</f>
        <v>1</v>
      </c>
      <c r="J38" s="125">
        <f>COUNTIF(ball_map, M18)</f>
        <v>1</v>
      </c>
      <c r="K38" s="125">
        <f>COUNTIF(ball_map, M16)</f>
        <v>1</v>
      </c>
      <c r="L38" s="125">
        <f>COUNTIF(ball_map, N15)</f>
        <v>1</v>
      </c>
      <c r="M38" s="125">
        <f>COUNTIF(ball_map, O14)</f>
        <v>1</v>
      </c>
      <c r="N38" s="125">
        <f t="shared" si="18"/>
        <v>1</v>
      </c>
      <c r="O38" s="125">
        <f t="shared" si="18"/>
        <v>1</v>
      </c>
      <c r="P38" s="125">
        <f t="shared" si="18"/>
        <v>1</v>
      </c>
      <c r="Q38" s="125">
        <f t="shared" si="18"/>
        <v>1</v>
      </c>
      <c r="R38" s="125">
        <f>COUNTIF(ball_map, Q15)</f>
        <v>1</v>
      </c>
      <c r="S38" s="83" t="s">
        <v>608</v>
      </c>
      <c r="V38">
        <f t="shared" si="2"/>
        <v>3</v>
      </c>
      <c r="W38" t="s">
        <v>298</v>
      </c>
      <c r="X38" t="str">
        <f t="shared" si="0"/>
        <v>D3</v>
      </c>
      <c r="Y38" t="str">
        <f t="shared" ca="1" si="16"/>
        <v>GND_RF23</v>
      </c>
    </row>
    <row r="39" spans="2:25" ht="35.25" customHeight="1" x14ac:dyDescent="0.25">
      <c r="B39" s="83" t="s">
        <v>609</v>
      </c>
      <c r="C39" s="125">
        <f t="shared" ref="C39:Q39" si="20">COUNTIF(ball_map, C18)</f>
        <v>15</v>
      </c>
      <c r="D39" s="125">
        <f t="shared" si="20"/>
        <v>1</v>
      </c>
      <c r="E39" s="125">
        <f t="shared" si="20"/>
        <v>1</v>
      </c>
      <c r="F39" s="125">
        <f t="shared" si="20"/>
        <v>1</v>
      </c>
      <c r="G39" s="125">
        <f xml:space="preserve"> COUNTIF(ball_map,#REF!)</f>
        <v>0</v>
      </c>
      <c r="H39" s="125">
        <f>COUNTIF(ball_map, G17)</f>
        <v>1</v>
      </c>
      <c r="I39" s="125">
        <f>COUNTIF(ball_map, G18)</f>
        <v>1</v>
      </c>
      <c r="J39" s="125">
        <f>COUNTIF(ball_map, F14)</f>
        <v>1</v>
      </c>
      <c r="K39" s="125">
        <f xml:space="preserve"> COUNTIF(ball_map,#REF!)</f>
        <v>0</v>
      </c>
      <c r="L39" s="125">
        <f>COUNTIF(ball_map, G14)</f>
        <v>1</v>
      </c>
      <c r="M39" s="125">
        <f>COUNTIF(ball_map, N17)</f>
        <v>1</v>
      </c>
      <c r="N39" s="125">
        <f t="shared" si="20"/>
        <v>1</v>
      </c>
      <c r="O39" s="125">
        <f t="shared" si="20"/>
        <v>1</v>
      </c>
      <c r="P39" s="125">
        <f t="shared" si="20"/>
        <v>1</v>
      </c>
      <c r="Q39" s="125">
        <f t="shared" si="20"/>
        <v>1</v>
      </c>
      <c r="R39" s="125">
        <f>COUNTIF(ball_map, R18)</f>
        <v>15</v>
      </c>
      <c r="S39" s="83" t="s">
        <v>609</v>
      </c>
      <c r="V39">
        <f t="shared" si="2"/>
        <v>3</v>
      </c>
      <c r="W39" t="s">
        <v>299</v>
      </c>
      <c r="X39" t="str">
        <f t="shared" si="0"/>
        <v>E3</v>
      </c>
      <c r="Y39" t="str">
        <f t="shared" ca="1" si="16"/>
        <v>VDD_ANA_BB_23</v>
      </c>
    </row>
    <row r="40" spans="2:25" x14ac:dyDescent="0.35">
      <c r="C40" s="81">
        <v>1</v>
      </c>
      <c r="D40" s="81">
        <v>2</v>
      </c>
      <c r="E40" s="81">
        <v>3</v>
      </c>
      <c r="F40" s="81">
        <v>4</v>
      </c>
      <c r="G40" s="81">
        <v>5</v>
      </c>
      <c r="H40" s="81">
        <v>6</v>
      </c>
      <c r="I40" s="81">
        <v>7</v>
      </c>
      <c r="J40" s="81">
        <v>8</v>
      </c>
      <c r="K40" s="81">
        <v>9</v>
      </c>
      <c r="L40" s="81">
        <v>10</v>
      </c>
      <c r="M40" s="81">
        <v>11</v>
      </c>
      <c r="N40" s="81">
        <v>12</v>
      </c>
      <c r="O40" s="81">
        <v>13</v>
      </c>
      <c r="P40" s="81">
        <v>14</v>
      </c>
      <c r="Q40" s="81">
        <v>15</v>
      </c>
      <c r="R40" s="81">
        <v>16</v>
      </c>
      <c r="V40">
        <f t="shared" si="2"/>
        <v>3</v>
      </c>
      <c r="W40" t="s">
        <v>245</v>
      </c>
      <c r="X40" t="str">
        <f t="shared" si="0"/>
        <v>F3</v>
      </c>
      <c r="Y40" t="str">
        <f t="shared" ca="1" si="16"/>
        <v>VDD_ANA_BB_23</v>
      </c>
    </row>
    <row r="41" spans="2:25" x14ac:dyDescent="0.35">
      <c r="V41">
        <f t="shared" si="2"/>
        <v>3</v>
      </c>
      <c r="W41" t="s">
        <v>300</v>
      </c>
      <c r="X41" t="str">
        <f t="shared" si="0"/>
        <v>G3</v>
      </c>
      <c r="Y41" t="str">
        <f t="shared" ca="1" si="16"/>
        <v>GPIO[0]</v>
      </c>
    </row>
    <row r="42" spans="2:25" x14ac:dyDescent="0.35">
      <c r="V42">
        <f t="shared" si="2"/>
        <v>3</v>
      </c>
      <c r="W42" t="s">
        <v>301</v>
      </c>
      <c r="X42" t="str">
        <f t="shared" si="0"/>
        <v>H3</v>
      </c>
      <c r="Y42" t="str">
        <f t="shared" ca="1" si="16"/>
        <v>GPIO[2]</v>
      </c>
    </row>
    <row r="43" spans="2:25" x14ac:dyDescent="0.35">
      <c r="V43">
        <f t="shared" si="2"/>
        <v>3</v>
      </c>
      <c r="W43" t="s">
        <v>302</v>
      </c>
      <c r="X43" t="str">
        <f t="shared" si="0"/>
        <v>J3</v>
      </c>
      <c r="Y43" t="str">
        <f t="shared" ca="1" si="16"/>
        <v>GPIO[8]</v>
      </c>
    </row>
    <row r="44" spans="2:25" x14ac:dyDescent="0.35">
      <c r="V44">
        <f t="shared" si="2"/>
        <v>3</v>
      </c>
      <c r="W44" t="s">
        <v>303</v>
      </c>
      <c r="X44" t="str">
        <f t="shared" si="0"/>
        <v>K3</v>
      </c>
      <c r="Y44" t="str">
        <f t="shared" ca="1" si="16"/>
        <v>GPIO[14]</v>
      </c>
    </row>
    <row r="45" spans="2:25" x14ac:dyDescent="0.35">
      <c r="V45">
        <f t="shared" si="2"/>
        <v>3</v>
      </c>
      <c r="W45" t="s">
        <v>385</v>
      </c>
      <c r="X45" t="str">
        <f t="shared" si="0"/>
        <v>L3</v>
      </c>
      <c r="Y45" t="str">
        <f t="shared" ca="1" si="16"/>
        <v>RX_GAIN_CSB[1]</v>
      </c>
    </row>
    <row r="46" spans="2:25" x14ac:dyDescent="0.35">
      <c r="V46">
        <f t="shared" si="2"/>
        <v>3</v>
      </c>
      <c r="W46" t="s">
        <v>304</v>
      </c>
      <c r="X46" t="str">
        <f t="shared" si="0"/>
        <v>M3</v>
      </c>
      <c r="Y46" t="str">
        <f t="shared" ca="1" si="16"/>
        <v>GND_DIG</v>
      </c>
    </row>
    <row r="47" spans="2:25" x14ac:dyDescent="0.35">
      <c r="V47">
        <f t="shared" si="2"/>
        <v>3</v>
      </c>
      <c r="W47" t="s">
        <v>305</v>
      </c>
      <c r="X47" t="str">
        <f t="shared" si="0"/>
        <v>N3</v>
      </c>
      <c r="Y47" t="str">
        <f t="shared" ca="1" si="16"/>
        <v>TDI</v>
      </c>
    </row>
    <row r="48" spans="2:25" x14ac:dyDescent="0.35">
      <c r="V48">
        <f t="shared" si="2"/>
        <v>3</v>
      </c>
      <c r="W48" t="s">
        <v>306</v>
      </c>
      <c r="X48" t="str">
        <f t="shared" si="0"/>
        <v>P3</v>
      </c>
      <c r="Y48" t="str">
        <f t="shared" ca="1" si="16"/>
        <v>IQ_DATA[32]</v>
      </c>
    </row>
    <row r="49" spans="22:25" x14ac:dyDescent="0.35">
      <c r="V49">
        <f t="shared" si="2"/>
        <v>3</v>
      </c>
      <c r="W49" t="s">
        <v>608</v>
      </c>
      <c r="X49" t="str">
        <f t="shared" si="0"/>
        <v>R3</v>
      </c>
      <c r="Y49" t="str">
        <f t="shared" ca="1" si="16"/>
        <v>IQ_DATA[33]</v>
      </c>
    </row>
    <row r="50" spans="22:25" x14ac:dyDescent="0.35">
      <c r="V50">
        <f t="shared" si="2"/>
        <v>3</v>
      </c>
      <c r="W50" t="s">
        <v>609</v>
      </c>
      <c r="X50" t="str">
        <f t="shared" si="0"/>
        <v>T3</v>
      </c>
      <c r="Y50" t="str">
        <f t="shared" ca="1" si="16"/>
        <v>IQ_DATA[34]</v>
      </c>
    </row>
    <row r="51" spans="22:25" x14ac:dyDescent="0.35">
      <c r="V51">
        <f t="shared" si="2"/>
        <v>4</v>
      </c>
      <c r="W51" t="s">
        <v>295</v>
      </c>
      <c r="X51" t="str">
        <f t="shared" si="0"/>
        <v>A4</v>
      </c>
      <c r="Y51" t="str">
        <f ca="1">OFFSET(C3,0, V51-1)</f>
        <v>TRX2_RXRF_7G</v>
      </c>
    </row>
    <row r="52" spans="22:25" x14ac:dyDescent="0.35">
      <c r="V52">
        <f t="shared" si="2"/>
        <v>4</v>
      </c>
      <c r="W52" t="s">
        <v>296</v>
      </c>
      <c r="X52" t="str">
        <f t="shared" si="0"/>
        <v>B4</v>
      </c>
      <c r="Y52" t="str">
        <f t="shared" ref="Y52:Y66" ca="1" si="21">OFFSET(C4,0, V52-1)</f>
        <v>VDD_ANA_TRX3</v>
      </c>
    </row>
    <row r="53" spans="22:25" x14ac:dyDescent="0.35">
      <c r="V53">
        <f t="shared" si="2"/>
        <v>4</v>
      </c>
      <c r="W53" t="s">
        <v>297</v>
      </c>
      <c r="X53" t="str">
        <f t="shared" si="0"/>
        <v>C4</v>
      </c>
      <c r="Y53" t="str">
        <f t="shared" ca="1" si="21"/>
        <v>GND_RF23</v>
      </c>
    </row>
    <row r="54" spans="22:25" x14ac:dyDescent="0.35">
      <c r="V54">
        <f t="shared" si="2"/>
        <v>4</v>
      </c>
      <c r="W54" t="s">
        <v>298</v>
      </c>
      <c r="X54" t="str">
        <f t="shared" si="0"/>
        <v>D4</v>
      </c>
      <c r="Y54" t="str">
        <f t="shared" ca="1" si="21"/>
        <v>VDD_RF</v>
      </c>
    </row>
    <row r="55" spans="22:25" x14ac:dyDescent="0.35">
      <c r="V55">
        <f t="shared" si="2"/>
        <v>4</v>
      </c>
      <c r="W55" t="s">
        <v>299</v>
      </c>
      <c r="X55" t="str">
        <f t="shared" si="0"/>
        <v>E4</v>
      </c>
      <c r="Y55" t="str">
        <f t="shared" ca="1" si="21"/>
        <v>GND_RF23</v>
      </c>
    </row>
    <row r="56" spans="22:25" x14ac:dyDescent="0.35">
      <c r="V56">
        <f t="shared" si="2"/>
        <v>4</v>
      </c>
      <c r="W56" t="s">
        <v>245</v>
      </c>
      <c r="X56" t="str">
        <f t="shared" si="0"/>
        <v>F4</v>
      </c>
      <c r="Y56" t="str">
        <f t="shared" ca="1" si="21"/>
        <v>GND_BB</v>
      </c>
    </row>
    <row r="57" spans="22:25" x14ac:dyDescent="0.35">
      <c r="V57">
        <f t="shared" si="2"/>
        <v>4</v>
      </c>
      <c r="W57" t="s">
        <v>300</v>
      </c>
      <c r="X57" t="str">
        <f t="shared" si="0"/>
        <v>G4</v>
      </c>
      <c r="Y57" t="str">
        <f t="shared" ca="1" si="21"/>
        <v>VDD_ANA_BB_23</v>
      </c>
    </row>
    <row r="58" spans="22:25" x14ac:dyDescent="0.35">
      <c r="V58">
        <f t="shared" si="2"/>
        <v>4</v>
      </c>
      <c r="W58" t="s">
        <v>301</v>
      </c>
      <c r="X58" t="str">
        <f t="shared" si="0"/>
        <v>H4</v>
      </c>
      <c r="Y58" t="str">
        <f t="shared" ca="1" si="21"/>
        <v>GPIO[6]</v>
      </c>
    </row>
    <row r="59" spans="22:25" x14ac:dyDescent="0.35">
      <c r="V59">
        <f t="shared" si="2"/>
        <v>4</v>
      </c>
      <c r="W59" t="s">
        <v>302</v>
      </c>
      <c r="X59" t="str">
        <f t="shared" si="0"/>
        <v>J4</v>
      </c>
      <c r="Y59" t="str">
        <f t="shared" ca="1" si="21"/>
        <v>RX_GAIN_CSB[0]</v>
      </c>
    </row>
    <row r="60" spans="22:25" x14ac:dyDescent="0.35">
      <c r="V60">
        <f t="shared" si="2"/>
        <v>4</v>
      </c>
      <c r="W60" t="s">
        <v>303</v>
      </c>
      <c r="X60" t="str">
        <f t="shared" si="0"/>
        <v>K4</v>
      </c>
      <c r="Y60" t="str">
        <f t="shared" ca="1" si="21"/>
        <v>RX_GAIN_MOSI[1]</v>
      </c>
    </row>
    <row r="61" spans="22:25" x14ac:dyDescent="0.35">
      <c r="V61">
        <f t="shared" si="2"/>
        <v>4</v>
      </c>
      <c r="W61" t="s">
        <v>385</v>
      </c>
      <c r="X61" t="str">
        <f t="shared" si="0"/>
        <v>L4</v>
      </c>
      <c r="Y61" t="str">
        <f t="shared" ca="1" si="21"/>
        <v>RX_GAIN_MOSI[0]</v>
      </c>
    </row>
    <row r="62" spans="22:25" x14ac:dyDescent="0.35">
      <c r="V62">
        <f t="shared" si="2"/>
        <v>4</v>
      </c>
      <c r="W62" t="s">
        <v>304</v>
      </c>
      <c r="X62" t="str">
        <f t="shared" si="0"/>
        <v>M4</v>
      </c>
      <c r="Y62" t="str">
        <f t="shared" ca="1" si="21"/>
        <v>IQ_CLK_OUT</v>
      </c>
    </row>
    <row r="63" spans="22:25" x14ac:dyDescent="0.35">
      <c r="V63">
        <f t="shared" si="2"/>
        <v>4</v>
      </c>
      <c r="W63" t="s">
        <v>305</v>
      </c>
      <c r="X63" t="str">
        <f t="shared" si="0"/>
        <v>N4</v>
      </c>
      <c r="Y63" t="str">
        <f t="shared" ca="1" si="21"/>
        <v>IQ_DATA[22]</v>
      </c>
    </row>
    <row r="64" spans="22:25" x14ac:dyDescent="0.35">
      <c r="V64">
        <f t="shared" si="2"/>
        <v>4</v>
      </c>
      <c r="W64" t="s">
        <v>306</v>
      </c>
      <c r="X64" t="str">
        <f t="shared" si="0"/>
        <v>P4</v>
      </c>
      <c r="Y64" t="str">
        <f t="shared" ca="1" si="21"/>
        <v>GND_DIG</v>
      </c>
    </row>
    <row r="65" spans="22:25" x14ac:dyDescent="0.35">
      <c r="V65">
        <f t="shared" si="2"/>
        <v>4</v>
      </c>
      <c r="W65" t="s">
        <v>608</v>
      </c>
      <c r="X65" t="str">
        <f t="shared" si="0"/>
        <v>R4</v>
      </c>
      <c r="Y65" t="str">
        <f t="shared" ca="1" si="21"/>
        <v>IQ_DATA[30]</v>
      </c>
    </row>
    <row r="66" spans="22:25" x14ac:dyDescent="0.35">
      <c r="V66">
        <f t="shared" si="2"/>
        <v>4</v>
      </c>
      <c r="W66" t="s">
        <v>609</v>
      </c>
      <c r="X66" t="str">
        <f t="shared" si="0"/>
        <v>T4</v>
      </c>
      <c r="Y66" t="str">
        <f t="shared" ca="1" si="21"/>
        <v>IQ_DATA[31]</v>
      </c>
    </row>
    <row r="67" spans="22:25" x14ac:dyDescent="0.35">
      <c r="V67">
        <f t="shared" si="2"/>
        <v>5</v>
      </c>
      <c r="W67" t="s">
        <v>295</v>
      </c>
      <c r="X67" t="str">
        <f t="shared" si="0"/>
        <v>A5</v>
      </c>
      <c r="Y67" t="str">
        <f ca="1">OFFSET(C3,0, V67-1)</f>
        <v>TRX2_RXRF_5G</v>
      </c>
    </row>
    <row r="68" spans="22:25" x14ac:dyDescent="0.35">
      <c r="V68">
        <f t="shared" si="2"/>
        <v>5</v>
      </c>
      <c r="W68" t="s">
        <v>296</v>
      </c>
      <c r="X68" t="str">
        <f t="shared" ref="X68:X131" si="22">CONCATENATE(W68,V68)</f>
        <v>B5</v>
      </c>
      <c r="Y68" t="str">
        <f t="shared" ref="Y68:Y82" ca="1" si="23">OFFSET(C4,0, V68-1)</f>
        <v>VSS_RXRF_57G_TRX2</v>
      </c>
    </row>
    <row r="69" spans="22:25" x14ac:dyDescent="0.35">
      <c r="V69">
        <f t="shared" si="2"/>
        <v>5</v>
      </c>
      <c r="W69" t="s">
        <v>297</v>
      </c>
      <c r="X69" t="str">
        <f t="shared" si="22"/>
        <v>C5</v>
      </c>
      <c r="Y69" t="str">
        <f t="shared" ca="1" si="23"/>
        <v>VDD_RF</v>
      </c>
    </row>
    <row r="70" spans="22:25" x14ac:dyDescent="0.35">
      <c r="V70">
        <f t="shared" si="2"/>
        <v>5</v>
      </c>
      <c r="W70" t="s">
        <v>298</v>
      </c>
      <c r="X70" t="str">
        <f t="shared" si="22"/>
        <v>D5</v>
      </c>
      <c r="Y70" t="str">
        <f t="shared" ca="1" si="23"/>
        <v>GND_RF23</v>
      </c>
    </row>
    <row r="71" spans="22:25" x14ac:dyDescent="0.35">
      <c r="V71">
        <f t="shared" si="2"/>
        <v>5</v>
      </c>
      <c r="W71" t="s">
        <v>299</v>
      </c>
      <c r="X71" t="str">
        <f t="shared" si="22"/>
        <v>E5</v>
      </c>
      <c r="Y71" t="str">
        <f t="shared" ca="1" si="23"/>
        <v>VDD_RF</v>
      </c>
    </row>
    <row r="72" spans="22:25" x14ac:dyDescent="0.35">
      <c r="V72">
        <f t="shared" si="2"/>
        <v>5</v>
      </c>
      <c r="W72" t="s">
        <v>245</v>
      </c>
      <c r="X72" t="str">
        <f t="shared" si="22"/>
        <v>F5</v>
      </c>
      <c r="Y72" t="str">
        <f t="shared" ca="1" si="23"/>
        <v>GND_BB</v>
      </c>
    </row>
    <row r="73" spans="22:25" x14ac:dyDescent="0.35">
      <c r="V73">
        <f t="shared" si="2"/>
        <v>5</v>
      </c>
      <c r="W73" t="s">
        <v>300</v>
      </c>
      <c r="X73" t="str">
        <f t="shared" si="22"/>
        <v>G5</v>
      </c>
      <c r="Y73" t="str">
        <f t="shared" ca="1" si="23"/>
        <v>GND_BB</v>
      </c>
    </row>
    <row r="74" spans="22:25" x14ac:dyDescent="0.35">
      <c r="V74">
        <f t="shared" si="2"/>
        <v>5</v>
      </c>
      <c r="W74" t="s">
        <v>301</v>
      </c>
      <c r="X74" t="str">
        <f t="shared" si="22"/>
        <v>H5</v>
      </c>
      <c r="Y74" t="str">
        <f t="shared" ca="1" si="23"/>
        <v>VDD_IO1</v>
      </c>
    </row>
    <row r="75" spans="22:25" x14ac:dyDescent="0.35">
      <c r="V75">
        <f t="shared" si="2"/>
        <v>5</v>
      </c>
      <c r="W75" t="s">
        <v>302</v>
      </c>
      <c r="X75" t="str">
        <f t="shared" si="22"/>
        <v>J5</v>
      </c>
      <c r="Y75" t="str">
        <f t="shared" ca="1" si="23"/>
        <v>GND_DIG</v>
      </c>
    </row>
    <row r="76" spans="22:25" x14ac:dyDescent="0.35">
      <c r="V76">
        <f t="shared" si="2"/>
        <v>5</v>
      </c>
      <c r="W76" t="s">
        <v>303</v>
      </c>
      <c r="X76" t="str">
        <f t="shared" si="22"/>
        <v>K5</v>
      </c>
      <c r="Y76" t="str">
        <f t="shared" ca="1" si="23"/>
        <v>TRX3_ANA_RX_QN</v>
      </c>
    </row>
    <row r="77" spans="22:25" x14ac:dyDescent="0.35">
      <c r="V77">
        <f t="shared" si="2"/>
        <v>5</v>
      </c>
      <c r="W77" t="s">
        <v>385</v>
      </c>
      <c r="X77" t="str">
        <f t="shared" si="22"/>
        <v>L5</v>
      </c>
      <c r="Y77" t="str">
        <f t="shared" ca="1" si="23"/>
        <v>TRX3_ANA_RX_QP</v>
      </c>
    </row>
    <row r="78" spans="22:25" x14ac:dyDescent="0.35">
      <c r="V78">
        <f t="shared" si="2"/>
        <v>5</v>
      </c>
      <c r="W78" t="s">
        <v>304</v>
      </c>
      <c r="X78" t="str">
        <f t="shared" si="22"/>
        <v>M5</v>
      </c>
      <c r="Y78" t="str">
        <f t="shared" ca="1" si="23"/>
        <v>IQ_CLK_IN</v>
      </c>
    </row>
    <row r="79" spans="22:25" x14ac:dyDescent="0.35">
      <c r="V79">
        <f t="shared" si="2"/>
        <v>5</v>
      </c>
      <c r="W79" t="s">
        <v>305</v>
      </c>
      <c r="X79" t="str">
        <f t="shared" si="22"/>
        <v>N5</v>
      </c>
      <c r="Y79" t="str">
        <f t="shared" ca="1" si="23"/>
        <v>IQ_DATA[28]</v>
      </c>
    </row>
    <row r="80" spans="22:25" x14ac:dyDescent="0.35">
      <c r="V80">
        <f t="shared" si="2"/>
        <v>5</v>
      </c>
      <c r="W80" t="s">
        <v>306</v>
      </c>
      <c r="X80" t="str">
        <f t="shared" si="22"/>
        <v>P5</v>
      </c>
      <c r="Y80" t="str">
        <f t="shared" ca="1" si="23"/>
        <v>IQ_DATA[25]</v>
      </c>
    </row>
    <row r="81" spans="22:25" x14ac:dyDescent="0.35">
      <c r="V81">
        <f t="shared" si="2"/>
        <v>5</v>
      </c>
      <c r="W81" t="s">
        <v>608</v>
      </c>
      <c r="X81" t="str">
        <f t="shared" si="22"/>
        <v>R5</v>
      </c>
      <c r="Y81" t="str">
        <f t="shared" ca="1" si="23"/>
        <v>IQ_DATA[26]</v>
      </c>
    </row>
    <row r="82" spans="22:25" x14ac:dyDescent="0.35">
      <c r="V82">
        <f t="shared" si="2"/>
        <v>5</v>
      </c>
      <c r="W82" t="s">
        <v>609</v>
      </c>
      <c r="X82" t="str">
        <f t="shared" si="22"/>
        <v>T5</v>
      </c>
      <c r="Y82" t="str">
        <f t="shared" ca="1" si="23"/>
        <v>IQ_DATA[23]</v>
      </c>
    </row>
    <row r="83" spans="22:25" x14ac:dyDescent="0.35">
      <c r="V83">
        <f t="shared" ref="V83:V146" si="24">V67+1</f>
        <v>6</v>
      </c>
      <c r="W83" t="s">
        <v>295</v>
      </c>
      <c r="X83" t="str">
        <f t="shared" si="22"/>
        <v>A6</v>
      </c>
      <c r="Y83" t="str">
        <f ca="1">OFFSET(C3,0, V83-1)</f>
        <v>TRX2_TXRF_5G</v>
      </c>
    </row>
    <row r="84" spans="22:25" x14ac:dyDescent="0.35">
      <c r="V84">
        <f t="shared" si="24"/>
        <v>6</v>
      </c>
      <c r="W84" t="s">
        <v>296</v>
      </c>
      <c r="X84" t="str">
        <f t="shared" si="22"/>
        <v>B6</v>
      </c>
      <c r="Y84" t="str">
        <f t="shared" ref="Y84:Y98" ca="1" si="25">OFFSET(C4,0, V84-1)</f>
        <v>VDD_ANA_TRX2</v>
      </c>
    </row>
    <row r="85" spans="22:25" x14ac:dyDescent="0.35">
      <c r="V85">
        <f t="shared" si="24"/>
        <v>6</v>
      </c>
      <c r="W85" t="s">
        <v>297</v>
      </c>
      <c r="X85" t="str">
        <f t="shared" si="22"/>
        <v>C6</v>
      </c>
      <c r="Y85" t="str">
        <f t="shared" ca="1" si="25"/>
        <v>GND_RF23</v>
      </c>
    </row>
    <row r="86" spans="22:25" x14ac:dyDescent="0.35">
      <c r="V86">
        <f t="shared" si="24"/>
        <v>6</v>
      </c>
      <c r="W86" t="s">
        <v>298</v>
      </c>
      <c r="X86" t="str">
        <f t="shared" si="22"/>
        <v>D6</v>
      </c>
      <c r="Y86" t="str">
        <f t="shared" ca="1" si="25"/>
        <v>VDD_RF</v>
      </c>
    </row>
    <row r="87" spans="22:25" x14ac:dyDescent="0.35">
      <c r="V87">
        <f t="shared" si="24"/>
        <v>6</v>
      </c>
      <c r="W87" t="s">
        <v>299</v>
      </c>
      <c r="X87" t="str">
        <f t="shared" si="22"/>
        <v>E6</v>
      </c>
      <c r="Y87" t="str">
        <f t="shared" ca="1" si="25"/>
        <v>GND_RF23</v>
      </c>
    </row>
    <row r="88" spans="22:25" x14ac:dyDescent="0.35">
      <c r="V88">
        <f t="shared" si="24"/>
        <v>6</v>
      </c>
      <c r="W88" t="s">
        <v>245</v>
      </c>
      <c r="X88" t="str">
        <f t="shared" si="22"/>
        <v>F6</v>
      </c>
      <c r="Y88" t="str">
        <f t="shared" ca="1" si="25"/>
        <v>VDD_ANA_BB_23</v>
      </c>
    </row>
    <row r="89" spans="22:25" x14ac:dyDescent="0.35">
      <c r="V89">
        <f t="shared" si="24"/>
        <v>6</v>
      </c>
      <c r="W89" t="s">
        <v>300</v>
      </c>
      <c r="X89" t="str">
        <f t="shared" si="22"/>
        <v>G6</v>
      </c>
      <c r="Y89" t="str">
        <f t="shared" ca="1" si="25"/>
        <v>GND_BB</v>
      </c>
    </row>
    <row r="90" spans="22:25" x14ac:dyDescent="0.35">
      <c r="V90">
        <f t="shared" si="24"/>
        <v>6</v>
      </c>
      <c r="W90" t="s">
        <v>301</v>
      </c>
      <c r="X90" t="str">
        <f t="shared" si="22"/>
        <v>H6</v>
      </c>
      <c r="Y90" t="str">
        <f t="shared" ca="1" si="25"/>
        <v>GND_DIG</v>
      </c>
    </row>
    <row r="91" spans="22:25" x14ac:dyDescent="0.35">
      <c r="V91">
        <f t="shared" si="24"/>
        <v>6</v>
      </c>
      <c r="W91" t="s">
        <v>302</v>
      </c>
      <c r="X91" t="str">
        <f t="shared" si="22"/>
        <v>J6</v>
      </c>
      <c r="Y91" t="str">
        <f t="shared" ca="1" si="25"/>
        <v>VDD_IO1</v>
      </c>
    </row>
    <row r="92" spans="22:25" x14ac:dyDescent="0.35">
      <c r="V92">
        <f t="shared" si="24"/>
        <v>6</v>
      </c>
      <c r="W92" t="s">
        <v>303</v>
      </c>
      <c r="X92" t="str">
        <f t="shared" si="22"/>
        <v>K6</v>
      </c>
      <c r="Y92" t="str">
        <f t="shared" ca="1" si="25"/>
        <v>TRX3_ANA_RX_IP</v>
      </c>
    </row>
    <row r="93" spans="22:25" x14ac:dyDescent="0.35">
      <c r="V93">
        <f t="shared" si="24"/>
        <v>6</v>
      </c>
      <c r="W93" t="s">
        <v>385</v>
      </c>
      <c r="X93" t="str">
        <f t="shared" si="22"/>
        <v>L6</v>
      </c>
      <c r="Y93" t="str">
        <f t="shared" ca="1" si="25"/>
        <v>TRX3_ANA_RX_IN</v>
      </c>
    </row>
    <row r="94" spans="22:25" x14ac:dyDescent="0.35">
      <c r="V94">
        <f t="shared" si="24"/>
        <v>6</v>
      </c>
      <c r="W94" t="s">
        <v>304</v>
      </c>
      <c r="X94" t="str">
        <f t="shared" si="22"/>
        <v>M6</v>
      </c>
      <c r="Y94" t="str">
        <f t="shared" ca="1" si="25"/>
        <v>CFG_MISO</v>
      </c>
    </row>
    <row r="95" spans="22:25" x14ac:dyDescent="0.35">
      <c r="V95">
        <f t="shared" si="24"/>
        <v>6</v>
      </c>
      <c r="W95" t="s">
        <v>305</v>
      </c>
      <c r="X95" t="str">
        <f t="shared" si="22"/>
        <v>N6</v>
      </c>
      <c r="Y95" t="str">
        <f t="shared" ca="1" si="25"/>
        <v>IQ_DATA[27]</v>
      </c>
    </row>
    <row r="96" spans="22:25" x14ac:dyDescent="0.35">
      <c r="V96">
        <f t="shared" si="24"/>
        <v>6</v>
      </c>
      <c r="W96" t="s">
        <v>306</v>
      </c>
      <c r="X96" t="str">
        <f t="shared" si="22"/>
        <v>P6</v>
      </c>
      <c r="Y96" t="str">
        <f t="shared" ca="1" si="25"/>
        <v>IQ_DATA[24]</v>
      </c>
    </row>
    <row r="97" spans="22:25" x14ac:dyDescent="0.35">
      <c r="V97">
        <f t="shared" si="24"/>
        <v>6</v>
      </c>
      <c r="W97" t="s">
        <v>608</v>
      </c>
      <c r="X97" t="str">
        <f t="shared" si="22"/>
        <v>R6</v>
      </c>
      <c r="Y97" t="str">
        <f t="shared" ca="1" si="25"/>
        <v>IQ_DATA[29]</v>
      </c>
    </row>
    <row r="98" spans="22:25" x14ac:dyDescent="0.35">
      <c r="V98">
        <f t="shared" si="24"/>
        <v>6</v>
      </c>
      <c r="W98" t="s">
        <v>609</v>
      </c>
      <c r="X98" t="str">
        <f t="shared" si="22"/>
        <v>T6</v>
      </c>
      <c r="Y98" t="str">
        <f t="shared" ca="1" si="25"/>
        <v>IQ_DATA[21]</v>
      </c>
    </row>
    <row r="99" spans="22:25" x14ac:dyDescent="0.35">
      <c r="V99">
        <f t="shared" si="24"/>
        <v>7</v>
      </c>
      <c r="W99" t="s">
        <v>295</v>
      </c>
      <c r="X99" t="str">
        <f t="shared" si="22"/>
        <v>A7</v>
      </c>
      <c r="Y99" t="str">
        <f ca="1">OFFSET(C3,0, V99-1)</f>
        <v>TRX2_TXRF_2G</v>
      </c>
    </row>
    <row r="100" spans="22:25" x14ac:dyDescent="0.35">
      <c r="V100">
        <f t="shared" si="24"/>
        <v>7</v>
      </c>
      <c r="W100" t="s">
        <v>296</v>
      </c>
      <c r="X100" t="str">
        <f t="shared" si="22"/>
        <v>B7</v>
      </c>
      <c r="Y100" t="str">
        <f t="shared" ref="Y100:Y114" ca="1" si="26">OFFSET(C4,0, V100-1)</f>
        <v>TRX2_TXRF_GND</v>
      </c>
    </row>
    <row r="101" spans="22:25" x14ac:dyDescent="0.35">
      <c r="V101">
        <f t="shared" si="24"/>
        <v>7</v>
      </c>
      <c r="W101" t="s">
        <v>297</v>
      </c>
      <c r="X101" t="str">
        <f t="shared" si="22"/>
        <v>C7</v>
      </c>
      <c r="Y101" t="str">
        <f t="shared" ca="1" si="26"/>
        <v>VDD_RF</v>
      </c>
    </row>
    <row r="102" spans="22:25" x14ac:dyDescent="0.35">
      <c r="V102">
        <f t="shared" si="24"/>
        <v>7</v>
      </c>
      <c r="W102" t="s">
        <v>298</v>
      </c>
      <c r="X102" t="str">
        <f t="shared" si="22"/>
        <v>D7</v>
      </c>
      <c r="Y102" t="str">
        <f t="shared" ca="1" si="26"/>
        <v>GND_RF23</v>
      </c>
    </row>
    <row r="103" spans="22:25" x14ac:dyDescent="0.35">
      <c r="V103">
        <f t="shared" si="24"/>
        <v>7</v>
      </c>
      <c r="W103" t="s">
        <v>299</v>
      </c>
      <c r="X103" t="str">
        <f t="shared" si="22"/>
        <v>E7</v>
      </c>
      <c r="Y103" t="str">
        <f t="shared" ca="1" si="26"/>
        <v>VDD_RF</v>
      </c>
    </row>
    <row r="104" spans="22:25" x14ac:dyDescent="0.35">
      <c r="V104">
        <f t="shared" si="24"/>
        <v>7</v>
      </c>
      <c r="W104" t="s">
        <v>245</v>
      </c>
      <c r="X104" t="str">
        <f t="shared" si="22"/>
        <v>F7</v>
      </c>
      <c r="Y104" t="str">
        <f t="shared" ca="1" si="26"/>
        <v>GND_BB</v>
      </c>
    </row>
    <row r="105" spans="22:25" x14ac:dyDescent="0.35">
      <c r="V105">
        <f t="shared" si="24"/>
        <v>7</v>
      </c>
      <c r="W105" t="s">
        <v>300</v>
      </c>
      <c r="X105" t="str">
        <f t="shared" si="22"/>
        <v>G7</v>
      </c>
      <c r="Y105" t="str">
        <f t="shared" ca="1" si="26"/>
        <v>VDD_ANA_BB_23</v>
      </c>
    </row>
    <row r="106" spans="22:25" x14ac:dyDescent="0.35">
      <c r="V106">
        <f t="shared" si="24"/>
        <v>7</v>
      </c>
      <c r="W106" t="s">
        <v>301</v>
      </c>
      <c r="X106" t="str">
        <f t="shared" si="22"/>
        <v>H7</v>
      </c>
      <c r="Y106" t="str">
        <f t="shared" ca="1" si="26"/>
        <v>VDD_IO1</v>
      </c>
    </row>
    <row r="107" spans="22:25" x14ac:dyDescent="0.35">
      <c r="V107">
        <f t="shared" si="24"/>
        <v>7</v>
      </c>
      <c r="W107" t="s">
        <v>302</v>
      </c>
      <c r="X107" t="str">
        <f t="shared" si="22"/>
        <v>J7</v>
      </c>
      <c r="Y107" t="str">
        <f t="shared" ca="1" si="26"/>
        <v>GND_DIG</v>
      </c>
    </row>
    <row r="108" spans="22:25" x14ac:dyDescent="0.35">
      <c r="V108">
        <f t="shared" si="24"/>
        <v>7</v>
      </c>
      <c r="W108" t="s">
        <v>303</v>
      </c>
      <c r="X108" t="str">
        <f t="shared" si="22"/>
        <v>K7</v>
      </c>
      <c r="Y108" t="str">
        <f t="shared" ca="1" si="26"/>
        <v>GND_BB</v>
      </c>
    </row>
    <row r="109" spans="22:25" x14ac:dyDescent="0.35">
      <c r="V109">
        <f t="shared" si="24"/>
        <v>7</v>
      </c>
      <c r="W109" t="s">
        <v>385</v>
      </c>
      <c r="X109" t="str">
        <f t="shared" si="22"/>
        <v>L7</v>
      </c>
      <c r="Y109" t="str">
        <f t="shared" ca="1" si="26"/>
        <v>TRX2_ANA_RX_IP</v>
      </c>
    </row>
    <row r="110" spans="22:25" x14ac:dyDescent="0.35">
      <c r="V110">
        <f t="shared" si="24"/>
        <v>7</v>
      </c>
      <c r="W110" t="s">
        <v>304</v>
      </c>
      <c r="X110" t="str">
        <f t="shared" si="22"/>
        <v>M7</v>
      </c>
      <c r="Y110" t="str">
        <f t="shared" ca="1" si="26"/>
        <v>TRX2_ANA_RX_IN</v>
      </c>
    </row>
    <row r="111" spans="22:25" x14ac:dyDescent="0.35">
      <c r="V111">
        <f t="shared" si="24"/>
        <v>7</v>
      </c>
      <c r="W111" t="s">
        <v>305</v>
      </c>
      <c r="X111" t="str">
        <f t="shared" si="22"/>
        <v>N7</v>
      </c>
      <c r="Y111" t="str">
        <f t="shared" ca="1" si="26"/>
        <v>TRX3_ANA_TX_QP</v>
      </c>
    </row>
    <row r="112" spans="22:25" x14ac:dyDescent="0.35">
      <c r="V112">
        <f t="shared" si="24"/>
        <v>7</v>
      </c>
      <c r="W112" t="s">
        <v>306</v>
      </c>
      <c r="X112" t="str">
        <f t="shared" si="22"/>
        <v>P7</v>
      </c>
      <c r="Y112" t="str">
        <f t="shared" ca="1" si="26"/>
        <v>TRX3_ANA_TX_QN</v>
      </c>
    </row>
    <row r="113" spans="22:25" x14ac:dyDescent="0.35">
      <c r="V113">
        <f t="shared" si="24"/>
        <v>7</v>
      </c>
      <c r="W113" t="s">
        <v>608</v>
      </c>
      <c r="X113" t="str">
        <f t="shared" si="22"/>
        <v>R7</v>
      </c>
      <c r="Y113" t="str">
        <f t="shared" ca="1" si="26"/>
        <v>TRX3_ANA_TX_IN</v>
      </c>
    </row>
    <row r="114" spans="22:25" x14ac:dyDescent="0.35">
      <c r="V114">
        <f t="shared" si="24"/>
        <v>7</v>
      </c>
      <c r="W114" t="s">
        <v>609</v>
      </c>
      <c r="X114" t="str">
        <f t="shared" si="22"/>
        <v>T7</v>
      </c>
      <c r="Y114" t="str">
        <f t="shared" ca="1" si="26"/>
        <v>TRX3_ANA_TX_IP</v>
      </c>
    </row>
    <row r="115" spans="22:25" x14ac:dyDescent="0.35">
      <c r="V115">
        <f t="shared" si="24"/>
        <v>8</v>
      </c>
      <c r="W115" t="s">
        <v>295</v>
      </c>
      <c r="X115" t="str">
        <f t="shared" si="22"/>
        <v>A8</v>
      </c>
      <c r="Y115" t="str">
        <f ca="1">OFFSET(C3,0, V115-1)</f>
        <v>TRX2_RXRF_2G</v>
      </c>
    </row>
    <row r="116" spans="22:25" x14ac:dyDescent="0.35">
      <c r="V116">
        <f t="shared" si="24"/>
        <v>8</v>
      </c>
      <c r="W116" t="s">
        <v>296</v>
      </c>
      <c r="X116" t="str">
        <f t="shared" si="22"/>
        <v>B8</v>
      </c>
      <c r="Y116" t="str">
        <f t="shared" ref="Y116:Y130" ca="1" si="27">OFFSET(C4,0, V116-1)</f>
        <v>VSS_RXRF_2G_TRX2</v>
      </c>
    </row>
    <row r="117" spans="22:25" x14ac:dyDescent="0.35">
      <c r="V117">
        <f t="shared" si="24"/>
        <v>8</v>
      </c>
      <c r="W117" t="s">
        <v>297</v>
      </c>
      <c r="X117" t="str">
        <f t="shared" si="22"/>
        <v>C8</v>
      </c>
      <c r="Y117" t="str">
        <f t="shared" ca="1" si="27"/>
        <v>GND_RF23</v>
      </c>
    </row>
    <row r="118" spans="22:25" x14ac:dyDescent="0.35">
      <c r="V118">
        <f t="shared" si="24"/>
        <v>8</v>
      </c>
      <c r="W118" t="s">
        <v>298</v>
      </c>
      <c r="X118" t="str">
        <f t="shared" si="22"/>
        <v>D8</v>
      </c>
      <c r="Y118" t="str">
        <f t="shared" ca="1" si="27"/>
        <v>VDD_RF</v>
      </c>
    </row>
    <row r="119" spans="22:25" x14ac:dyDescent="0.35">
      <c r="V119">
        <f t="shared" si="24"/>
        <v>8</v>
      </c>
      <c r="W119" t="s">
        <v>299</v>
      </c>
      <c r="X119" t="str">
        <f t="shared" si="22"/>
        <v>E8</v>
      </c>
      <c r="Y119" t="str">
        <f t="shared" ca="1" si="27"/>
        <v>GND_RF23</v>
      </c>
    </row>
    <row r="120" spans="22:25" x14ac:dyDescent="0.35">
      <c r="V120">
        <f t="shared" si="24"/>
        <v>8</v>
      </c>
      <c r="W120" t="s">
        <v>245</v>
      </c>
      <c r="X120" t="str">
        <f t="shared" si="22"/>
        <v>F8</v>
      </c>
      <c r="Y120" t="str">
        <f t="shared" ca="1" si="27"/>
        <v>GND_BB</v>
      </c>
    </row>
    <row r="121" spans="22:25" x14ac:dyDescent="0.35">
      <c r="V121">
        <f t="shared" si="24"/>
        <v>8</v>
      </c>
      <c r="W121" t="s">
        <v>300</v>
      </c>
      <c r="X121" t="str">
        <f t="shared" si="22"/>
        <v>G8</v>
      </c>
      <c r="Y121" t="str">
        <f t="shared" ca="1" si="27"/>
        <v>GND_BB</v>
      </c>
    </row>
    <row r="122" spans="22:25" x14ac:dyDescent="0.35">
      <c r="V122">
        <f t="shared" si="24"/>
        <v>8</v>
      </c>
      <c r="W122" t="s">
        <v>301</v>
      </c>
      <c r="X122" t="str">
        <f t="shared" si="22"/>
        <v>H8</v>
      </c>
      <c r="Y122" t="str">
        <f t="shared" ca="1" si="27"/>
        <v>GND_DIG</v>
      </c>
    </row>
    <row r="123" spans="22:25" x14ac:dyDescent="0.35">
      <c r="V123">
        <f t="shared" si="24"/>
        <v>8</v>
      </c>
      <c r="W123" t="s">
        <v>302</v>
      </c>
      <c r="X123" t="str">
        <f t="shared" si="22"/>
        <v>J8</v>
      </c>
      <c r="Y123" t="str">
        <f t="shared" ca="1" si="27"/>
        <v>VDD_IO1</v>
      </c>
    </row>
    <row r="124" spans="22:25" x14ac:dyDescent="0.35">
      <c r="V124">
        <f t="shared" si="24"/>
        <v>8</v>
      </c>
      <c r="W124" t="s">
        <v>303</v>
      </c>
      <c r="X124" t="str">
        <f t="shared" si="22"/>
        <v>K8</v>
      </c>
      <c r="Y124" t="str">
        <f t="shared" ca="1" si="27"/>
        <v>TRX2_ANA_TX_IN</v>
      </c>
    </row>
    <row r="125" spans="22:25" x14ac:dyDescent="0.35">
      <c r="V125">
        <f t="shared" si="24"/>
        <v>8</v>
      </c>
      <c r="W125" t="s">
        <v>385</v>
      </c>
      <c r="X125" t="str">
        <f t="shared" si="22"/>
        <v>L8</v>
      </c>
      <c r="Y125" t="str">
        <f t="shared" ca="1" si="27"/>
        <v>TRX2_ANA_TX_IP</v>
      </c>
    </row>
    <row r="126" spans="22:25" x14ac:dyDescent="0.35">
      <c r="V126">
        <f t="shared" si="24"/>
        <v>8</v>
      </c>
      <c r="W126" t="s">
        <v>304</v>
      </c>
      <c r="X126" t="str">
        <f t="shared" si="22"/>
        <v>M8</v>
      </c>
      <c r="Y126" t="str">
        <f t="shared" ca="1" si="27"/>
        <v>GND_BB</v>
      </c>
    </row>
    <row r="127" spans="22:25" x14ac:dyDescent="0.35">
      <c r="V127">
        <f t="shared" si="24"/>
        <v>8</v>
      </c>
      <c r="W127" t="s">
        <v>305</v>
      </c>
      <c r="X127" t="str">
        <f t="shared" si="22"/>
        <v>N8</v>
      </c>
      <c r="Y127" t="str">
        <f t="shared" ca="1" si="27"/>
        <v>TRX2_ANA_TX_QP</v>
      </c>
    </row>
    <row r="128" spans="22:25" x14ac:dyDescent="0.35">
      <c r="V128">
        <f t="shared" si="24"/>
        <v>8</v>
      </c>
      <c r="W128" t="s">
        <v>306</v>
      </c>
      <c r="X128" t="str">
        <f t="shared" si="22"/>
        <v>P8</v>
      </c>
      <c r="Y128" t="str">
        <f t="shared" ca="1" si="27"/>
        <v>TRX2_ANA_TX_QN</v>
      </c>
    </row>
    <row r="129" spans="22:25" x14ac:dyDescent="0.35">
      <c r="V129">
        <f t="shared" si="24"/>
        <v>8</v>
      </c>
      <c r="W129" t="s">
        <v>608</v>
      </c>
      <c r="X129" t="str">
        <f t="shared" si="22"/>
        <v>R8</v>
      </c>
      <c r="Y129" t="str">
        <f t="shared" ca="1" si="27"/>
        <v>TRX2_ANA_RX_QN</v>
      </c>
    </row>
    <row r="130" spans="22:25" x14ac:dyDescent="0.35">
      <c r="V130">
        <f t="shared" si="24"/>
        <v>8</v>
      </c>
      <c r="W130" t="s">
        <v>609</v>
      </c>
      <c r="X130" t="str">
        <f t="shared" si="22"/>
        <v>T8</v>
      </c>
      <c r="Y130" t="str">
        <f t="shared" ca="1" si="27"/>
        <v>TRX2_ANA_RX_QP</v>
      </c>
    </row>
    <row r="131" spans="22:25" x14ac:dyDescent="0.35">
      <c r="V131">
        <f t="shared" si="24"/>
        <v>9</v>
      </c>
      <c r="W131" t="s">
        <v>295</v>
      </c>
      <c r="X131" t="str">
        <f t="shared" si="22"/>
        <v>A9</v>
      </c>
      <c r="Y131" t="str">
        <f ca="1">OFFSET(C3,0, V131-1)</f>
        <v>TRX1_RXRF_2G</v>
      </c>
    </row>
    <row r="132" spans="22:25" x14ac:dyDescent="0.35">
      <c r="V132">
        <f t="shared" si="24"/>
        <v>9</v>
      </c>
      <c r="W132" t="s">
        <v>296</v>
      </c>
      <c r="X132" t="str">
        <f t="shared" ref="X132:X195" si="28">CONCATENATE(W132,V132)</f>
        <v>B9</v>
      </c>
      <c r="Y132" t="str">
        <f t="shared" ref="Y132:Y146" ca="1" si="29">OFFSET(C4,0, V132-1)</f>
        <v>VSS_RXRF_2G_TRX1</v>
      </c>
    </row>
    <row r="133" spans="22:25" x14ac:dyDescent="0.35">
      <c r="V133">
        <f t="shared" si="24"/>
        <v>9</v>
      </c>
      <c r="W133" t="s">
        <v>297</v>
      </c>
      <c r="X133" t="str">
        <f t="shared" si="28"/>
        <v>C9</v>
      </c>
      <c r="Y133" t="str">
        <f t="shared" ca="1" si="29"/>
        <v>VDD_RF</v>
      </c>
    </row>
    <row r="134" spans="22:25" x14ac:dyDescent="0.35">
      <c r="V134">
        <f t="shared" si="24"/>
        <v>9</v>
      </c>
      <c r="W134" t="s">
        <v>298</v>
      </c>
      <c r="X134" t="str">
        <f t="shared" si="28"/>
        <v>D9</v>
      </c>
      <c r="Y134" t="str">
        <f t="shared" ca="1" si="29"/>
        <v>GND_RF23</v>
      </c>
    </row>
    <row r="135" spans="22:25" x14ac:dyDescent="0.35">
      <c r="V135">
        <f t="shared" si="24"/>
        <v>9</v>
      </c>
      <c r="W135" t="s">
        <v>299</v>
      </c>
      <c r="X135" t="str">
        <f t="shared" si="28"/>
        <v>E9</v>
      </c>
      <c r="Y135" t="str">
        <f t="shared" ca="1" si="29"/>
        <v>VDD_RF</v>
      </c>
    </row>
    <row r="136" spans="22:25" x14ac:dyDescent="0.35">
      <c r="V136">
        <f t="shared" si="24"/>
        <v>9</v>
      </c>
      <c r="W136" t="s">
        <v>245</v>
      </c>
      <c r="X136" t="str">
        <f t="shared" si="28"/>
        <v>F9</v>
      </c>
      <c r="Y136" t="str">
        <f t="shared" ca="1" si="29"/>
        <v>GND_BB</v>
      </c>
    </row>
    <row r="137" spans="22:25" x14ac:dyDescent="0.35">
      <c r="V137">
        <f t="shared" si="24"/>
        <v>9</v>
      </c>
      <c r="W137" t="s">
        <v>300</v>
      </c>
      <c r="X137" t="str">
        <f t="shared" si="28"/>
        <v>G9</v>
      </c>
      <c r="Y137" t="str">
        <f t="shared" ca="1" si="29"/>
        <v>VDD_ANA_BB_01</v>
      </c>
    </row>
    <row r="138" spans="22:25" x14ac:dyDescent="0.35">
      <c r="V138">
        <f t="shared" si="24"/>
        <v>9</v>
      </c>
      <c r="W138" t="s">
        <v>301</v>
      </c>
      <c r="X138" t="str">
        <f t="shared" si="28"/>
        <v>H9</v>
      </c>
      <c r="Y138" t="str">
        <f t="shared" ca="1" si="29"/>
        <v>VDD_IO1</v>
      </c>
    </row>
    <row r="139" spans="22:25" x14ac:dyDescent="0.35">
      <c r="V139">
        <f t="shared" si="24"/>
        <v>9</v>
      </c>
      <c r="W139" t="s">
        <v>302</v>
      </c>
      <c r="X139" t="str">
        <f t="shared" si="28"/>
        <v>J9</v>
      </c>
      <c r="Y139" t="str">
        <f t="shared" ca="1" si="29"/>
        <v>GND_DIG</v>
      </c>
    </row>
    <row r="140" spans="22:25" x14ac:dyDescent="0.35">
      <c r="V140">
        <f t="shared" si="24"/>
        <v>9</v>
      </c>
      <c r="W140" t="s">
        <v>303</v>
      </c>
      <c r="X140" t="str">
        <f t="shared" si="28"/>
        <v>K9</v>
      </c>
      <c r="Y140" t="str">
        <f t="shared" ca="1" si="29"/>
        <v>GND_BB</v>
      </c>
    </row>
    <row r="141" spans="22:25" x14ac:dyDescent="0.35">
      <c r="V141">
        <f t="shared" si="24"/>
        <v>9</v>
      </c>
      <c r="W141" t="s">
        <v>385</v>
      </c>
      <c r="X141" t="str">
        <f t="shared" si="28"/>
        <v>L9</v>
      </c>
      <c r="Y141" t="str">
        <f t="shared" ca="1" si="29"/>
        <v>TRX1_ANA_TX_IN</v>
      </c>
    </row>
    <row r="142" spans="22:25" x14ac:dyDescent="0.35">
      <c r="V142">
        <f t="shared" si="24"/>
        <v>9</v>
      </c>
      <c r="W142" t="s">
        <v>304</v>
      </c>
      <c r="X142" t="str">
        <f t="shared" si="28"/>
        <v>M9</v>
      </c>
      <c r="Y142" t="str">
        <f t="shared" ca="1" si="29"/>
        <v>TRX1_ANA_TX_QN</v>
      </c>
    </row>
    <row r="143" spans="22:25" x14ac:dyDescent="0.35">
      <c r="V143">
        <f t="shared" si="24"/>
        <v>9</v>
      </c>
      <c r="W143" t="s">
        <v>305</v>
      </c>
      <c r="X143" t="str">
        <f t="shared" si="28"/>
        <v>N9</v>
      </c>
      <c r="Y143" t="str">
        <f t="shared" ca="1" si="29"/>
        <v>TRX1_ANA_RX_QN</v>
      </c>
    </row>
    <row r="144" spans="22:25" x14ac:dyDescent="0.35">
      <c r="V144">
        <f t="shared" si="24"/>
        <v>9</v>
      </c>
      <c r="W144" t="s">
        <v>306</v>
      </c>
      <c r="X144" t="str">
        <f t="shared" si="28"/>
        <v>P9</v>
      </c>
      <c r="Y144" t="str">
        <f t="shared" ca="1" si="29"/>
        <v>TRX1_ANA_RX_QP</v>
      </c>
    </row>
    <row r="145" spans="22:25" x14ac:dyDescent="0.35">
      <c r="V145">
        <f t="shared" si="24"/>
        <v>9</v>
      </c>
      <c r="W145" t="s">
        <v>608</v>
      </c>
      <c r="X145" t="str">
        <f t="shared" si="28"/>
        <v>R9</v>
      </c>
      <c r="Y145" t="str">
        <f t="shared" ca="1" si="29"/>
        <v>GND_BB</v>
      </c>
    </row>
    <row r="146" spans="22:25" x14ac:dyDescent="0.35">
      <c r="V146">
        <f t="shared" si="24"/>
        <v>9</v>
      </c>
      <c r="W146" t="s">
        <v>609</v>
      </c>
      <c r="X146" t="str">
        <f t="shared" si="28"/>
        <v>T9</v>
      </c>
      <c r="Y146" t="str">
        <f t="shared" ca="1" si="29"/>
        <v>TRX1_ANA_RX_IP</v>
      </c>
    </row>
    <row r="147" spans="22:25" x14ac:dyDescent="0.35">
      <c r="V147">
        <f t="shared" ref="V147:V210" si="30">V131+1</f>
        <v>10</v>
      </c>
      <c r="W147" t="s">
        <v>295</v>
      </c>
      <c r="X147" t="str">
        <f t="shared" si="28"/>
        <v>A10</v>
      </c>
      <c r="Y147" t="str">
        <f ca="1">OFFSET(C3,0, V147-1)</f>
        <v>TRX1_TXRF_2G</v>
      </c>
    </row>
    <row r="148" spans="22:25" x14ac:dyDescent="0.35">
      <c r="V148">
        <f t="shared" si="30"/>
        <v>10</v>
      </c>
      <c r="W148" t="s">
        <v>296</v>
      </c>
      <c r="X148" t="str">
        <f t="shared" si="28"/>
        <v>B10</v>
      </c>
      <c r="Y148" t="str">
        <f t="shared" ref="Y148:Y162" ca="1" si="31">OFFSET(C4,0, V148-1)</f>
        <v>TRX1_TXRF_GND</v>
      </c>
    </row>
    <row r="149" spans="22:25" x14ac:dyDescent="0.35">
      <c r="V149">
        <f t="shared" si="30"/>
        <v>10</v>
      </c>
      <c r="W149" t="s">
        <v>297</v>
      </c>
      <c r="X149" t="str">
        <f t="shared" si="28"/>
        <v>C10</v>
      </c>
      <c r="Y149" t="str">
        <f t="shared" ca="1" si="31"/>
        <v>GND_RF23</v>
      </c>
    </row>
    <row r="150" spans="22:25" x14ac:dyDescent="0.35">
      <c r="V150">
        <f t="shared" si="30"/>
        <v>10</v>
      </c>
      <c r="W150" t="s">
        <v>298</v>
      </c>
      <c r="X150" t="str">
        <f t="shared" si="28"/>
        <v>D10</v>
      </c>
      <c r="Y150" t="str">
        <f t="shared" ca="1" si="31"/>
        <v>VDD_RF</v>
      </c>
    </row>
    <row r="151" spans="22:25" x14ac:dyDescent="0.35">
      <c r="V151">
        <f t="shared" si="30"/>
        <v>10</v>
      </c>
      <c r="W151" t="s">
        <v>299</v>
      </c>
      <c r="X151" t="str">
        <f t="shared" si="28"/>
        <v>E10</v>
      </c>
      <c r="Y151" t="str">
        <f t="shared" ca="1" si="31"/>
        <v>GND_RF23</v>
      </c>
    </row>
    <row r="152" spans="22:25" x14ac:dyDescent="0.35">
      <c r="V152">
        <f t="shared" si="30"/>
        <v>10</v>
      </c>
      <c r="W152" t="s">
        <v>245</v>
      </c>
      <c r="X152" t="str">
        <f t="shared" si="28"/>
        <v>F10</v>
      </c>
      <c r="Y152" t="str">
        <f t="shared" ca="1" si="31"/>
        <v>GND_BB</v>
      </c>
    </row>
    <row r="153" spans="22:25" x14ac:dyDescent="0.35">
      <c r="V153">
        <f t="shared" si="30"/>
        <v>10</v>
      </c>
      <c r="W153" t="s">
        <v>300</v>
      </c>
      <c r="X153" t="str">
        <f t="shared" si="28"/>
        <v>G10</v>
      </c>
      <c r="Y153" t="str">
        <f t="shared" ca="1" si="31"/>
        <v>GND_BB</v>
      </c>
    </row>
    <row r="154" spans="22:25" x14ac:dyDescent="0.35">
      <c r="V154">
        <f t="shared" si="30"/>
        <v>10</v>
      </c>
      <c r="W154" t="s">
        <v>301</v>
      </c>
      <c r="X154" t="str">
        <f t="shared" si="28"/>
        <v>H10</v>
      </c>
      <c r="Y154" t="str">
        <f t="shared" ca="1" si="31"/>
        <v>GND_DIG</v>
      </c>
    </row>
    <row r="155" spans="22:25" x14ac:dyDescent="0.35">
      <c r="V155">
        <f t="shared" si="30"/>
        <v>10</v>
      </c>
      <c r="W155" t="s">
        <v>302</v>
      </c>
      <c r="X155" t="str">
        <f t="shared" si="28"/>
        <v>J10</v>
      </c>
      <c r="Y155" t="str">
        <f t="shared" ca="1" si="31"/>
        <v>VDD_IO1</v>
      </c>
    </row>
    <row r="156" spans="22:25" x14ac:dyDescent="0.35">
      <c r="V156">
        <f t="shared" si="30"/>
        <v>10</v>
      </c>
      <c r="W156" t="s">
        <v>303</v>
      </c>
      <c r="X156" t="str">
        <f t="shared" si="28"/>
        <v>K10</v>
      </c>
      <c r="Y156" t="str">
        <f t="shared" ca="1" si="31"/>
        <v>TRX0_ANA_TX_IP</v>
      </c>
    </row>
    <row r="157" spans="22:25" x14ac:dyDescent="0.35">
      <c r="V157">
        <f t="shared" si="30"/>
        <v>10</v>
      </c>
      <c r="W157" t="s">
        <v>385</v>
      </c>
      <c r="X157" t="str">
        <f t="shared" si="28"/>
        <v>L10</v>
      </c>
      <c r="Y157" t="str">
        <f t="shared" ca="1" si="31"/>
        <v>TRX0_ANA_TX_IN</v>
      </c>
    </row>
    <row r="158" spans="22:25" x14ac:dyDescent="0.35">
      <c r="V158">
        <f t="shared" si="30"/>
        <v>10</v>
      </c>
      <c r="W158" t="s">
        <v>304</v>
      </c>
      <c r="X158" t="str">
        <f t="shared" si="28"/>
        <v>M10</v>
      </c>
      <c r="Y158" t="str">
        <f t="shared" ca="1" si="31"/>
        <v>TRX0_ANA_TX_QN</v>
      </c>
    </row>
    <row r="159" spans="22:25" x14ac:dyDescent="0.35">
      <c r="V159">
        <f t="shared" si="30"/>
        <v>10</v>
      </c>
      <c r="W159" t="s">
        <v>305</v>
      </c>
      <c r="X159" t="str">
        <f t="shared" si="28"/>
        <v>N10</v>
      </c>
      <c r="Y159" t="str">
        <f t="shared" ca="1" si="31"/>
        <v>TRX0_ANA_TX_QP</v>
      </c>
    </row>
    <row r="160" spans="22:25" x14ac:dyDescent="0.35">
      <c r="V160">
        <f t="shared" si="30"/>
        <v>10</v>
      </c>
      <c r="W160" t="s">
        <v>306</v>
      </c>
      <c r="X160" t="str">
        <f t="shared" si="28"/>
        <v>P10</v>
      </c>
      <c r="Y160" t="str">
        <f t="shared" ca="1" si="31"/>
        <v>TRX1_ANA_TX_QP</v>
      </c>
    </row>
    <row r="161" spans="22:25" x14ac:dyDescent="0.35">
      <c r="V161">
        <f t="shared" si="30"/>
        <v>10</v>
      </c>
      <c r="W161" t="s">
        <v>608</v>
      </c>
      <c r="X161" t="str">
        <f t="shared" si="28"/>
        <v>R10</v>
      </c>
      <c r="Y161" t="str">
        <f t="shared" ca="1" si="31"/>
        <v>TRX1_ANA_TX_IP</v>
      </c>
    </row>
    <row r="162" spans="22:25" x14ac:dyDescent="0.35">
      <c r="V162">
        <f t="shared" si="30"/>
        <v>10</v>
      </c>
      <c r="W162" t="s">
        <v>609</v>
      </c>
      <c r="X162" t="str">
        <f t="shared" si="28"/>
        <v>T10</v>
      </c>
      <c r="Y162" t="str">
        <f t="shared" ca="1" si="31"/>
        <v>TRX1_ANA_RX_IN</v>
      </c>
    </row>
    <row r="163" spans="22:25" x14ac:dyDescent="0.35">
      <c r="V163">
        <f t="shared" si="30"/>
        <v>11</v>
      </c>
      <c r="W163" t="s">
        <v>295</v>
      </c>
      <c r="X163" t="str">
        <f t="shared" si="28"/>
        <v>A11</v>
      </c>
      <c r="Y163" t="str">
        <f ca="1">OFFSET(C3,0, V163-1)</f>
        <v>TRX1_TXRF_5G</v>
      </c>
    </row>
    <row r="164" spans="22:25" x14ac:dyDescent="0.35">
      <c r="V164">
        <f t="shared" si="30"/>
        <v>11</v>
      </c>
      <c r="W164" t="s">
        <v>296</v>
      </c>
      <c r="X164" t="str">
        <f t="shared" si="28"/>
        <v>B11</v>
      </c>
      <c r="Y164" t="str">
        <f t="shared" ref="Y164:Y178" ca="1" si="32">OFFSET(C4,0, V164-1)</f>
        <v>VDD_ANA_TRX1</v>
      </c>
    </row>
    <row r="165" spans="22:25" x14ac:dyDescent="0.35">
      <c r="V165">
        <f t="shared" si="30"/>
        <v>11</v>
      </c>
      <c r="W165" t="s">
        <v>297</v>
      </c>
      <c r="X165" t="str">
        <f t="shared" si="28"/>
        <v>C11</v>
      </c>
      <c r="Y165" t="str">
        <f t="shared" ca="1" si="32"/>
        <v>VDD_RF</v>
      </c>
    </row>
    <row r="166" spans="22:25" x14ac:dyDescent="0.35">
      <c r="V166">
        <f t="shared" si="30"/>
        <v>11</v>
      </c>
      <c r="W166" t="s">
        <v>298</v>
      </c>
      <c r="X166" t="str">
        <f t="shared" si="28"/>
        <v>D11</v>
      </c>
      <c r="Y166" t="str">
        <f t="shared" ca="1" si="32"/>
        <v>GND_RF23</v>
      </c>
    </row>
    <row r="167" spans="22:25" x14ac:dyDescent="0.35">
      <c r="V167">
        <f t="shared" si="30"/>
        <v>11</v>
      </c>
      <c r="W167" t="s">
        <v>299</v>
      </c>
      <c r="X167" t="str">
        <f t="shared" si="28"/>
        <v>E11</v>
      </c>
      <c r="Y167" t="str">
        <f t="shared" ca="1" si="32"/>
        <v>VDD_RF</v>
      </c>
    </row>
    <row r="168" spans="22:25" x14ac:dyDescent="0.35">
      <c r="V168">
        <f t="shared" si="30"/>
        <v>11</v>
      </c>
      <c r="W168" t="s">
        <v>245</v>
      </c>
      <c r="X168" t="str">
        <f t="shared" si="28"/>
        <v>F11</v>
      </c>
      <c r="Y168" t="str">
        <f t="shared" ca="1" si="32"/>
        <v>VDD_ANA_BB_01</v>
      </c>
    </row>
    <row r="169" spans="22:25" x14ac:dyDescent="0.35">
      <c r="V169">
        <f t="shared" si="30"/>
        <v>11</v>
      </c>
      <c r="W169" t="s">
        <v>300</v>
      </c>
      <c r="X169" t="str">
        <f t="shared" si="28"/>
        <v>G11</v>
      </c>
      <c r="Y169" t="str">
        <f t="shared" ca="1" si="32"/>
        <v>GND_BB</v>
      </c>
    </row>
    <row r="170" spans="22:25" x14ac:dyDescent="0.35">
      <c r="V170">
        <f t="shared" si="30"/>
        <v>11</v>
      </c>
      <c r="W170" t="s">
        <v>301</v>
      </c>
      <c r="X170" t="str">
        <f t="shared" si="28"/>
        <v>H11</v>
      </c>
      <c r="Y170" t="str">
        <f t="shared" ca="1" si="32"/>
        <v>VDD_IO1</v>
      </c>
    </row>
    <row r="171" spans="22:25" x14ac:dyDescent="0.35">
      <c r="V171">
        <f t="shared" si="30"/>
        <v>11</v>
      </c>
      <c r="W171" t="s">
        <v>302</v>
      </c>
      <c r="X171" t="str">
        <f t="shared" si="28"/>
        <v>J11</v>
      </c>
      <c r="Y171" t="str">
        <f t="shared" ca="1" si="32"/>
        <v>GND_DIG</v>
      </c>
    </row>
    <row r="172" spans="22:25" x14ac:dyDescent="0.35">
      <c r="V172">
        <f t="shared" si="30"/>
        <v>11</v>
      </c>
      <c r="W172" t="s">
        <v>303</v>
      </c>
      <c r="X172" t="str">
        <f t="shared" si="28"/>
        <v>K11</v>
      </c>
      <c r="Y172" t="str">
        <f t="shared" ca="1" si="32"/>
        <v>TRX0_ANA_RX_IP</v>
      </c>
    </row>
    <row r="173" spans="22:25" x14ac:dyDescent="0.35">
      <c r="V173">
        <f t="shared" si="30"/>
        <v>11</v>
      </c>
      <c r="W173" t="s">
        <v>385</v>
      </c>
      <c r="X173" t="str">
        <f t="shared" si="28"/>
        <v>L11</v>
      </c>
      <c r="Y173" t="str">
        <f t="shared" ca="1" si="32"/>
        <v>TRX0_ANA_RX_IN</v>
      </c>
    </row>
    <row r="174" spans="22:25" x14ac:dyDescent="0.35">
      <c r="V174">
        <f t="shared" si="30"/>
        <v>11</v>
      </c>
      <c r="W174" t="s">
        <v>304</v>
      </c>
      <c r="X174" t="str">
        <f t="shared" si="28"/>
        <v>M11</v>
      </c>
      <c r="Y174" t="str">
        <f t="shared" ca="1" si="32"/>
        <v>GND_BB</v>
      </c>
    </row>
    <row r="175" spans="22:25" x14ac:dyDescent="0.35">
      <c r="V175">
        <f t="shared" si="30"/>
        <v>11</v>
      </c>
      <c r="W175" t="s">
        <v>305</v>
      </c>
      <c r="X175" t="str">
        <f t="shared" si="28"/>
        <v>N11</v>
      </c>
      <c r="Y175" t="str">
        <f t="shared" ca="1" si="32"/>
        <v>IQ_DATA[17]</v>
      </c>
    </row>
    <row r="176" spans="22:25" x14ac:dyDescent="0.35">
      <c r="V176">
        <f t="shared" si="30"/>
        <v>11</v>
      </c>
      <c r="W176" t="s">
        <v>306</v>
      </c>
      <c r="X176" t="str">
        <f t="shared" si="28"/>
        <v>P11</v>
      </c>
      <c r="Y176" t="str">
        <f t="shared" ca="1" si="32"/>
        <v>IQ_DATA[18]</v>
      </c>
    </row>
    <row r="177" spans="22:25" x14ac:dyDescent="0.35">
      <c r="V177">
        <f t="shared" si="30"/>
        <v>11</v>
      </c>
      <c r="W177" t="s">
        <v>608</v>
      </c>
      <c r="X177" t="str">
        <f t="shared" si="28"/>
        <v>R11</v>
      </c>
      <c r="Y177" t="str">
        <f t="shared" ca="1" si="32"/>
        <v>IQ_DATA[19]</v>
      </c>
    </row>
    <row r="178" spans="22:25" x14ac:dyDescent="0.35">
      <c r="V178">
        <f t="shared" si="30"/>
        <v>11</v>
      </c>
      <c r="W178" t="s">
        <v>609</v>
      </c>
      <c r="X178" t="str">
        <f t="shared" si="28"/>
        <v>T11</v>
      </c>
      <c r="Y178" t="str">
        <f t="shared" ca="1" si="32"/>
        <v>IQ_DATA[20]</v>
      </c>
    </row>
    <row r="179" spans="22:25" x14ac:dyDescent="0.35">
      <c r="V179">
        <f t="shared" si="30"/>
        <v>12</v>
      </c>
      <c r="W179" t="s">
        <v>295</v>
      </c>
      <c r="X179" t="str">
        <f t="shared" si="28"/>
        <v>A12</v>
      </c>
      <c r="Y179" t="str">
        <f ca="1">OFFSET(C3,0, V179-1)</f>
        <v>TRX1_RXRF_5G</v>
      </c>
    </row>
    <row r="180" spans="22:25" x14ac:dyDescent="0.35">
      <c r="V180">
        <f t="shared" si="30"/>
        <v>12</v>
      </c>
      <c r="W180" t="s">
        <v>296</v>
      </c>
      <c r="X180" t="str">
        <f t="shared" si="28"/>
        <v>B12</v>
      </c>
      <c r="Y180" t="str">
        <f t="shared" ref="Y180:Y194" ca="1" si="33">OFFSET(C4,0, V180-1)</f>
        <v>VSS_RXRF_57G_TRX1</v>
      </c>
    </row>
    <row r="181" spans="22:25" x14ac:dyDescent="0.35">
      <c r="V181">
        <f t="shared" si="30"/>
        <v>12</v>
      </c>
      <c r="W181" t="s">
        <v>297</v>
      </c>
      <c r="X181" t="str">
        <f t="shared" si="28"/>
        <v>C12</v>
      </c>
      <c r="Y181" t="str">
        <f t="shared" ca="1" si="33"/>
        <v>GND_RF23</v>
      </c>
    </row>
    <row r="182" spans="22:25" x14ac:dyDescent="0.35">
      <c r="V182">
        <f t="shared" si="30"/>
        <v>12</v>
      </c>
      <c r="W182" t="s">
        <v>298</v>
      </c>
      <c r="X182" t="str">
        <f t="shared" si="28"/>
        <v>D12</v>
      </c>
      <c r="Y182" t="str">
        <f t="shared" ca="1" si="33"/>
        <v>VDD_RF</v>
      </c>
    </row>
    <row r="183" spans="22:25" x14ac:dyDescent="0.35">
      <c r="V183">
        <f t="shared" si="30"/>
        <v>12</v>
      </c>
      <c r="W183" t="s">
        <v>299</v>
      </c>
      <c r="X183" t="str">
        <f t="shared" si="28"/>
        <v>E12</v>
      </c>
      <c r="Y183" t="str">
        <f t="shared" ca="1" si="33"/>
        <v>GND_RF23</v>
      </c>
    </row>
    <row r="184" spans="22:25" x14ac:dyDescent="0.35">
      <c r="V184">
        <f t="shared" si="30"/>
        <v>12</v>
      </c>
      <c r="W184" t="s">
        <v>245</v>
      </c>
      <c r="X184" t="str">
        <f t="shared" si="28"/>
        <v>F12</v>
      </c>
      <c r="Y184" t="str">
        <f t="shared" ca="1" si="33"/>
        <v>GND_BB</v>
      </c>
    </row>
    <row r="185" spans="22:25" x14ac:dyDescent="0.35">
      <c r="V185">
        <f t="shared" si="30"/>
        <v>12</v>
      </c>
      <c r="W185" t="s">
        <v>300</v>
      </c>
      <c r="X185" t="str">
        <f t="shared" si="28"/>
        <v>G12</v>
      </c>
      <c r="Y185" t="str">
        <f t="shared" ca="1" si="33"/>
        <v>GND_BB</v>
      </c>
    </row>
    <row r="186" spans="22:25" x14ac:dyDescent="0.35">
      <c r="V186">
        <f t="shared" si="30"/>
        <v>12</v>
      </c>
      <c r="W186" t="s">
        <v>301</v>
      </c>
      <c r="X186" t="str">
        <f t="shared" si="28"/>
        <v>H12</v>
      </c>
      <c r="Y186" t="str">
        <f t="shared" ca="1" si="33"/>
        <v>GND_DIG</v>
      </c>
    </row>
    <row r="187" spans="22:25" x14ac:dyDescent="0.35">
      <c r="V187">
        <f t="shared" si="30"/>
        <v>12</v>
      </c>
      <c r="W187" t="s">
        <v>302</v>
      </c>
      <c r="X187" t="str">
        <f t="shared" si="28"/>
        <v>J12</v>
      </c>
      <c r="Y187" t="str">
        <f t="shared" ca="1" si="33"/>
        <v>VDD_REGIN_DIG</v>
      </c>
    </row>
    <row r="188" spans="22:25" x14ac:dyDescent="0.35">
      <c r="V188">
        <f t="shared" si="30"/>
        <v>12</v>
      </c>
      <c r="W188" t="s">
        <v>303</v>
      </c>
      <c r="X188" t="str">
        <f t="shared" si="28"/>
        <v>K12</v>
      </c>
      <c r="Y188" t="str">
        <f t="shared" ca="1" si="33"/>
        <v>TRX0_ANA_RX_QN</v>
      </c>
    </row>
    <row r="189" spans="22:25" x14ac:dyDescent="0.35">
      <c r="V189">
        <f t="shared" si="30"/>
        <v>12</v>
      </c>
      <c r="W189" t="s">
        <v>385</v>
      </c>
      <c r="X189" t="str">
        <f t="shared" si="28"/>
        <v>L12</v>
      </c>
      <c r="Y189" t="str">
        <f t="shared" ca="1" si="33"/>
        <v>TRX0_ANA_RX_QP</v>
      </c>
    </row>
    <row r="190" spans="22:25" x14ac:dyDescent="0.35">
      <c r="V190">
        <f t="shared" si="30"/>
        <v>12</v>
      </c>
      <c r="W190" t="s">
        <v>304</v>
      </c>
      <c r="X190" t="str">
        <f t="shared" si="28"/>
        <v>M12</v>
      </c>
      <c r="Y190" t="str">
        <f t="shared" ca="1" si="33"/>
        <v>RX_GAIN_CLK[0]</v>
      </c>
    </row>
    <row r="191" spans="22:25" x14ac:dyDescent="0.35">
      <c r="V191">
        <f t="shared" si="30"/>
        <v>12</v>
      </c>
      <c r="W191" t="s">
        <v>305</v>
      </c>
      <c r="X191" t="str">
        <f t="shared" si="28"/>
        <v>N12</v>
      </c>
      <c r="Y191" t="str">
        <f t="shared" ca="1" si="33"/>
        <v>IQ_DATA[16]</v>
      </c>
    </row>
    <row r="192" spans="22:25" x14ac:dyDescent="0.35">
      <c r="V192">
        <f t="shared" si="30"/>
        <v>12</v>
      </c>
      <c r="W192" t="s">
        <v>306</v>
      </c>
      <c r="X192" t="str">
        <f t="shared" si="28"/>
        <v>P12</v>
      </c>
      <c r="Y192" t="str">
        <f t="shared" ca="1" si="33"/>
        <v>IQ_DATA[7]</v>
      </c>
    </row>
    <row r="193" spans="22:25" x14ac:dyDescent="0.35">
      <c r="V193">
        <f t="shared" si="30"/>
        <v>12</v>
      </c>
      <c r="W193" t="s">
        <v>608</v>
      </c>
      <c r="X193" t="str">
        <f t="shared" si="28"/>
        <v>R12</v>
      </c>
      <c r="Y193" t="str">
        <f t="shared" ca="1" si="33"/>
        <v>IQ_DATA[14]</v>
      </c>
    </row>
    <row r="194" spans="22:25" x14ac:dyDescent="0.35">
      <c r="V194">
        <f t="shared" si="30"/>
        <v>12</v>
      </c>
      <c r="W194" t="s">
        <v>609</v>
      </c>
      <c r="X194" t="str">
        <f t="shared" si="28"/>
        <v>T12</v>
      </c>
      <c r="Y194" t="str">
        <f t="shared" ca="1" si="33"/>
        <v>CLK_DIG_EXT</v>
      </c>
    </row>
    <row r="195" spans="22:25" x14ac:dyDescent="0.35">
      <c r="V195">
        <f t="shared" si="30"/>
        <v>13</v>
      </c>
      <c r="W195" t="s">
        <v>295</v>
      </c>
      <c r="X195" t="str">
        <f t="shared" si="28"/>
        <v>A13</v>
      </c>
      <c r="Y195" t="str">
        <f ca="1">OFFSET(C3,0, V195-1)</f>
        <v>TRX1_RXRF_7G</v>
      </c>
    </row>
    <row r="196" spans="22:25" x14ac:dyDescent="0.35">
      <c r="V196">
        <f t="shared" si="30"/>
        <v>13</v>
      </c>
      <c r="W196" t="s">
        <v>296</v>
      </c>
      <c r="X196" t="str">
        <f t="shared" ref="X196:X258" si="34">CONCATENATE(W196,V196)</f>
        <v>B13</v>
      </c>
      <c r="Y196" t="str">
        <f t="shared" ref="Y196:Y210" ca="1" si="35">OFFSET(C4,0, V196-1)</f>
        <v>VDD_ANA_TRX0</v>
      </c>
    </row>
    <row r="197" spans="22:25" x14ac:dyDescent="0.35">
      <c r="V197">
        <f t="shared" si="30"/>
        <v>13</v>
      </c>
      <c r="W197" t="s">
        <v>297</v>
      </c>
      <c r="X197" t="str">
        <f t="shared" si="34"/>
        <v>C13</v>
      </c>
      <c r="Y197" t="str">
        <f t="shared" ca="1" si="35"/>
        <v>VDD_RF</v>
      </c>
    </row>
    <row r="198" spans="22:25" x14ac:dyDescent="0.35">
      <c r="V198">
        <f t="shared" si="30"/>
        <v>13</v>
      </c>
      <c r="W198" t="s">
        <v>298</v>
      </c>
      <c r="X198" t="str">
        <f t="shared" si="34"/>
        <v>D13</v>
      </c>
      <c r="Y198" t="str">
        <f t="shared" ca="1" si="35"/>
        <v>GND_RF23</v>
      </c>
    </row>
    <row r="199" spans="22:25" x14ac:dyDescent="0.35">
      <c r="V199">
        <f t="shared" si="30"/>
        <v>13</v>
      </c>
      <c r="W199" t="s">
        <v>299</v>
      </c>
      <c r="X199" t="str">
        <f t="shared" si="34"/>
        <v>E13</v>
      </c>
      <c r="Y199" t="str">
        <f t="shared" ca="1" si="35"/>
        <v>VDD_RF</v>
      </c>
    </row>
    <row r="200" spans="22:25" x14ac:dyDescent="0.35">
      <c r="V200">
        <f t="shared" si="30"/>
        <v>13</v>
      </c>
      <c r="W200" t="s">
        <v>245</v>
      </c>
      <c r="X200" t="str">
        <f t="shared" si="34"/>
        <v>F13</v>
      </c>
      <c r="Y200" t="str">
        <f t="shared" ca="1" si="35"/>
        <v>GND_BB</v>
      </c>
    </row>
    <row r="201" spans="22:25" x14ac:dyDescent="0.35">
      <c r="V201">
        <f t="shared" si="30"/>
        <v>13</v>
      </c>
      <c r="W201" t="s">
        <v>300</v>
      </c>
      <c r="X201" t="str">
        <f t="shared" si="34"/>
        <v>G13</v>
      </c>
      <c r="Y201" t="str">
        <f t="shared" ca="1" si="35"/>
        <v>VDD_ANA_BB_01</v>
      </c>
    </row>
    <row r="202" spans="22:25" x14ac:dyDescent="0.35">
      <c r="V202">
        <f t="shared" si="30"/>
        <v>13</v>
      </c>
      <c r="W202" t="s">
        <v>301</v>
      </c>
      <c r="X202" t="str">
        <f t="shared" si="34"/>
        <v>H13</v>
      </c>
      <c r="Y202" t="str">
        <f t="shared" ca="1" si="35"/>
        <v>VDD_REGIN_DIG</v>
      </c>
    </row>
    <row r="203" spans="22:25" x14ac:dyDescent="0.35">
      <c r="V203">
        <f t="shared" si="30"/>
        <v>13</v>
      </c>
      <c r="W203" t="s">
        <v>302</v>
      </c>
      <c r="X203" t="str">
        <f t="shared" si="34"/>
        <v>J13</v>
      </c>
      <c r="Y203" t="str">
        <f t="shared" ca="1" si="35"/>
        <v>GND_DIG</v>
      </c>
    </row>
    <row r="204" spans="22:25" x14ac:dyDescent="0.35">
      <c r="V204">
        <f t="shared" si="30"/>
        <v>13</v>
      </c>
      <c r="W204" t="s">
        <v>303</v>
      </c>
      <c r="X204" t="str">
        <f t="shared" si="34"/>
        <v>K13</v>
      </c>
      <c r="Y204" t="str">
        <f t="shared" ca="1" si="35"/>
        <v>CFG_CLK</v>
      </c>
    </row>
    <row r="205" spans="22:25" x14ac:dyDescent="0.35">
      <c r="V205">
        <f t="shared" si="30"/>
        <v>13</v>
      </c>
      <c r="W205" t="s">
        <v>385</v>
      </c>
      <c r="X205" t="str">
        <f t="shared" si="34"/>
        <v>L13</v>
      </c>
      <c r="Y205" t="str">
        <f t="shared" ca="1" si="35"/>
        <v>RX_GAIN_CLK[1]</v>
      </c>
    </row>
    <row r="206" spans="22:25" x14ac:dyDescent="0.35">
      <c r="V206">
        <f t="shared" si="30"/>
        <v>13</v>
      </c>
      <c r="W206" t="s">
        <v>304</v>
      </c>
      <c r="X206" t="str">
        <f t="shared" si="34"/>
        <v>M13</v>
      </c>
      <c r="Y206" t="str">
        <f t="shared" ca="1" si="35"/>
        <v>IQ_DATA[13]</v>
      </c>
    </row>
    <row r="207" spans="22:25" x14ac:dyDescent="0.35">
      <c r="V207">
        <f t="shared" si="30"/>
        <v>13</v>
      </c>
      <c r="W207" t="s">
        <v>305</v>
      </c>
      <c r="X207" t="str">
        <f t="shared" si="34"/>
        <v>N13</v>
      </c>
      <c r="Y207" t="str">
        <f t="shared" ca="1" si="35"/>
        <v>IQ_DATA[10]</v>
      </c>
    </row>
    <row r="208" spans="22:25" x14ac:dyDescent="0.35">
      <c r="V208">
        <f t="shared" si="30"/>
        <v>13</v>
      </c>
      <c r="W208" t="s">
        <v>306</v>
      </c>
      <c r="X208" t="str">
        <f t="shared" si="34"/>
        <v>P13</v>
      </c>
      <c r="Y208" t="str">
        <f t="shared" ca="1" si="35"/>
        <v>GND_DIG</v>
      </c>
    </row>
    <row r="209" spans="22:25" x14ac:dyDescent="0.35">
      <c r="V209">
        <f t="shared" si="30"/>
        <v>13</v>
      </c>
      <c r="W209" t="s">
        <v>608</v>
      </c>
      <c r="X209" t="str">
        <f t="shared" si="34"/>
        <v>R13</v>
      </c>
      <c r="Y209" t="str">
        <f t="shared" ca="1" si="35"/>
        <v>IQ_DATA[11]</v>
      </c>
    </row>
    <row r="210" spans="22:25" x14ac:dyDescent="0.35">
      <c r="V210">
        <f t="shared" si="30"/>
        <v>13</v>
      </c>
      <c r="W210" t="s">
        <v>609</v>
      </c>
      <c r="X210" t="str">
        <f t="shared" si="34"/>
        <v>T13</v>
      </c>
      <c r="Y210" t="str">
        <f t="shared" ca="1" si="35"/>
        <v>IQ_DATA[9]</v>
      </c>
    </row>
    <row r="211" spans="22:25" x14ac:dyDescent="0.35">
      <c r="V211">
        <f t="shared" ref="V211:V258" si="36">V195+1</f>
        <v>14</v>
      </c>
      <c r="W211" t="s">
        <v>295</v>
      </c>
      <c r="X211" t="str">
        <f t="shared" si="34"/>
        <v>A14</v>
      </c>
      <c r="Y211" t="str">
        <f ca="1">OFFSET(C3,0, V211-1)</f>
        <v>TRX0_RXRF_2G</v>
      </c>
    </row>
    <row r="212" spans="22:25" x14ac:dyDescent="0.35">
      <c r="V212">
        <f t="shared" si="36"/>
        <v>14</v>
      </c>
      <c r="W212" t="s">
        <v>296</v>
      </c>
      <c r="X212" t="str">
        <f t="shared" si="34"/>
        <v>B14</v>
      </c>
      <c r="Y212" t="str">
        <f t="shared" ref="Y212:Y226" ca="1" si="37">OFFSET(C4,0, V212-1)</f>
        <v>VSS_RXRF_2G_TRX0</v>
      </c>
    </row>
    <row r="213" spans="22:25" x14ac:dyDescent="0.35">
      <c r="V213">
        <f t="shared" si="36"/>
        <v>14</v>
      </c>
      <c r="W213" t="s">
        <v>297</v>
      </c>
      <c r="X213" t="str">
        <f t="shared" si="34"/>
        <v>C14</v>
      </c>
      <c r="Y213" t="str">
        <f t="shared" ca="1" si="37"/>
        <v>GND_RF01</v>
      </c>
    </row>
    <row r="214" spans="22:25" x14ac:dyDescent="0.35">
      <c r="V214">
        <f t="shared" si="36"/>
        <v>14</v>
      </c>
      <c r="W214" t="s">
        <v>298</v>
      </c>
      <c r="X214" t="str">
        <f t="shared" si="34"/>
        <v>D14</v>
      </c>
      <c r="Y214" t="str">
        <f t="shared" ca="1" si="37"/>
        <v>VDD_RF</v>
      </c>
    </row>
    <row r="215" spans="22:25" x14ac:dyDescent="0.35">
      <c r="V215">
        <f t="shared" si="36"/>
        <v>14</v>
      </c>
      <c r="W215" t="s">
        <v>299</v>
      </c>
      <c r="X215" t="str">
        <f t="shared" si="34"/>
        <v>E14</v>
      </c>
      <c r="Y215" t="str">
        <f t="shared" ca="1" si="37"/>
        <v>VDD_ANA_BB_01</v>
      </c>
    </row>
    <row r="216" spans="22:25" x14ac:dyDescent="0.35">
      <c r="V216">
        <f t="shared" si="36"/>
        <v>14</v>
      </c>
      <c r="W216" t="s">
        <v>245</v>
      </c>
      <c r="X216" t="str">
        <f t="shared" si="34"/>
        <v>F14</v>
      </c>
      <c r="Y216" t="str">
        <f t="shared" ca="1" si="37"/>
        <v>VDD_ANA_BB_01</v>
      </c>
    </row>
    <row r="217" spans="22:25" x14ac:dyDescent="0.35">
      <c r="V217">
        <f t="shared" si="36"/>
        <v>14</v>
      </c>
      <c r="W217" t="s">
        <v>300</v>
      </c>
      <c r="X217" t="str">
        <f t="shared" si="34"/>
        <v>G14</v>
      </c>
      <c r="Y217" t="str">
        <f t="shared" ca="1" si="37"/>
        <v>TEST_EN</v>
      </c>
    </row>
    <row r="218" spans="22:25" x14ac:dyDescent="0.35">
      <c r="V218">
        <f t="shared" si="36"/>
        <v>14</v>
      </c>
      <c r="W218" t="s">
        <v>301</v>
      </c>
      <c r="X218" t="str">
        <f t="shared" si="34"/>
        <v>H14</v>
      </c>
      <c r="Y218" t="str">
        <f t="shared" ca="1" si="37"/>
        <v>TMS</v>
      </c>
    </row>
    <row r="219" spans="22:25" x14ac:dyDescent="0.35">
      <c r="V219">
        <f t="shared" si="36"/>
        <v>14</v>
      </c>
      <c r="W219" t="s">
        <v>302</v>
      </c>
      <c r="X219" t="str">
        <f t="shared" si="34"/>
        <v>J14</v>
      </c>
      <c r="Y219" t="str">
        <f t="shared" ca="1" si="37"/>
        <v>IRQ</v>
      </c>
    </row>
    <row r="220" spans="22:25" x14ac:dyDescent="0.35">
      <c r="V220">
        <f t="shared" si="36"/>
        <v>14</v>
      </c>
      <c r="W220" t="s">
        <v>303</v>
      </c>
      <c r="X220" t="str">
        <f t="shared" si="34"/>
        <v>K14</v>
      </c>
      <c r="Y220" t="str">
        <f t="shared" ca="1" si="37"/>
        <v>TDO</v>
      </c>
    </row>
    <row r="221" spans="22:25" x14ac:dyDescent="0.35">
      <c r="V221">
        <f t="shared" si="36"/>
        <v>14</v>
      </c>
      <c r="W221" t="s">
        <v>385</v>
      </c>
      <c r="X221" t="str">
        <f t="shared" si="34"/>
        <v>L14</v>
      </c>
      <c r="Y221" t="str">
        <f t="shared" ca="1" si="37"/>
        <v>CFG_CSB</v>
      </c>
    </row>
    <row r="222" spans="22:25" x14ac:dyDescent="0.35">
      <c r="V222">
        <f t="shared" si="36"/>
        <v>14</v>
      </c>
      <c r="W222" t="s">
        <v>304</v>
      </c>
      <c r="X222" t="str">
        <f t="shared" si="34"/>
        <v>M14</v>
      </c>
      <c r="Y222" t="str">
        <f t="shared" ca="1" si="37"/>
        <v>GND_DIG</v>
      </c>
    </row>
    <row r="223" spans="22:25" x14ac:dyDescent="0.35">
      <c r="V223">
        <f t="shared" si="36"/>
        <v>14</v>
      </c>
      <c r="W223" t="s">
        <v>305</v>
      </c>
      <c r="X223" t="str">
        <f t="shared" si="34"/>
        <v>N14</v>
      </c>
      <c r="Y223" t="str">
        <f t="shared" ca="1" si="37"/>
        <v>IQ_DATA[12]</v>
      </c>
    </row>
    <row r="224" spans="22:25" x14ac:dyDescent="0.35">
      <c r="V224">
        <f t="shared" si="36"/>
        <v>14</v>
      </c>
      <c r="W224" t="s">
        <v>306</v>
      </c>
      <c r="X224" t="str">
        <f t="shared" si="34"/>
        <v>P14</v>
      </c>
      <c r="Y224" t="str">
        <f t="shared" ca="1" si="37"/>
        <v>IQ_DATA[15]</v>
      </c>
    </row>
    <row r="225" spans="22:25" x14ac:dyDescent="0.35">
      <c r="V225">
        <f t="shared" si="36"/>
        <v>14</v>
      </c>
      <c r="W225" t="s">
        <v>608</v>
      </c>
      <c r="X225" t="str">
        <f t="shared" si="34"/>
        <v>R14</v>
      </c>
      <c r="Y225" t="str">
        <f t="shared" ca="1" si="37"/>
        <v>IQ_DATA[8]</v>
      </c>
    </row>
    <row r="226" spans="22:25" x14ac:dyDescent="0.35">
      <c r="V226">
        <f t="shared" si="36"/>
        <v>14</v>
      </c>
      <c r="W226" t="s">
        <v>609</v>
      </c>
      <c r="X226" t="str">
        <f t="shared" si="34"/>
        <v>T14</v>
      </c>
      <c r="Y226" t="str">
        <f t="shared" ca="1" si="37"/>
        <v>IQ_DATA[6]</v>
      </c>
    </row>
    <row r="227" spans="22:25" x14ac:dyDescent="0.35">
      <c r="V227">
        <f t="shared" si="36"/>
        <v>15</v>
      </c>
      <c r="W227" t="s">
        <v>295</v>
      </c>
      <c r="X227" t="str">
        <f t="shared" si="34"/>
        <v>A15</v>
      </c>
      <c r="Y227" t="str">
        <f ca="1">OFFSET(C3,0, V227-1)</f>
        <v>TRX0_TXRF_2G</v>
      </c>
    </row>
    <row r="228" spans="22:25" x14ac:dyDescent="0.35">
      <c r="V228">
        <f t="shared" si="36"/>
        <v>15</v>
      </c>
      <c r="W228" t="s">
        <v>296</v>
      </c>
      <c r="X228" t="str">
        <f t="shared" si="34"/>
        <v>B15</v>
      </c>
      <c r="Y228" t="str">
        <f t="shared" ref="Y228:Y242" ca="1" si="38">OFFSET(C4,0, V228-1)</f>
        <v>TRX0_TXRF_GND</v>
      </c>
    </row>
    <row r="229" spans="22:25" x14ac:dyDescent="0.35">
      <c r="V229">
        <f t="shared" si="36"/>
        <v>15</v>
      </c>
      <c r="W229" t="s">
        <v>297</v>
      </c>
      <c r="X229" t="str">
        <f t="shared" si="34"/>
        <v>C15</v>
      </c>
      <c r="Y229" t="str">
        <f t="shared" ca="1" si="38"/>
        <v>VSS_RXRF_57G_TRX0</v>
      </c>
    </row>
    <row r="230" spans="22:25" x14ac:dyDescent="0.35">
      <c r="V230">
        <f t="shared" si="36"/>
        <v>15</v>
      </c>
      <c r="W230" t="s">
        <v>298</v>
      </c>
      <c r="X230" t="str">
        <f t="shared" si="34"/>
        <v>D15</v>
      </c>
      <c r="Y230" t="str">
        <f t="shared" ca="1" si="38"/>
        <v>GND_RF01</v>
      </c>
    </row>
    <row r="231" spans="22:25" x14ac:dyDescent="0.35">
      <c r="V231">
        <f t="shared" si="36"/>
        <v>15</v>
      </c>
      <c r="W231" t="s">
        <v>299</v>
      </c>
      <c r="X231" t="str">
        <f t="shared" si="34"/>
        <v>E15</v>
      </c>
      <c r="Y231" t="str">
        <f t="shared" ca="1" si="38"/>
        <v>VDD_ANA_PLL0</v>
      </c>
    </row>
    <row r="232" spans="22:25" x14ac:dyDescent="0.35">
      <c r="V232">
        <f t="shared" si="36"/>
        <v>15</v>
      </c>
      <c r="W232" t="s">
        <v>245</v>
      </c>
      <c r="X232" t="str">
        <f t="shared" si="34"/>
        <v>F15</v>
      </c>
      <c r="Y232">
        <f t="shared" ca="1" si="38"/>
        <v>0</v>
      </c>
    </row>
    <row r="233" spans="22:25" x14ac:dyDescent="0.35">
      <c r="V233">
        <f t="shared" si="36"/>
        <v>15</v>
      </c>
      <c r="W233" t="s">
        <v>300</v>
      </c>
      <c r="X233" t="str">
        <f t="shared" si="34"/>
        <v>G15</v>
      </c>
      <c r="Y233" t="str">
        <f t="shared" ca="1" si="38"/>
        <v>AIO[2]</v>
      </c>
    </row>
    <row r="234" spans="22:25" x14ac:dyDescent="0.35">
      <c r="V234">
        <f t="shared" si="36"/>
        <v>15</v>
      </c>
      <c r="W234" t="s">
        <v>301</v>
      </c>
      <c r="X234" t="str">
        <f t="shared" si="34"/>
        <v>H15</v>
      </c>
      <c r="Y234" t="str">
        <f t="shared" ca="1" si="38"/>
        <v>RSTB</v>
      </c>
    </row>
    <row r="235" spans="22:25" x14ac:dyDescent="0.35">
      <c r="V235">
        <f t="shared" si="36"/>
        <v>15</v>
      </c>
      <c r="W235" t="s">
        <v>302</v>
      </c>
      <c r="X235" t="str">
        <f t="shared" si="34"/>
        <v>J15</v>
      </c>
      <c r="Y235" t="str">
        <f t="shared" ca="1" si="38"/>
        <v>TCK</v>
      </c>
    </row>
    <row r="236" spans="22:25" x14ac:dyDescent="0.35">
      <c r="V236">
        <f t="shared" si="36"/>
        <v>15</v>
      </c>
      <c r="W236" t="s">
        <v>303</v>
      </c>
      <c r="X236" t="str">
        <f t="shared" si="34"/>
        <v>K15</v>
      </c>
      <c r="Y236" t="str">
        <f t="shared" ca="1" si="38"/>
        <v>EN_RX[0]</v>
      </c>
    </row>
    <row r="237" spans="22:25" x14ac:dyDescent="0.35">
      <c r="V237">
        <f t="shared" si="36"/>
        <v>15</v>
      </c>
      <c r="W237" t="s">
        <v>385</v>
      </c>
      <c r="X237" t="str">
        <f t="shared" si="34"/>
        <v>L15</v>
      </c>
      <c r="Y237" t="str">
        <f t="shared" ca="1" si="38"/>
        <v>EN_TX[0]</v>
      </c>
    </row>
    <row r="238" spans="22:25" x14ac:dyDescent="0.35">
      <c r="V238">
        <f t="shared" si="36"/>
        <v>15</v>
      </c>
      <c r="W238" t="s">
        <v>304</v>
      </c>
      <c r="X238" t="str">
        <f t="shared" si="34"/>
        <v>M15</v>
      </c>
      <c r="Y238" t="str">
        <f t="shared" ca="1" si="38"/>
        <v>IQ_DATA[0]</v>
      </c>
    </row>
    <row r="239" spans="22:25" x14ac:dyDescent="0.35">
      <c r="V239">
        <f t="shared" si="36"/>
        <v>15</v>
      </c>
      <c r="W239" t="s">
        <v>305</v>
      </c>
      <c r="X239" t="str">
        <f t="shared" si="34"/>
        <v>N15</v>
      </c>
      <c r="Y239" t="str">
        <f t="shared" ca="1" si="38"/>
        <v>IQ_DATA[1]</v>
      </c>
    </row>
    <row r="240" spans="22:25" x14ac:dyDescent="0.35">
      <c r="V240">
        <f t="shared" si="36"/>
        <v>15</v>
      </c>
      <c r="W240" t="s">
        <v>306</v>
      </c>
      <c r="X240" t="str">
        <f t="shared" si="34"/>
        <v>P15</v>
      </c>
      <c r="Y240" t="str">
        <f t="shared" ca="1" si="38"/>
        <v>IQ_DATA[4]</v>
      </c>
    </row>
    <row r="241" spans="22:25" x14ac:dyDescent="0.35">
      <c r="V241">
        <f t="shared" si="36"/>
        <v>15</v>
      </c>
      <c r="W241" t="s">
        <v>608</v>
      </c>
      <c r="X241" t="str">
        <f t="shared" si="34"/>
        <v>R15</v>
      </c>
      <c r="Y241" t="str">
        <f t="shared" ca="1" si="38"/>
        <v>IQ_DATA[5]</v>
      </c>
    </row>
    <row r="242" spans="22:25" x14ac:dyDescent="0.35">
      <c r="V242">
        <f t="shared" si="36"/>
        <v>15</v>
      </c>
      <c r="W242" t="s">
        <v>609</v>
      </c>
      <c r="X242" t="str">
        <f t="shared" si="34"/>
        <v>T15</v>
      </c>
      <c r="Y242" t="str">
        <f t="shared" ca="1" si="38"/>
        <v>CLK_REF</v>
      </c>
    </row>
    <row r="243" spans="22:25" x14ac:dyDescent="0.35">
      <c r="V243">
        <f t="shared" si="36"/>
        <v>16</v>
      </c>
      <c r="W243" t="s">
        <v>295</v>
      </c>
      <c r="X243" t="str">
        <f t="shared" si="34"/>
        <v>A16</v>
      </c>
      <c r="Y243" t="str">
        <f ca="1">OFFSET(C3,0, V243-1)</f>
        <v>GND_RF01</v>
      </c>
    </row>
    <row r="244" spans="22:25" x14ac:dyDescent="0.35">
      <c r="V244">
        <f t="shared" si="36"/>
        <v>16</v>
      </c>
      <c r="W244" t="s">
        <v>296</v>
      </c>
      <c r="X244" t="str">
        <f t="shared" si="34"/>
        <v>B16</v>
      </c>
      <c r="Y244" t="str">
        <f t="shared" ref="Y244:Y258" ca="1" si="39">OFFSET(C4,0, V244-1)</f>
        <v>TRX0_TXRF_5G</v>
      </c>
    </row>
    <row r="245" spans="22:25" x14ac:dyDescent="0.35">
      <c r="V245">
        <f t="shared" si="36"/>
        <v>16</v>
      </c>
      <c r="W245" t="s">
        <v>297</v>
      </c>
      <c r="X245" t="str">
        <f t="shared" si="34"/>
        <v>C16</v>
      </c>
      <c r="Y245" t="str">
        <f t="shared" ca="1" si="39"/>
        <v>TRX0_RXRF_5G</v>
      </c>
    </row>
    <row r="246" spans="22:25" x14ac:dyDescent="0.35">
      <c r="V246">
        <f t="shared" si="36"/>
        <v>16</v>
      </c>
      <c r="W246" t="s">
        <v>298</v>
      </c>
      <c r="X246" t="str">
        <f t="shared" si="34"/>
        <v>D16</v>
      </c>
      <c r="Y246" t="str">
        <f t="shared" ca="1" si="39"/>
        <v>TRX0_RXRF_7G</v>
      </c>
    </row>
    <row r="247" spans="22:25" x14ac:dyDescent="0.35">
      <c r="V247">
        <f t="shared" si="36"/>
        <v>16</v>
      </c>
      <c r="W247" t="s">
        <v>299</v>
      </c>
      <c r="X247" t="str">
        <f t="shared" si="34"/>
        <v>E16</v>
      </c>
      <c r="Y247" t="str">
        <f t="shared" ca="1" si="39"/>
        <v>XTAL_P</v>
      </c>
    </row>
    <row r="248" spans="22:25" x14ac:dyDescent="0.35">
      <c r="V248">
        <f t="shared" si="36"/>
        <v>16</v>
      </c>
      <c r="W248" t="s">
        <v>245</v>
      </c>
      <c r="X248" t="str">
        <f t="shared" si="34"/>
        <v>F16</v>
      </c>
      <c r="Y248" t="str">
        <f t="shared" ca="1" si="39"/>
        <v>XTAL_N</v>
      </c>
    </row>
    <row r="249" spans="22:25" x14ac:dyDescent="0.35">
      <c r="V249">
        <f t="shared" si="36"/>
        <v>16</v>
      </c>
      <c r="W249" t="s">
        <v>300</v>
      </c>
      <c r="X249" t="str">
        <f t="shared" si="34"/>
        <v>G16</v>
      </c>
      <c r="Y249" t="str">
        <f t="shared" ca="1" si="39"/>
        <v>AIO[3]</v>
      </c>
    </row>
    <row r="250" spans="22:25" x14ac:dyDescent="0.35">
      <c r="V250">
        <f t="shared" si="36"/>
        <v>16</v>
      </c>
      <c r="W250" t="s">
        <v>301</v>
      </c>
      <c r="X250" t="str">
        <f t="shared" si="34"/>
        <v>H16</v>
      </c>
      <c r="Y250" t="str">
        <f t="shared" ca="1" si="39"/>
        <v>EN_PWR</v>
      </c>
    </row>
    <row r="251" spans="22:25" x14ac:dyDescent="0.35">
      <c r="V251">
        <f t="shared" si="36"/>
        <v>16</v>
      </c>
      <c r="W251" t="s">
        <v>302</v>
      </c>
      <c r="X251" t="str">
        <f t="shared" si="34"/>
        <v>J16</v>
      </c>
      <c r="Y251" t="str">
        <f t="shared" ca="1" si="39"/>
        <v>WAKE_UP</v>
      </c>
    </row>
    <row r="252" spans="22:25" x14ac:dyDescent="0.35">
      <c r="V252">
        <f t="shared" si="36"/>
        <v>16</v>
      </c>
      <c r="W252" t="s">
        <v>303</v>
      </c>
      <c r="X252" t="str">
        <f t="shared" si="34"/>
        <v>K16</v>
      </c>
      <c r="Y252" t="str">
        <f t="shared" ca="1" si="39"/>
        <v>D2D_TX</v>
      </c>
    </row>
    <row r="253" spans="22:25" x14ac:dyDescent="0.35">
      <c r="V253">
        <f t="shared" si="36"/>
        <v>16</v>
      </c>
      <c r="W253" t="s">
        <v>385</v>
      </c>
      <c r="X253" t="str">
        <f t="shared" si="34"/>
        <v>L16</v>
      </c>
      <c r="Y253" t="str">
        <f t="shared" ca="1" si="39"/>
        <v>D2D_CLKP</v>
      </c>
    </row>
    <row r="254" spans="22:25" x14ac:dyDescent="0.35">
      <c r="V254">
        <f t="shared" si="36"/>
        <v>16</v>
      </c>
      <c r="W254" t="s">
        <v>304</v>
      </c>
      <c r="X254" t="str">
        <f t="shared" si="34"/>
        <v>M16</v>
      </c>
      <c r="Y254" t="str">
        <f t="shared" ca="1" si="39"/>
        <v>D2D_CLKN</v>
      </c>
    </row>
    <row r="255" spans="22:25" x14ac:dyDescent="0.35">
      <c r="V255">
        <f t="shared" si="36"/>
        <v>16</v>
      </c>
      <c r="W255" t="s">
        <v>305</v>
      </c>
      <c r="X255" t="str">
        <f t="shared" si="34"/>
        <v>N16</v>
      </c>
      <c r="Y255" t="str">
        <f t="shared" ca="1" si="39"/>
        <v>D2D_RX</v>
      </c>
    </row>
    <row r="256" spans="22:25" x14ac:dyDescent="0.35">
      <c r="V256">
        <f t="shared" si="36"/>
        <v>16</v>
      </c>
      <c r="W256" t="s">
        <v>306</v>
      </c>
      <c r="X256" t="str">
        <f t="shared" si="34"/>
        <v>P16</v>
      </c>
      <c r="Y256" t="str">
        <f t="shared" ca="1" si="39"/>
        <v>IQ_DATA[2]</v>
      </c>
    </row>
    <row r="257" spans="22:25" x14ac:dyDescent="0.35">
      <c r="V257">
        <f t="shared" si="36"/>
        <v>16</v>
      </c>
      <c r="W257" t="s">
        <v>608</v>
      </c>
      <c r="X257" t="str">
        <f t="shared" si="34"/>
        <v>R16</v>
      </c>
      <c r="Y257" t="str">
        <f t="shared" ca="1" si="39"/>
        <v>IQ_DATA[3]</v>
      </c>
    </row>
    <row r="258" spans="22:25" x14ac:dyDescent="0.35">
      <c r="V258">
        <f t="shared" si="36"/>
        <v>16</v>
      </c>
      <c r="W258" t="s">
        <v>609</v>
      </c>
      <c r="X258" t="str">
        <f t="shared" si="34"/>
        <v>T16</v>
      </c>
      <c r="Y258" t="str">
        <f t="shared" ca="1" si="39"/>
        <v>GND_DIG</v>
      </c>
    </row>
  </sheetData>
  <conditionalFormatting sqref="C24:R39">
    <cfRule type="cellIs" dxfId="7" priority="3" operator="equal">
      <formula>0</formula>
    </cfRule>
    <cfRule type="cellIs" dxfId="6" priority="4" operator="greaterThan">
      <formula>1</formula>
    </cfRule>
    <cfRule type="cellIs" dxfId="5" priority="5" operator="equal">
      <formula>1</formula>
    </cfRule>
  </conditionalFormatting>
  <conditionalFormatting sqref="R8 Q10:R14 C3:R7 C8:P8 C9:R9 P13:P14 C14:H15 H12:P12 L13:N15 K13:K14 M17:R18 I13:J15 L16:L17 C16:J18 K17 C10:P10 G11:P11 C11:F13 P15:R16 O12:O15 M16:O16">
    <cfRule type="containsText" dxfId="4" priority="1" operator="containsText" text="GND_RF">
      <formula>NOT(ISERROR(SEARCH("GND_RF",C3)))</formula>
    </cfRule>
    <cfRule type="containsText" dxfId="3" priority="2" operator="containsText" text="VDD_RF">
      <formula>NOT(ISERROR(SEARCH("VDD_RF",C3)))</formula>
    </cfRule>
  </conditionalFormatting>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7ACF-8B46-4110-A424-DB723757CA86}">
  <dimension ref="B1:AE258"/>
  <sheetViews>
    <sheetView zoomScale="70" zoomScaleNormal="70" workbookViewId="0">
      <selection activeCell="Y22" sqref="Y22"/>
    </sheetView>
  </sheetViews>
  <sheetFormatPr defaultRowHeight="21" x14ac:dyDescent="0.35"/>
  <cols>
    <col min="2" max="2" width="9.140625" style="82"/>
    <col min="3" max="18" width="10.85546875" style="81" customWidth="1"/>
    <col min="28" max="28" width="7.7109375" customWidth="1"/>
    <col min="31" max="31" width="21.7109375" customWidth="1"/>
  </cols>
  <sheetData>
    <row r="1" spans="2:31" ht="47.65" customHeight="1" x14ac:dyDescent="0.5">
      <c r="B1" s="84"/>
      <c r="C1" s="85" t="s">
        <v>825</v>
      </c>
      <c r="D1" s="85"/>
    </row>
    <row r="2" spans="2:31" x14ac:dyDescent="0.35">
      <c r="C2" s="81">
        <v>1</v>
      </c>
      <c r="D2" s="81">
        <v>2</v>
      </c>
      <c r="E2" s="81">
        <v>3</v>
      </c>
      <c r="F2" s="81">
        <v>4</v>
      </c>
      <c r="G2" s="81">
        <v>5</v>
      </c>
      <c r="H2" s="81">
        <v>6</v>
      </c>
      <c r="I2" s="81">
        <v>7</v>
      </c>
      <c r="J2" s="81">
        <v>8</v>
      </c>
      <c r="K2" s="81">
        <v>9</v>
      </c>
      <c r="L2" s="81">
        <v>10</v>
      </c>
      <c r="M2" s="81">
        <v>11</v>
      </c>
      <c r="N2" s="81">
        <v>12</v>
      </c>
      <c r="O2" s="81">
        <v>13</v>
      </c>
      <c r="P2" s="81">
        <v>14</v>
      </c>
      <c r="Q2" s="81">
        <v>15</v>
      </c>
      <c r="R2" s="81">
        <v>16</v>
      </c>
      <c r="AB2" s="3" t="s">
        <v>604</v>
      </c>
      <c r="AC2" s="3" t="s">
        <v>605</v>
      </c>
      <c r="AD2" s="3" t="s">
        <v>606</v>
      </c>
      <c r="AE2" s="3" t="s">
        <v>607</v>
      </c>
    </row>
    <row r="3" spans="2:31" ht="50.65" customHeight="1" x14ac:dyDescent="0.25">
      <c r="B3" s="83" t="s">
        <v>295</v>
      </c>
      <c r="C3" s="95" t="s">
        <v>310</v>
      </c>
      <c r="D3" s="94" t="s">
        <v>286</v>
      </c>
      <c r="E3" s="94" t="s">
        <v>359</v>
      </c>
      <c r="F3" s="93" t="s">
        <v>358</v>
      </c>
      <c r="G3" s="93" t="s">
        <v>357</v>
      </c>
      <c r="H3" s="93" t="s">
        <v>278</v>
      </c>
      <c r="I3" s="93" t="s">
        <v>277</v>
      </c>
      <c r="J3" s="93" t="s">
        <v>356</v>
      </c>
      <c r="K3" s="92" t="s">
        <v>355</v>
      </c>
      <c r="L3" s="92" t="s">
        <v>270</v>
      </c>
      <c r="M3" s="92" t="s">
        <v>271</v>
      </c>
      <c r="N3" s="92" t="s">
        <v>354</v>
      </c>
      <c r="O3" s="92" t="s">
        <v>353</v>
      </c>
      <c r="P3" s="91" t="s">
        <v>352</v>
      </c>
      <c r="Q3" s="91" t="s">
        <v>258</v>
      </c>
      <c r="R3" s="90" t="s">
        <v>308</v>
      </c>
      <c r="S3" s="83" t="s">
        <v>295</v>
      </c>
      <c r="AB3">
        <v>1</v>
      </c>
      <c r="AC3" t="s">
        <v>295</v>
      </c>
      <c r="AD3" t="str">
        <f>CONCATENATE(AC3,AB3)</f>
        <v>A1</v>
      </c>
      <c r="AE3" t="str">
        <f t="shared" ref="AE3:AE18" ca="1" si="0">OFFSET(C3,AB3-1, 0)</f>
        <v>GND_RF23</v>
      </c>
    </row>
    <row r="4" spans="2:31" ht="50.65" customHeight="1" x14ac:dyDescent="0.25">
      <c r="B4" s="83" t="s">
        <v>296</v>
      </c>
      <c r="C4" s="94" t="s">
        <v>287</v>
      </c>
      <c r="D4" s="94" t="s">
        <v>288</v>
      </c>
      <c r="E4" s="94" t="s">
        <v>284</v>
      </c>
      <c r="F4" s="96" t="s">
        <v>347</v>
      </c>
      <c r="G4" s="93" t="s">
        <v>411</v>
      </c>
      <c r="H4" s="96" t="s">
        <v>346</v>
      </c>
      <c r="I4" s="93" t="s">
        <v>279</v>
      </c>
      <c r="J4" s="93" t="s">
        <v>275</v>
      </c>
      <c r="K4" s="97" t="s">
        <v>268</v>
      </c>
      <c r="L4" s="97" t="s">
        <v>272</v>
      </c>
      <c r="M4" s="96" t="s">
        <v>345</v>
      </c>
      <c r="N4" s="97" t="s">
        <v>410</v>
      </c>
      <c r="O4" s="96" t="s">
        <v>344</v>
      </c>
      <c r="P4" s="91" t="s">
        <v>257</v>
      </c>
      <c r="Q4" s="91" t="s">
        <v>260</v>
      </c>
      <c r="R4" s="91" t="s">
        <v>259</v>
      </c>
      <c r="S4" s="83" t="s">
        <v>296</v>
      </c>
      <c r="AB4">
        <v>1</v>
      </c>
      <c r="AC4" t="s">
        <v>296</v>
      </c>
      <c r="AD4" t="str">
        <f t="shared" ref="AD4:AD67" si="1">CONCATENATE(AC4,AB4)</f>
        <v>B1</v>
      </c>
      <c r="AE4" t="str">
        <f t="shared" ca="1" si="0"/>
        <v>TRX3_TXRF_5G</v>
      </c>
    </row>
    <row r="5" spans="2:31" ht="50.65" customHeight="1" x14ac:dyDescent="0.25">
      <c r="B5" s="83" t="s">
        <v>297</v>
      </c>
      <c r="C5" s="94" t="s">
        <v>361</v>
      </c>
      <c r="D5" s="94" t="s">
        <v>412</v>
      </c>
      <c r="E5" s="95" t="s">
        <v>310</v>
      </c>
      <c r="F5" s="95" t="s">
        <v>310</v>
      </c>
      <c r="G5" s="95" t="s">
        <v>310</v>
      </c>
      <c r="H5" s="95" t="s">
        <v>310</v>
      </c>
      <c r="I5" s="95" t="s">
        <v>310</v>
      </c>
      <c r="J5" s="95" t="s">
        <v>310</v>
      </c>
      <c r="K5" s="90" t="s">
        <v>308</v>
      </c>
      <c r="L5" s="90" t="s">
        <v>308</v>
      </c>
      <c r="M5" s="90" t="s">
        <v>308</v>
      </c>
      <c r="N5" s="90" t="s">
        <v>308</v>
      </c>
      <c r="O5" s="90" t="s">
        <v>308</v>
      </c>
      <c r="P5" s="90" t="s">
        <v>308</v>
      </c>
      <c r="Q5" s="91" t="s">
        <v>409</v>
      </c>
      <c r="R5" s="91" t="s">
        <v>360</v>
      </c>
      <c r="S5" s="83" t="s">
        <v>297</v>
      </c>
      <c r="AB5">
        <v>1</v>
      </c>
      <c r="AC5" t="s">
        <v>297</v>
      </c>
      <c r="AD5" t="str">
        <f t="shared" si="1"/>
        <v>C1</v>
      </c>
      <c r="AE5" t="str">
        <f t="shared" ca="1" si="0"/>
        <v>TRX3_RXRF_5G</v>
      </c>
    </row>
    <row r="6" spans="2:31" ht="50.65" customHeight="1" x14ac:dyDescent="0.25">
      <c r="B6" s="83" t="s">
        <v>298</v>
      </c>
      <c r="C6" s="94" t="s">
        <v>363</v>
      </c>
      <c r="D6" s="95" t="s">
        <v>310</v>
      </c>
      <c r="E6" s="94" t="s">
        <v>313</v>
      </c>
      <c r="F6" s="94" t="s">
        <v>323</v>
      </c>
      <c r="G6" s="94" t="s">
        <v>337</v>
      </c>
      <c r="H6" s="94" t="s">
        <v>331</v>
      </c>
      <c r="I6" s="93" t="s">
        <v>322</v>
      </c>
      <c r="J6" s="93" t="s">
        <v>330</v>
      </c>
      <c r="K6" s="97" t="s">
        <v>329</v>
      </c>
      <c r="L6" s="97" t="s">
        <v>321</v>
      </c>
      <c r="M6" s="91" t="s">
        <v>328</v>
      </c>
      <c r="N6" s="91" t="s">
        <v>336</v>
      </c>
      <c r="O6" s="91" t="s">
        <v>320</v>
      </c>
      <c r="P6" s="91" t="s">
        <v>312</v>
      </c>
      <c r="Q6" s="90" t="s">
        <v>308</v>
      </c>
      <c r="R6" s="91" t="s">
        <v>362</v>
      </c>
      <c r="S6" s="83" t="s">
        <v>298</v>
      </c>
      <c r="AB6">
        <v>1</v>
      </c>
      <c r="AC6" t="s">
        <v>298</v>
      </c>
      <c r="AD6" t="str">
        <f t="shared" si="1"/>
        <v>D1</v>
      </c>
      <c r="AE6" t="str">
        <f t="shared" ca="1" si="0"/>
        <v>TRX3_RXRF_7G</v>
      </c>
    </row>
    <row r="7" spans="2:31" ht="50.65" customHeight="1" x14ac:dyDescent="0.25">
      <c r="B7" s="83" t="s">
        <v>299</v>
      </c>
      <c r="C7" s="95" t="s">
        <v>310</v>
      </c>
      <c r="D7" s="98" t="s">
        <v>351</v>
      </c>
      <c r="E7" s="98" t="s">
        <v>349</v>
      </c>
      <c r="F7" s="94" t="s">
        <v>315</v>
      </c>
      <c r="G7" s="93" t="s">
        <v>335</v>
      </c>
      <c r="H7" s="93" t="s">
        <v>343</v>
      </c>
      <c r="I7" s="93" t="s">
        <v>317</v>
      </c>
      <c r="J7" s="93" t="s">
        <v>340</v>
      </c>
      <c r="K7" s="97" t="s">
        <v>339</v>
      </c>
      <c r="L7" s="97" t="s">
        <v>318</v>
      </c>
      <c r="M7" s="103" t="s">
        <v>309</v>
      </c>
      <c r="N7" s="97" t="s">
        <v>316</v>
      </c>
      <c r="O7" s="91" t="s">
        <v>314</v>
      </c>
      <c r="P7" s="98" t="s">
        <v>348</v>
      </c>
      <c r="Q7" s="98" t="s">
        <v>350</v>
      </c>
      <c r="R7" s="90" t="s">
        <v>308</v>
      </c>
      <c r="S7" s="83" t="s">
        <v>299</v>
      </c>
      <c r="AB7">
        <v>1</v>
      </c>
      <c r="AC7" t="s">
        <v>299</v>
      </c>
      <c r="AD7" t="str">
        <f t="shared" si="1"/>
        <v>E1</v>
      </c>
      <c r="AE7" t="str">
        <f t="shared" ca="1" si="0"/>
        <v>GND_RF23</v>
      </c>
    </row>
    <row r="8" spans="2:31" ht="50.65" customHeight="1" x14ac:dyDescent="0.25">
      <c r="B8" s="83" t="s">
        <v>245</v>
      </c>
      <c r="C8" s="101" t="s">
        <v>404</v>
      </c>
      <c r="D8" s="95" t="s">
        <v>310</v>
      </c>
      <c r="E8" s="95" t="s">
        <v>310</v>
      </c>
      <c r="F8" s="94" t="s">
        <v>325</v>
      </c>
      <c r="G8" s="93" t="s">
        <v>327</v>
      </c>
      <c r="H8" s="103" t="s">
        <v>309</v>
      </c>
      <c r="I8" s="98" t="s">
        <v>349</v>
      </c>
      <c r="J8" s="96" t="s">
        <v>347</v>
      </c>
      <c r="K8" s="96" t="s">
        <v>345</v>
      </c>
      <c r="L8" s="98" t="s">
        <v>348</v>
      </c>
      <c r="M8" s="103" t="s">
        <v>309</v>
      </c>
      <c r="N8" s="97" t="s">
        <v>342</v>
      </c>
      <c r="O8" s="91" t="s">
        <v>324</v>
      </c>
      <c r="P8" s="90" t="s">
        <v>308</v>
      </c>
      <c r="Q8" s="100" t="s">
        <v>153</v>
      </c>
      <c r="R8" s="100" t="s">
        <v>157</v>
      </c>
      <c r="S8" s="83" t="s">
        <v>245</v>
      </c>
      <c r="AB8">
        <v>1</v>
      </c>
      <c r="AC8" t="s">
        <v>245</v>
      </c>
      <c r="AD8" t="str">
        <f t="shared" si="1"/>
        <v>F1</v>
      </c>
      <c r="AE8" t="str">
        <f t="shared" ca="1" si="0"/>
        <v>AIO[0]</v>
      </c>
    </row>
    <row r="9" spans="2:31" ht="50.65" customHeight="1" x14ac:dyDescent="0.25">
      <c r="B9" s="83" t="s">
        <v>300</v>
      </c>
      <c r="C9" s="101" t="s">
        <v>403</v>
      </c>
      <c r="D9" s="95" t="s">
        <v>310</v>
      </c>
      <c r="E9" s="95" t="s">
        <v>310</v>
      </c>
      <c r="F9" s="94" t="s">
        <v>341</v>
      </c>
      <c r="G9" s="93" t="s">
        <v>319</v>
      </c>
      <c r="H9" s="98" t="s">
        <v>349</v>
      </c>
      <c r="I9" s="151" t="s">
        <v>310</v>
      </c>
      <c r="J9" s="96" t="s">
        <v>346</v>
      </c>
      <c r="K9" s="96" t="s">
        <v>344</v>
      </c>
      <c r="L9" s="90" t="s">
        <v>308</v>
      </c>
      <c r="M9" s="98" t="s">
        <v>348</v>
      </c>
      <c r="N9" s="97" t="s">
        <v>334</v>
      </c>
      <c r="O9" s="91" t="s">
        <v>338</v>
      </c>
      <c r="P9" s="90" t="s">
        <v>308</v>
      </c>
      <c r="Q9" s="101" t="s">
        <v>402</v>
      </c>
      <c r="R9" s="101" t="s">
        <v>401</v>
      </c>
      <c r="S9" s="83" t="s">
        <v>300</v>
      </c>
      <c r="AB9">
        <v>1</v>
      </c>
      <c r="AC9" t="s">
        <v>300</v>
      </c>
      <c r="AD9" t="str">
        <f t="shared" si="1"/>
        <v>G1</v>
      </c>
      <c r="AE9" t="str">
        <f t="shared" ca="1" si="0"/>
        <v>AIO[1]</v>
      </c>
    </row>
    <row r="10" spans="2:31" ht="50.65" customHeight="1" x14ac:dyDescent="0.25">
      <c r="B10" s="83" t="s">
        <v>301</v>
      </c>
      <c r="C10" s="95" t="s">
        <v>310</v>
      </c>
      <c r="D10" s="102" t="s">
        <v>14</v>
      </c>
      <c r="E10" s="95" t="s">
        <v>910</v>
      </c>
      <c r="F10" s="94" t="s">
        <v>333</v>
      </c>
      <c r="G10" s="95" t="s">
        <v>310</v>
      </c>
      <c r="H10" s="103" t="s">
        <v>309</v>
      </c>
      <c r="I10" s="103" t="s">
        <v>309</v>
      </c>
      <c r="J10" s="151" t="s">
        <v>310</v>
      </c>
      <c r="K10" s="90" t="s">
        <v>308</v>
      </c>
      <c r="L10" s="103" t="s">
        <v>309</v>
      </c>
      <c r="M10" s="103" t="s">
        <v>309</v>
      </c>
      <c r="N10" s="97" t="s">
        <v>326</v>
      </c>
      <c r="O10" s="91" t="s">
        <v>332</v>
      </c>
      <c r="P10" s="102" t="s">
        <v>154</v>
      </c>
      <c r="Q10" s="102" t="s">
        <v>158</v>
      </c>
      <c r="R10" s="102" t="s">
        <v>155</v>
      </c>
      <c r="S10" s="83" t="s">
        <v>301</v>
      </c>
      <c r="AB10">
        <v>1</v>
      </c>
      <c r="AC10" t="s">
        <v>301</v>
      </c>
      <c r="AD10" t="str">
        <f t="shared" si="1"/>
        <v>H1</v>
      </c>
      <c r="AE10" t="str">
        <f t="shared" ca="1" si="0"/>
        <v>GND_RF23</v>
      </c>
    </row>
    <row r="11" spans="2:31" ht="50.65" customHeight="1" x14ac:dyDescent="0.25">
      <c r="B11" s="83" t="s">
        <v>302</v>
      </c>
      <c r="C11" s="102" t="s">
        <v>15</v>
      </c>
      <c r="D11" s="102" t="s">
        <v>20</v>
      </c>
      <c r="E11" s="102" t="s">
        <v>46</v>
      </c>
      <c r="F11" s="102" t="s">
        <v>42</v>
      </c>
      <c r="G11" s="95" t="s">
        <v>310</v>
      </c>
      <c r="H11" s="103" t="s">
        <v>309</v>
      </c>
      <c r="I11" s="98" t="s">
        <v>349</v>
      </c>
      <c r="J11" s="98" t="s">
        <v>349</v>
      </c>
      <c r="K11" s="103" t="s">
        <v>309</v>
      </c>
      <c r="L11" s="98" t="s">
        <v>348</v>
      </c>
      <c r="M11" s="98" t="s">
        <v>348</v>
      </c>
      <c r="N11" s="103" t="s">
        <v>309</v>
      </c>
      <c r="O11" s="102" t="s">
        <v>137</v>
      </c>
      <c r="P11" s="102" t="s">
        <v>139</v>
      </c>
      <c r="Q11" s="102" t="s">
        <v>134</v>
      </c>
      <c r="R11" s="102" t="s">
        <v>148</v>
      </c>
      <c r="S11" s="83" t="s">
        <v>302</v>
      </c>
      <c r="AB11">
        <v>1</v>
      </c>
      <c r="AC11" t="s">
        <v>302</v>
      </c>
      <c r="AD11" t="str">
        <f t="shared" si="1"/>
        <v>J1</v>
      </c>
      <c r="AE11" t="str">
        <f t="shared" ca="1" si="0"/>
        <v>GPIO[7]</v>
      </c>
    </row>
    <row r="12" spans="2:31" ht="50.65" customHeight="1" x14ac:dyDescent="0.25">
      <c r="B12" s="83" t="s">
        <v>303</v>
      </c>
      <c r="C12" s="102" t="s">
        <v>19</v>
      </c>
      <c r="D12" s="102" t="s">
        <v>40</v>
      </c>
      <c r="E12" s="105" t="s">
        <v>311</v>
      </c>
      <c r="F12" s="102" t="s">
        <v>47</v>
      </c>
      <c r="G12" s="105" t="s">
        <v>311</v>
      </c>
      <c r="H12" s="104" t="s">
        <v>141</v>
      </c>
      <c r="I12" s="105" t="s">
        <v>311</v>
      </c>
      <c r="J12" s="104" t="s">
        <v>141</v>
      </c>
      <c r="K12" s="105" t="s">
        <v>311</v>
      </c>
      <c r="L12" s="104" t="s">
        <v>141</v>
      </c>
      <c r="M12" s="105" t="s">
        <v>311</v>
      </c>
      <c r="N12" s="104" t="s">
        <v>141</v>
      </c>
      <c r="O12" s="105" t="s">
        <v>311</v>
      </c>
      <c r="P12" s="102" t="s">
        <v>127</v>
      </c>
      <c r="Q12" s="102" t="s">
        <v>142</v>
      </c>
      <c r="R12" s="102" t="s">
        <v>145</v>
      </c>
      <c r="S12" s="83" t="s">
        <v>303</v>
      </c>
      <c r="AB12">
        <v>1</v>
      </c>
      <c r="AC12" t="s">
        <v>303</v>
      </c>
      <c r="AD12" t="str">
        <f t="shared" si="1"/>
        <v>K1</v>
      </c>
      <c r="AE12" t="str">
        <f t="shared" ca="1" si="0"/>
        <v>GPIO[4]</v>
      </c>
    </row>
    <row r="13" spans="2:31" ht="50.65" customHeight="1" x14ac:dyDescent="0.25">
      <c r="B13" s="83" t="s">
        <v>385</v>
      </c>
      <c r="C13" s="102" t="s">
        <v>50</v>
      </c>
      <c r="D13" s="102" t="s">
        <v>54</v>
      </c>
      <c r="E13" s="102" t="s">
        <v>24</v>
      </c>
      <c r="F13" s="102" t="s">
        <v>23</v>
      </c>
      <c r="G13" s="104" t="s">
        <v>52</v>
      </c>
      <c r="H13" s="105" t="s">
        <v>311</v>
      </c>
      <c r="I13" s="104" t="s">
        <v>141</v>
      </c>
      <c r="J13" s="105" t="s">
        <v>311</v>
      </c>
      <c r="K13" s="104" t="s">
        <v>141</v>
      </c>
      <c r="L13" s="105" t="s">
        <v>311</v>
      </c>
      <c r="M13" s="104" t="s">
        <v>141</v>
      </c>
      <c r="N13" s="105" t="s">
        <v>311</v>
      </c>
      <c r="O13" s="104" t="s">
        <v>141</v>
      </c>
      <c r="P13" s="102" t="s">
        <v>120</v>
      </c>
      <c r="Q13" s="102" t="s">
        <v>117</v>
      </c>
      <c r="R13" s="102" t="s">
        <v>144</v>
      </c>
      <c r="S13" s="83" t="s">
        <v>385</v>
      </c>
      <c r="AB13">
        <v>1</v>
      </c>
      <c r="AC13" t="s">
        <v>385</v>
      </c>
      <c r="AD13" t="str">
        <f t="shared" si="1"/>
        <v>L1</v>
      </c>
      <c r="AE13" t="str">
        <f t="shared" ca="1" si="0"/>
        <v>GPIO[1]</v>
      </c>
    </row>
    <row r="14" spans="2:31" ht="50.65" customHeight="1" x14ac:dyDescent="0.25">
      <c r="B14" s="83" t="s">
        <v>304</v>
      </c>
      <c r="C14" s="102" t="s">
        <v>36</v>
      </c>
      <c r="D14" s="102" t="s">
        <v>35</v>
      </c>
      <c r="E14" s="105" t="s">
        <v>311</v>
      </c>
      <c r="F14" s="102" t="s">
        <v>43</v>
      </c>
      <c r="G14" s="105" t="s">
        <v>311</v>
      </c>
      <c r="H14" s="104" t="s">
        <v>141</v>
      </c>
      <c r="I14" s="105" t="s">
        <v>311</v>
      </c>
      <c r="J14" s="104" t="s">
        <v>141</v>
      </c>
      <c r="K14" s="105" t="s">
        <v>311</v>
      </c>
      <c r="L14" s="104" t="s">
        <v>141</v>
      </c>
      <c r="M14" s="105" t="s">
        <v>311</v>
      </c>
      <c r="N14" s="104" t="s">
        <v>141</v>
      </c>
      <c r="O14" s="105" t="s">
        <v>311</v>
      </c>
      <c r="P14" s="102" t="s">
        <v>114</v>
      </c>
      <c r="Q14" s="102" t="s">
        <v>112</v>
      </c>
      <c r="R14" s="102" t="s">
        <v>147</v>
      </c>
      <c r="S14" s="83" t="s">
        <v>304</v>
      </c>
      <c r="AB14">
        <v>1</v>
      </c>
      <c r="AC14" t="s">
        <v>304</v>
      </c>
      <c r="AD14" t="str">
        <f t="shared" si="1"/>
        <v>M1</v>
      </c>
      <c r="AE14" t="str">
        <f t="shared" ca="1" si="0"/>
        <v>GPIO[13]</v>
      </c>
    </row>
    <row r="15" spans="2:31" ht="50.65" customHeight="1" x14ac:dyDescent="0.25">
      <c r="B15" s="83" t="s">
        <v>305</v>
      </c>
      <c r="C15" s="102" t="s">
        <v>48</v>
      </c>
      <c r="D15" s="102" t="s">
        <v>67</v>
      </c>
      <c r="E15" s="102" t="s">
        <v>79</v>
      </c>
      <c r="F15" s="102" t="s">
        <v>82</v>
      </c>
      <c r="G15" s="104" t="s">
        <v>21</v>
      </c>
      <c r="H15" s="102" t="s">
        <v>85</v>
      </c>
      <c r="I15" s="102" t="s">
        <v>92</v>
      </c>
      <c r="J15" s="102" t="s">
        <v>95</v>
      </c>
      <c r="K15" s="104" t="s">
        <v>21</v>
      </c>
      <c r="L15" s="102" t="s">
        <v>104</v>
      </c>
      <c r="M15" s="102" t="s">
        <v>108</v>
      </c>
      <c r="N15" s="105" t="s">
        <v>311</v>
      </c>
      <c r="O15" s="102" t="s">
        <v>118</v>
      </c>
      <c r="P15" s="102" t="s">
        <v>126</v>
      </c>
      <c r="Q15" s="102" t="s">
        <v>129</v>
      </c>
      <c r="R15" s="102" t="s">
        <v>136</v>
      </c>
      <c r="S15" s="83" t="s">
        <v>305</v>
      </c>
      <c r="AB15">
        <v>1</v>
      </c>
      <c r="AC15" t="s">
        <v>305</v>
      </c>
      <c r="AD15" t="str">
        <f t="shared" si="1"/>
        <v>N1</v>
      </c>
      <c r="AE15" t="str">
        <f t="shared" ca="1" si="0"/>
        <v>GPIO[9]</v>
      </c>
    </row>
    <row r="16" spans="2:31" ht="50.65" customHeight="1" x14ac:dyDescent="0.25">
      <c r="B16" s="83" t="s">
        <v>306</v>
      </c>
      <c r="C16" s="102" t="s">
        <v>51</v>
      </c>
      <c r="D16" s="102" t="s">
        <v>68</v>
      </c>
      <c r="E16" s="102" t="s">
        <v>69</v>
      </c>
      <c r="F16" s="102" t="s">
        <v>83</v>
      </c>
      <c r="G16" s="102" t="s">
        <v>88</v>
      </c>
      <c r="H16" s="102" t="s">
        <v>87</v>
      </c>
      <c r="I16" s="102" t="s">
        <v>96</v>
      </c>
      <c r="J16" s="102" t="s">
        <v>98</v>
      </c>
      <c r="K16" s="102" t="s">
        <v>103</v>
      </c>
      <c r="L16" s="102" t="s">
        <v>105</v>
      </c>
      <c r="M16" s="102" t="s">
        <v>113</v>
      </c>
      <c r="N16" s="102" t="s">
        <v>116</v>
      </c>
      <c r="O16" s="102" t="s">
        <v>119</v>
      </c>
      <c r="P16" s="102" t="s">
        <v>122</v>
      </c>
      <c r="Q16" s="102" t="s">
        <v>132</v>
      </c>
      <c r="R16" s="102" t="s">
        <v>138</v>
      </c>
      <c r="S16" s="83" t="s">
        <v>306</v>
      </c>
      <c r="AB16">
        <v>1</v>
      </c>
      <c r="AC16" t="s">
        <v>306</v>
      </c>
      <c r="AD16" t="str">
        <f t="shared" si="1"/>
        <v>P1</v>
      </c>
      <c r="AE16" t="str">
        <f t="shared" ca="1" si="0"/>
        <v>IQ_DATA[38]</v>
      </c>
    </row>
    <row r="17" spans="2:31" ht="50.65" customHeight="1" x14ac:dyDescent="0.25">
      <c r="B17" s="83" t="s">
        <v>608</v>
      </c>
      <c r="C17" s="102" t="s">
        <v>55</v>
      </c>
      <c r="D17" s="102" t="s">
        <v>56</v>
      </c>
      <c r="E17" s="102" t="s">
        <v>73</v>
      </c>
      <c r="F17" s="102" t="s">
        <v>74</v>
      </c>
      <c r="G17" s="105" t="s">
        <v>311</v>
      </c>
      <c r="H17" s="102" t="s">
        <v>86</v>
      </c>
      <c r="I17" s="102" t="s">
        <v>89</v>
      </c>
      <c r="J17" s="105" t="s">
        <v>311</v>
      </c>
      <c r="K17" s="102" t="s">
        <v>94</v>
      </c>
      <c r="L17" s="102" t="s">
        <v>100</v>
      </c>
      <c r="M17" s="105" t="s">
        <v>311</v>
      </c>
      <c r="N17" s="102" t="s">
        <v>106</v>
      </c>
      <c r="O17" s="102" t="s">
        <v>110</v>
      </c>
      <c r="P17" s="102" t="s">
        <v>231</v>
      </c>
      <c r="Q17" s="102" t="s">
        <v>128</v>
      </c>
      <c r="R17" s="102" t="s">
        <v>135</v>
      </c>
      <c r="S17" s="83" t="s">
        <v>608</v>
      </c>
      <c r="AB17">
        <v>1</v>
      </c>
      <c r="AC17" t="s">
        <v>608</v>
      </c>
      <c r="AD17" t="str">
        <f t="shared" si="1"/>
        <v>R1</v>
      </c>
      <c r="AE17" t="str">
        <f t="shared" ca="1" si="0"/>
        <v>IQ_DATA[39]</v>
      </c>
    </row>
    <row r="18" spans="2:31" ht="50.65" customHeight="1" x14ac:dyDescent="0.25">
      <c r="B18" s="83" t="s">
        <v>609</v>
      </c>
      <c r="C18" s="105" t="s">
        <v>311</v>
      </c>
      <c r="D18" s="102" t="s">
        <v>62</v>
      </c>
      <c r="E18" s="102" t="s">
        <v>63</v>
      </c>
      <c r="F18" s="102" t="s">
        <v>80</v>
      </c>
      <c r="G18" s="102" t="s">
        <v>81</v>
      </c>
      <c r="H18" s="102" t="s">
        <v>84</v>
      </c>
      <c r="I18" s="102" t="s">
        <v>93</v>
      </c>
      <c r="J18" s="102" t="s">
        <v>90</v>
      </c>
      <c r="K18" s="102" t="s">
        <v>97</v>
      </c>
      <c r="L18" s="102" t="s">
        <v>101</v>
      </c>
      <c r="M18" s="102" t="s">
        <v>111</v>
      </c>
      <c r="N18" s="102" t="s">
        <v>133</v>
      </c>
      <c r="O18" s="102" t="s">
        <v>115</v>
      </c>
      <c r="P18" s="102" t="s">
        <v>123</v>
      </c>
      <c r="Q18" s="102" t="s">
        <v>140</v>
      </c>
      <c r="R18" s="105" t="s">
        <v>311</v>
      </c>
      <c r="S18" s="83" t="s">
        <v>609</v>
      </c>
      <c r="AB18">
        <v>1</v>
      </c>
      <c r="AC18" t="s">
        <v>609</v>
      </c>
      <c r="AD18" t="str">
        <f t="shared" si="1"/>
        <v>T1</v>
      </c>
      <c r="AE18" t="str">
        <f t="shared" ca="1" si="0"/>
        <v>GND_DIG</v>
      </c>
    </row>
    <row r="19" spans="2:31" x14ac:dyDescent="0.35">
      <c r="C19" s="81">
        <v>1</v>
      </c>
      <c r="D19" s="81">
        <v>2</v>
      </c>
      <c r="E19" s="81">
        <v>3</v>
      </c>
      <c r="F19" s="81">
        <v>4</v>
      </c>
      <c r="G19" s="81">
        <v>5</v>
      </c>
      <c r="H19" s="81">
        <v>6</v>
      </c>
      <c r="I19" s="81">
        <v>7</v>
      </c>
      <c r="J19" s="81">
        <v>8</v>
      </c>
      <c r="K19" s="81">
        <v>9</v>
      </c>
      <c r="L19" s="81">
        <v>10</v>
      </c>
      <c r="M19" s="81">
        <v>11</v>
      </c>
      <c r="N19" s="81">
        <v>12</v>
      </c>
      <c r="O19" s="81">
        <v>13</v>
      </c>
      <c r="P19" s="81">
        <v>14</v>
      </c>
      <c r="Q19" s="81">
        <v>15</v>
      </c>
      <c r="R19" s="81">
        <v>16</v>
      </c>
      <c r="AB19">
        <f t="shared" ref="AB19:AB82" si="2">AB3+1</f>
        <v>2</v>
      </c>
      <c r="AC19" t="s">
        <v>295</v>
      </c>
      <c r="AD19" t="str">
        <f t="shared" si="1"/>
        <v>A2</v>
      </c>
      <c r="AE19" t="str">
        <f ca="1">OFFSET(C3,0, AB19-1)</f>
        <v>TRX3_TXRF_2G</v>
      </c>
    </row>
    <row r="20" spans="2:31" x14ac:dyDescent="0.35">
      <c r="AB20">
        <f t="shared" si="2"/>
        <v>2</v>
      </c>
      <c r="AC20" t="s">
        <v>296</v>
      </c>
      <c r="AD20" t="str">
        <f t="shared" si="1"/>
        <v>B2</v>
      </c>
      <c r="AE20" t="str">
        <f t="shared" ref="AE20:AE34" ca="1" si="3">OFFSET(C4,0, AB20-1)</f>
        <v>TRX3_TXRF_GND</v>
      </c>
    </row>
    <row r="21" spans="2:31" x14ac:dyDescent="0.35">
      <c r="AB21">
        <f t="shared" si="2"/>
        <v>2</v>
      </c>
      <c r="AC21" t="s">
        <v>297</v>
      </c>
      <c r="AD21" t="str">
        <f t="shared" si="1"/>
        <v>C2</v>
      </c>
      <c r="AE21" t="str">
        <f t="shared" ca="1" si="3"/>
        <v>VSS_RXRF_57G_TRX3</v>
      </c>
    </row>
    <row r="22" spans="2:31" x14ac:dyDescent="0.35">
      <c r="C22" s="89"/>
      <c r="AB22">
        <f t="shared" si="2"/>
        <v>2</v>
      </c>
      <c r="AC22" t="s">
        <v>298</v>
      </c>
      <c r="AD22" t="str">
        <f t="shared" si="1"/>
        <v>D2</v>
      </c>
      <c r="AE22" t="str">
        <f t="shared" ca="1" si="3"/>
        <v>GND_RF23</v>
      </c>
    </row>
    <row r="23" spans="2:31" x14ac:dyDescent="0.35">
      <c r="C23" s="81">
        <v>1</v>
      </c>
      <c r="D23" s="81">
        <v>2</v>
      </c>
      <c r="E23" s="81">
        <v>3</v>
      </c>
      <c r="F23" s="81">
        <v>4</v>
      </c>
      <c r="G23" s="81">
        <v>5</v>
      </c>
      <c r="H23" s="81">
        <v>6</v>
      </c>
      <c r="I23" s="81">
        <v>7</v>
      </c>
      <c r="J23" s="81">
        <v>8</v>
      </c>
      <c r="K23" s="81">
        <v>9</v>
      </c>
      <c r="L23" s="81">
        <v>10</v>
      </c>
      <c r="M23" s="81">
        <v>11</v>
      </c>
      <c r="N23" s="81">
        <v>12</v>
      </c>
      <c r="O23" s="81">
        <v>13</v>
      </c>
      <c r="P23" s="81">
        <v>14</v>
      </c>
      <c r="Q23" s="81">
        <v>15</v>
      </c>
      <c r="R23" s="81">
        <v>16</v>
      </c>
      <c r="AB23">
        <f t="shared" si="2"/>
        <v>2</v>
      </c>
      <c r="AC23" t="s">
        <v>299</v>
      </c>
      <c r="AD23" t="str">
        <f t="shared" si="1"/>
        <v>E2</v>
      </c>
      <c r="AE23" t="str">
        <f t="shared" ca="1" si="3"/>
        <v>VDD_ANA_PLL1</v>
      </c>
    </row>
    <row r="24" spans="2:31" ht="35.25" customHeight="1" x14ac:dyDescent="0.25">
      <c r="B24" s="83" t="s">
        <v>295</v>
      </c>
      <c r="C24" s="125">
        <f t="shared" ref="C24:R24" si="4">COUNTIF(ball_map, C3)</f>
        <v>18</v>
      </c>
      <c r="D24" s="125">
        <f t="shared" si="4"/>
        <v>1</v>
      </c>
      <c r="E24" s="125">
        <f t="shared" si="4"/>
        <v>1</v>
      </c>
      <c r="F24" s="125">
        <f t="shared" si="4"/>
        <v>1</v>
      </c>
      <c r="G24" s="125">
        <f t="shared" si="4"/>
        <v>1</v>
      </c>
      <c r="H24" s="125">
        <f t="shared" si="4"/>
        <v>1</v>
      </c>
      <c r="I24" s="125">
        <f t="shared" si="4"/>
        <v>1</v>
      </c>
      <c r="J24" s="125">
        <f t="shared" si="4"/>
        <v>1</v>
      </c>
      <c r="K24" s="125">
        <f t="shared" si="4"/>
        <v>1</v>
      </c>
      <c r="L24" s="125">
        <f t="shared" si="4"/>
        <v>1</v>
      </c>
      <c r="M24" s="125">
        <f t="shared" si="4"/>
        <v>1</v>
      </c>
      <c r="N24" s="125">
        <f t="shared" si="4"/>
        <v>1</v>
      </c>
      <c r="O24" s="125">
        <f t="shared" si="4"/>
        <v>1</v>
      </c>
      <c r="P24" s="125">
        <f t="shared" si="4"/>
        <v>1</v>
      </c>
      <c r="Q24" s="125">
        <f t="shared" si="4"/>
        <v>1</v>
      </c>
      <c r="R24" s="125">
        <f t="shared" si="4"/>
        <v>13</v>
      </c>
      <c r="S24" s="83" t="s">
        <v>295</v>
      </c>
      <c r="AB24">
        <f t="shared" si="2"/>
        <v>2</v>
      </c>
      <c r="AC24" t="s">
        <v>245</v>
      </c>
      <c r="AD24" t="str">
        <f t="shared" si="1"/>
        <v>F2</v>
      </c>
      <c r="AE24" t="str">
        <f t="shared" ca="1" si="3"/>
        <v>GND_RF23</v>
      </c>
    </row>
    <row r="25" spans="2:31" ht="35.25" customHeight="1" x14ac:dyDescent="0.25">
      <c r="B25" s="83" t="s">
        <v>296</v>
      </c>
      <c r="C25" s="125">
        <f t="shared" ref="C25:R25" si="5">COUNTIF(ball_map, C4)</f>
        <v>1</v>
      </c>
      <c r="D25" s="125">
        <f t="shared" si="5"/>
        <v>1</v>
      </c>
      <c r="E25" s="125">
        <f t="shared" si="5"/>
        <v>1</v>
      </c>
      <c r="F25" s="125">
        <f t="shared" si="5"/>
        <v>2</v>
      </c>
      <c r="G25" s="125">
        <f t="shared" si="5"/>
        <v>1</v>
      </c>
      <c r="H25" s="125">
        <f t="shared" si="5"/>
        <v>2</v>
      </c>
      <c r="I25" s="125">
        <f t="shared" si="5"/>
        <v>1</v>
      </c>
      <c r="J25" s="125">
        <f t="shared" si="5"/>
        <v>1</v>
      </c>
      <c r="K25" s="125">
        <f t="shared" si="5"/>
        <v>1</v>
      </c>
      <c r="L25" s="125">
        <f t="shared" si="5"/>
        <v>1</v>
      </c>
      <c r="M25" s="125">
        <f t="shared" si="5"/>
        <v>2</v>
      </c>
      <c r="N25" s="125">
        <f t="shared" si="5"/>
        <v>1</v>
      </c>
      <c r="O25" s="125">
        <f t="shared" si="5"/>
        <v>2</v>
      </c>
      <c r="P25" s="125">
        <f t="shared" si="5"/>
        <v>1</v>
      </c>
      <c r="Q25" s="125">
        <f t="shared" si="5"/>
        <v>1</v>
      </c>
      <c r="R25" s="125">
        <f t="shared" si="5"/>
        <v>1</v>
      </c>
      <c r="S25" s="83" t="s">
        <v>296</v>
      </c>
      <c r="AB25">
        <f t="shared" si="2"/>
        <v>2</v>
      </c>
      <c r="AC25" t="s">
        <v>300</v>
      </c>
      <c r="AD25" t="str">
        <f t="shared" si="1"/>
        <v>G2</v>
      </c>
      <c r="AE25" t="str">
        <f t="shared" ca="1" si="3"/>
        <v>GND_RF23</v>
      </c>
    </row>
    <row r="26" spans="2:31" ht="35.25" customHeight="1" x14ac:dyDescent="0.25">
      <c r="B26" s="83" t="s">
        <v>297</v>
      </c>
      <c r="C26" s="125">
        <f t="shared" ref="C26:R26" si="6">COUNTIF(ball_map, C5)</f>
        <v>1</v>
      </c>
      <c r="D26" s="125">
        <f t="shared" si="6"/>
        <v>1</v>
      </c>
      <c r="E26" s="125">
        <f t="shared" si="6"/>
        <v>18</v>
      </c>
      <c r="F26" s="125">
        <f t="shared" si="6"/>
        <v>18</v>
      </c>
      <c r="G26" s="125">
        <f t="shared" si="6"/>
        <v>18</v>
      </c>
      <c r="H26" s="125">
        <f t="shared" si="6"/>
        <v>18</v>
      </c>
      <c r="I26" s="125">
        <f t="shared" si="6"/>
        <v>18</v>
      </c>
      <c r="J26" s="125">
        <f t="shared" si="6"/>
        <v>18</v>
      </c>
      <c r="K26" s="125">
        <f t="shared" si="6"/>
        <v>13</v>
      </c>
      <c r="L26" s="125">
        <f t="shared" si="6"/>
        <v>13</v>
      </c>
      <c r="M26" s="125">
        <f t="shared" si="6"/>
        <v>13</v>
      </c>
      <c r="N26" s="125">
        <f t="shared" si="6"/>
        <v>13</v>
      </c>
      <c r="O26" s="125">
        <f t="shared" si="6"/>
        <v>13</v>
      </c>
      <c r="P26" s="125">
        <f t="shared" si="6"/>
        <v>13</v>
      </c>
      <c r="Q26" s="125">
        <f t="shared" si="6"/>
        <v>1</v>
      </c>
      <c r="R26" s="125">
        <f t="shared" si="6"/>
        <v>1</v>
      </c>
      <c r="S26" s="83" t="s">
        <v>297</v>
      </c>
      <c r="AB26">
        <f t="shared" si="2"/>
        <v>2</v>
      </c>
      <c r="AC26" t="s">
        <v>301</v>
      </c>
      <c r="AD26" t="str">
        <f t="shared" si="1"/>
        <v>H2</v>
      </c>
      <c r="AE26" t="str">
        <f t="shared" ca="1" si="3"/>
        <v>GPIO[5]</v>
      </c>
    </row>
    <row r="27" spans="2:31" ht="35.25" customHeight="1" x14ac:dyDescent="0.25">
      <c r="B27" s="83" t="s">
        <v>298</v>
      </c>
      <c r="C27" s="125">
        <f t="shared" ref="C27:R27" si="7">COUNTIF(ball_map, C6)</f>
        <v>1</v>
      </c>
      <c r="D27" s="125">
        <f t="shared" si="7"/>
        <v>18</v>
      </c>
      <c r="E27" s="125">
        <f t="shared" si="7"/>
        <v>1</v>
      </c>
      <c r="F27" s="125">
        <f t="shared" si="7"/>
        <v>1</v>
      </c>
      <c r="G27" s="125">
        <f t="shared" si="7"/>
        <v>1</v>
      </c>
      <c r="H27" s="125">
        <f t="shared" si="7"/>
        <v>1</v>
      </c>
      <c r="I27" s="125">
        <f t="shared" si="7"/>
        <v>1</v>
      </c>
      <c r="J27" s="125">
        <f t="shared" si="7"/>
        <v>1</v>
      </c>
      <c r="K27" s="125">
        <f t="shared" si="7"/>
        <v>1</v>
      </c>
      <c r="L27" s="125">
        <f t="shared" si="7"/>
        <v>1</v>
      </c>
      <c r="M27" s="125">
        <f t="shared" si="7"/>
        <v>1</v>
      </c>
      <c r="N27" s="125">
        <f t="shared" si="7"/>
        <v>1</v>
      </c>
      <c r="O27" s="125">
        <f t="shared" si="7"/>
        <v>1</v>
      </c>
      <c r="P27" s="125">
        <f t="shared" si="7"/>
        <v>1</v>
      </c>
      <c r="Q27" s="125">
        <f t="shared" si="7"/>
        <v>13</v>
      </c>
      <c r="R27" s="125">
        <f t="shared" si="7"/>
        <v>1</v>
      </c>
      <c r="S27" s="83" t="s">
        <v>298</v>
      </c>
      <c r="AB27">
        <f t="shared" si="2"/>
        <v>2</v>
      </c>
      <c r="AC27" t="s">
        <v>302</v>
      </c>
      <c r="AD27" t="str">
        <f t="shared" si="1"/>
        <v>J2</v>
      </c>
      <c r="AE27" t="str">
        <f t="shared" ca="1" si="3"/>
        <v>GPIO[6]</v>
      </c>
    </row>
    <row r="28" spans="2:31" ht="35.25" customHeight="1" x14ac:dyDescent="0.25">
      <c r="B28" s="83" t="s">
        <v>299</v>
      </c>
      <c r="C28" s="125">
        <f t="shared" ref="C28:R28" si="8">COUNTIF(ball_map, C7)</f>
        <v>18</v>
      </c>
      <c r="D28" s="125">
        <f t="shared" si="8"/>
        <v>1</v>
      </c>
      <c r="E28" s="125">
        <f t="shared" si="8"/>
        <v>5</v>
      </c>
      <c r="F28" s="125">
        <f t="shared" si="8"/>
        <v>1</v>
      </c>
      <c r="G28" s="125">
        <f xml:space="preserve"> COUNTIF(ball_map,#REF!)</f>
        <v>0</v>
      </c>
      <c r="H28" s="125">
        <f xml:space="preserve"> COUNTIF(ball_map,#REF!)</f>
        <v>0</v>
      </c>
      <c r="I28" s="125">
        <f xml:space="preserve"> COUNTIF(ball_map,#REF!)</f>
        <v>0</v>
      </c>
      <c r="J28" s="125">
        <f xml:space="preserve"> COUNTIF(ball_map,#REF!)</f>
        <v>0</v>
      </c>
      <c r="K28" s="125">
        <f xml:space="preserve"> COUNTIF(ball_map,#REF!)</f>
        <v>0</v>
      </c>
      <c r="L28" s="125">
        <f xml:space="preserve"> COUNTIF(ball_map,#REF!)</f>
        <v>0</v>
      </c>
      <c r="M28" s="125">
        <f xml:space="preserve"> COUNTIF(ball_map,#REF!)</f>
        <v>0</v>
      </c>
      <c r="N28" s="125">
        <f xml:space="preserve"> COUNTIF(ball_map,#REF!)</f>
        <v>0</v>
      </c>
      <c r="O28" s="125">
        <f t="shared" si="8"/>
        <v>1</v>
      </c>
      <c r="P28" s="125">
        <f t="shared" si="8"/>
        <v>5</v>
      </c>
      <c r="Q28" s="125">
        <f t="shared" si="8"/>
        <v>1</v>
      </c>
      <c r="R28" s="125">
        <f t="shared" si="8"/>
        <v>13</v>
      </c>
      <c r="S28" s="83" t="s">
        <v>299</v>
      </c>
      <c r="AB28">
        <f t="shared" si="2"/>
        <v>2</v>
      </c>
      <c r="AC28" t="s">
        <v>303</v>
      </c>
      <c r="AD28" t="str">
        <f t="shared" si="1"/>
        <v>K2</v>
      </c>
      <c r="AE28" t="str">
        <f t="shared" ca="1" si="3"/>
        <v>GPIO[3]</v>
      </c>
    </row>
    <row r="29" spans="2:31" ht="35.25" customHeight="1" x14ac:dyDescent="0.25">
      <c r="B29" s="83" t="s">
        <v>245</v>
      </c>
      <c r="C29" s="125">
        <f t="shared" ref="C29:R29" si="9">COUNTIF(ball_map, C8)</f>
        <v>1</v>
      </c>
      <c r="D29" s="125">
        <f t="shared" si="9"/>
        <v>18</v>
      </c>
      <c r="E29" s="125">
        <f t="shared" si="9"/>
        <v>18</v>
      </c>
      <c r="F29" s="125">
        <f t="shared" si="9"/>
        <v>1</v>
      </c>
      <c r="G29" s="125">
        <f xml:space="preserve"> COUNTIF(ball_map,#REF!)</f>
        <v>0</v>
      </c>
      <c r="H29" s="125">
        <f xml:space="preserve"> COUNTIF(ball_map,#REF!)</f>
        <v>0</v>
      </c>
      <c r="I29" s="125">
        <f t="shared" si="9"/>
        <v>5</v>
      </c>
      <c r="J29" s="125">
        <f t="shared" si="9"/>
        <v>2</v>
      </c>
      <c r="K29" s="125">
        <f t="shared" si="9"/>
        <v>2</v>
      </c>
      <c r="L29" s="125">
        <f t="shared" si="9"/>
        <v>5</v>
      </c>
      <c r="M29" s="125">
        <f xml:space="preserve"> COUNTIF(ball_map,#REF!)</f>
        <v>0</v>
      </c>
      <c r="N29" s="125">
        <f xml:space="preserve"> COUNTIF(ball_map,#REF!)</f>
        <v>0</v>
      </c>
      <c r="O29" s="125">
        <f t="shared" si="9"/>
        <v>1</v>
      </c>
      <c r="P29" s="125">
        <f t="shared" si="9"/>
        <v>13</v>
      </c>
      <c r="Q29" s="125">
        <f t="shared" si="9"/>
        <v>1</v>
      </c>
      <c r="R29" s="125">
        <f t="shared" si="9"/>
        <v>1</v>
      </c>
      <c r="S29" s="83" t="s">
        <v>245</v>
      </c>
      <c r="AB29">
        <f t="shared" si="2"/>
        <v>2</v>
      </c>
      <c r="AC29" t="s">
        <v>385</v>
      </c>
      <c r="AD29" t="str">
        <f t="shared" si="1"/>
        <v>L2</v>
      </c>
      <c r="AE29" t="str">
        <f t="shared" ca="1" si="3"/>
        <v>GPIO[0]</v>
      </c>
    </row>
    <row r="30" spans="2:31" ht="35.25" customHeight="1" x14ac:dyDescent="0.25">
      <c r="B30" s="83" t="s">
        <v>300</v>
      </c>
      <c r="C30" s="125">
        <f t="shared" ref="C30:R30" si="10">COUNTIF(ball_map, C9)</f>
        <v>1</v>
      </c>
      <c r="D30" s="125">
        <f t="shared" si="10"/>
        <v>18</v>
      </c>
      <c r="E30" s="125">
        <f t="shared" si="10"/>
        <v>18</v>
      </c>
      <c r="F30" s="125">
        <f t="shared" si="10"/>
        <v>1</v>
      </c>
      <c r="G30" s="125">
        <f xml:space="preserve"> COUNTIF(ball_map,#REF!)</f>
        <v>0</v>
      </c>
      <c r="H30" s="125">
        <f t="shared" si="10"/>
        <v>5</v>
      </c>
      <c r="I30" s="125">
        <f>COUNTIF(ball_map, I7)</f>
        <v>1</v>
      </c>
      <c r="J30" s="125">
        <f>COUNTIF(ball_map, J7)</f>
        <v>1</v>
      </c>
      <c r="K30" s="125">
        <f>COUNTIF(ball_map, K7)</f>
        <v>1</v>
      </c>
      <c r="L30" s="125">
        <f>COUNTIF(ball_map, N7)</f>
        <v>1</v>
      </c>
      <c r="M30" s="125">
        <f t="shared" si="10"/>
        <v>5</v>
      </c>
      <c r="N30" s="125">
        <f xml:space="preserve"> COUNTIF(ball_map,#REF!)</f>
        <v>0</v>
      </c>
      <c r="O30" s="125">
        <f t="shared" si="10"/>
        <v>1</v>
      </c>
      <c r="P30" s="125">
        <f t="shared" si="10"/>
        <v>13</v>
      </c>
      <c r="Q30" s="125">
        <f t="shared" si="10"/>
        <v>1</v>
      </c>
      <c r="R30" s="125">
        <f t="shared" si="10"/>
        <v>1</v>
      </c>
      <c r="S30" s="83" t="s">
        <v>300</v>
      </c>
      <c r="AB30">
        <f t="shared" si="2"/>
        <v>2</v>
      </c>
      <c r="AC30" t="s">
        <v>304</v>
      </c>
      <c r="AD30" t="str">
        <f t="shared" si="1"/>
        <v>M2</v>
      </c>
      <c r="AE30" t="str">
        <f t="shared" ca="1" si="3"/>
        <v>GPIO[12]</v>
      </c>
    </row>
    <row r="31" spans="2:31" ht="35.25" customHeight="1" x14ac:dyDescent="0.25">
      <c r="B31" s="83" t="s">
        <v>301</v>
      </c>
      <c r="C31" s="125">
        <f t="shared" ref="C31:D33" si="11">COUNTIF(ball_map, C11)</f>
        <v>1</v>
      </c>
      <c r="D31" s="125">
        <f t="shared" si="11"/>
        <v>1</v>
      </c>
      <c r="E31" s="125">
        <f>COUNTIF(ball_map, D10)</f>
        <v>1</v>
      </c>
      <c r="F31" s="125">
        <f t="shared" ref="F31:R31" si="12">COUNTIF(ball_map, F10)</f>
        <v>1</v>
      </c>
      <c r="G31" s="125">
        <f t="shared" si="12"/>
        <v>18</v>
      </c>
      <c r="H31" s="125">
        <f t="shared" si="12"/>
        <v>10</v>
      </c>
      <c r="I31" s="125">
        <f>COUNTIF(ball_map, H7)</f>
        <v>1</v>
      </c>
      <c r="J31" s="125">
        <f>COUNTIF(ball_map, H8)</f>
        <v>10</v>
      </c>
      <c r="K31" s="125">
        <f>COUNTIF(ball_map, M7)</f>
        <v>10</v>
      </c>
      <c r="L31" s="125">
        <f>COUNTIF(ball_map, N8)</f>
        <v>1</v>
      </c>
      <c r="M31" s="125">
        <f xml:space="preserve"> COUNTIF(ball_map,#REF!)</f>
        <v>0</v>
      </c>
      <c r="N31" s="125">
        <f xml:space="preserve"> COUNTIF(ball_map,#REF!)</f>
        <v>0</v>
      </c>
      <c r="O31" s="125">
        <f t="shared" si="12"/>
        <v>1</v>
      </c>
      <c r="P31" s="125">
        <f t="shared" si="12"/>
        <v>1</v>
      </c>
      <c r="Q31" s="125">
        <f t="shared" si="12"/>
        <v>1</v>
      </c>
      <c r="R31" s="125">
        <f t="shared" si="12"/>
        <v>1</v>
      </c>
      <c r="S31" s="83" t="s">
        <v>301</v>
      </c>
      <c r="AB31">
        <f t="shared" si="2"/>
        <v>2</v>
      </c>
      <c r="AC31" t="s">
        <v>305</v>
      </c>
      <c r="AD31" t="str">
        <f t="shared" si="1"/>
        <v>N2</v>
      </c>
      <c r="AE31" t="str">
        <f t="shared" ca="1" si="3"/>
        <v>EN_RX[1]</v>
      </c>
    </row>
    <row r="32" spans="2:31" ht="35.25" customHeight="1" x14ac:dyDescent="0.25">
      <c r="B32" s="83" t="s">
        <v>302</v>
      </c>
      <c r="C32" s="125">
        <f t="shared" si="11"/>
        <v>1</v>
      </c>
      <c r="D32" s="125">
        <f t="shared" si="11"/>
        <v>1</v>
      </c>
      <c r="E32" s="125">
        <f t="shared" ref="E32:P32" si="13">COUNTIF(ball_map, E11)</f>
        <v>1</v>
      </c>
      <c r="F32" s="125">
        <f t="shared" si="13"/>
        <v>1</v>
      </c>
      <c r="G32" s="125">
        <f t="shared" si="13"/>
        <v>18</v>
      </c>
      <c r="H32" s="125">
        <f t="shared" si="13"/>
        <v>10</v>
      </c>
      <c r="I32" s="125">
        <f>COUNTIF(ball_map, G7)</f>
        <v>1</v>
      </c>
      <c r="J32" s="125">
        <f>COUNTIF(ball_map, M8)</f>
        <v>10</v>
      </c>
      <c r="K32" s="125">
        <f>COUNTIF(ball_map, M10)</f>
        <v>10</v>
      </c>
      <c r="L32" s="125">
        <f>COUNTIF(ball_map, N9)</f>
        <v>1</v>
      </c>
      <c r="M32" s="125">
        <f t="shared" si="13"/>
        <v>5</v>
      </c>
      <c r="N32" s="125">
        <f t="shared" si="13"/>
        <v>10</v>
      </c>
      <c r="O32" s="125">
        <f t="shared" si="13"/>
        <v>1</v>
      </c>
      <c r="P32" s="125">
        <f t="shared" si="13"/>
        <v>1</v>
      </c>
      <c r="Q32" s="125">
        <f>COUNTIF(ball_map, T14)</f>
        <v>0</v>
      </c>
      <c r="R32" s="125">
        <f>COUNTIF(ball_map, U14)</f>
        <v>0</v>
      </c>
      <c r="S32" s="83" t="s">
        <v>302</v>
      </c>
      <c r="AB32">
        <f t="shared" si="2"/>
        <v>2</v>
      </c>
      <c r="AC32" t="s">
        <v>306</v>
      </c>
      <c r="AD32" t="str">
        <f t="shared" si="1"/>
        <v>P2</v>
      </c>
      <c r="AE32" t="str">
        <f t="shared" ca="1" si="3"/>
        <v>IQ_DATA[35]</v>
      </c>
    </row>
    <row r="33" spans="2:31" ht="35.25" customHeight="1" x14ac:dyDescent="0.25">
      <c r="B33" s="83" t="s">
        <v>303</v>
      </c>
      <c r="C33" s="125">
        <f t="shared" si="11"/>
        <v>1</v>
      </c>
      <c r="D33" s="125">
        <f t="shared" si="11"/>
        <v>1</v>
      </c>
      <c r="E33" s="125">
        <f>COUNTIF(ball_map, C15)</f>
        <v>1</v>
      </c>
      <c r="F33" s="125">
        <f t="shared" ref="F33:N33" si="14">COUNTIF(ball_map, F12)</f>
        <v>1</v>
      </c>
      <c r="G33" s="125">
        <f t="shared" si="14"/>
        <v>22</v>
      </c>
      <c r="H33" s="125">
        <f t="shared" si="14"/>
        <v>12</v>
      </c>
      <c r="I33" s="125">
        <f>COUNTIF(ball_map, G8)</f>
        <v>1</v>
      </c>
      <c r="J33" s="125">
        <f>COUNTIF(ball_map, G9)</f>
        <v>1</v>
      </c>
      <c r="K33" s="125">
        <f>COUNTIF(ball_map, L7)</f>
        <v>1</v>
      </c>
      <c r="L33" s="125">
        <f>COUNTIF(ball_map, N10)</f>
        <v>1</v>
      </c>
      <c r="M33" s="125">
        <f t="shared" si="14"/>
        <v>22</v>
      </c>
      <c r="N33" s="125">
        <f t="shared" si="14"/>
        <v>12</v>
      </c>
      <c r="O33" s="125">
        <f>COUNTIF(ball_map, P12)</f>
        <v>1</v>
      </c>
      <c r="P33" s="125">
        <f>COUNTIF(ball_map, Q11)</f>
        <v>1</v>
      </c>
      <c r="Q33" s="125">
        <f>COUNTIF(ball_map, N15)</f>
        <v>22</v>
      </c>
      <c r="R33" s="125">
        <f>COUNTIF(ball_map, R12)</f>
        <v>1</v>
      </c>
      <c r="S33" s="83" t="s">
        <v>303</v>
      </c>
      <c r="AB33">
        <f t="shared" si="2"/>
        <v>2</v>
      </c>
      <c r="AC33" t="s">
        <v>608</v>
      </c>
      <c r="AD33" t="str">
        <f t="shared" si="1"/>
        <v>R2</v>
      </c>
      <c r="AE33" t="str">
        <f t="shared" ca="1" si="3"/>
        <v>IQ_DATA[36]</v>
      </c>
    </row>
    <row r="34" spans="2:31" ht="35.25" customHeight="1" x14ac:dyDescent="0.25">
      <c r="B34" s="83" t="s">
        <v>385</v>
      </c>
      <c r="C34" s="125">
        <f xml:space="preserve"> COUNTIF(ball_map,#REF!)</f>
        <v>0</v>
      </c>
      <c r="D34" s="125">
        <f xml:space="preserve"> COUNTIF(ball_map,#REF!)</f>
        <v>0</v>
      </c>
      <c r="E34" s="125">
        <f t="shared" ref="E34:N34" si="15">COUNTIF(ball_map, E13)</f>
        <v>1</v>
      </c>
      <c r="F34" s="125">
        <f t="shared" si="15"/>
        <v>1</v>
      </c>
      <c r="G34" s="125">
        <f xml:space="preserve"> COUNTIF(ball_map,#REF!)</f>
        <v>0</v>
      </c>
      <c r="H34" s="125">
        <f t="shared" si="15"/>
        <v>22</v>
      </c>
      <c r="I34" s="125">
        <f t="shared" si="15"/>
        <v>12</v>
      </c>
      <c r="J34" s="125">
        <f t="shared" si="15"/>
        <v>22</v>
      </c>
      <c r="K34" s="125">
        <f t="shared" si="15"/>
        <v>12</v>
      </c>
      <c r="L34" s="125">
        <f t="shared" si="15"/>
        <v>22</v>
      </c>
      <c r="M34" s="125">
        <f t="shared" si="15"/>
        <v>12</v>
      </c>
      <c r="N34" s="125">
        <f t="shared" si="15"/>
        <v>22</v>
      </c>
      <c r="O34" s="125">
        <f>COUNTIF(ball_map, P13)</f>
        <v>1</v>
      </c>
      <c r="P34" s="125">
        <f>COUNTIF(ball_map, Q12)</f>
        <v>1</v>
      </c>
      <c r="Q34" s="125">
        <f>COUNTIF(ball_map, M17)</f>
        <v>22</v>
      </c>
      <c r="R34" s="125">
        <f>COUNTIF(ball_map, R11)</f>
        <v>1</v>
      </c>
      <c r="S34" s="83" t="s">
        <v>385</v>
      </c>
      <c r="AB34">
        <f t="shared" si="2"/>
        <v>2</v>
      </c>
      <c r="AC34" t="s">
        <v>609</v>
      </c>
      <c r="AD34" t="str">
        <f t="shared" si="1"/>
        <v>T2</v>
      </c>
      <c r="AE34" t="str">
        <f t="shared" ca="1" si="3"/>
        <v>IQ_DATA[37]</v>
      </c>
    </row>
    <row r="35" spans="2:31" ht="35.25" customHeight="1" x14ac:dyDescent="0.25">
      <c r="B35" s="83" t="s">
        <v>304</v>
      </c>
      <c r="C35" s="125">
        <f>COUNTIF(ball_map, C14)</f>
        <v>1</v>
      </c>
      <c r="D35" s="125">
        <f>COUNTIF(ball_map, E12)</f>
        <v>22</v>
      </c>
      <c r="E35" s="125">
        <f>COUNTIF(ball_map, D14)</f>
        <v>1</v>
      </c>
      <c r="F35" s="125">
        <f t="shared" ref="F35:N35" si="16">COUNTIF(ball_map, F14)</f>
        <v>1</v>
      </c>
      <c r="G35" s="125">
        <f t="shared" si="16"/>
        <v>22</v>
      </c>
      <c r="H35" s="125">
        <f t="shared" si="16"/>
        <v>12</v>
      </c>
      <c r="I35" s="125">
        <f t="shared" si="16"/>
        <v>22</v>
      </c>
      <c r="J35" s="125">
        <f t="shared" si="16"/>
        <v>12</v>
      </c>
      <c r="K35" s="125">
        <f t="shared" si="16"/>
        <v>22</v>
      </c>
      <c r="L35" s="125">
        <f t="shared" si="16"/>
        <v>12</v>
      </c>
      <c r="M35" s="125">
        <f t="shared" si="16"/>
        <v>22</v>
      </c>
      <c r="N35" s="125">
        <f t="shared" si="16"/>
        <v>12</v>
      </c>
      <c r="O35" s="125">
        <f>COUNTIF(ball_map, P14)</f>
        <v>1</v>
      </c>
      <c r="P35" s="125">
        <f>COUNTIF(ball_map, Q13)</f>
        <v>1</v>
      </c>
      <c r="Q35" s="125">
        <f xml:space="preserve"> COUNTIF(ball_map,#REF!)</f>
        <v>0</v>
      </c>
      <c r="R35" s="125">
        <f>COUNTIF(ball_map, R14)</f>
        <v>1</v>
      </c>
      <c r="S35" s="83" t="s">
        <v>304</v>
      </c>
      <c r="AB35">
        <f t="shared" si="2"/>
        <v>3</v>
      </c>
      <c r="AC35" t="s">
        <v>295</v>
      </c>
      <c r="AD35" t="str">
        <f t="shared" si="1"/>
        <v>A3</v>
      </c>
      <c r="AE35" t="str">
        <f ca="1">OFFSET(C3,0, AB35-1)</f>
        <v>TRX3_RXRF_2G</v>
      </c>
    </row>
    <row r="36" spans="2:31" ht="35.25" customHeight="1" x14ac:dyDescent="0.25">
      <c r="B36" s="83" t="s">
        <v>305</v>
      </c>
      <c r="C36" s="125">
        <f>COUNTIF(ball_map, E14)</f>
        <v>22</v>
      </c>
      <c r="D36" s="125">
        <f t="shared" ref="D36:M36" si="17">COUNTIF(ball_map, D15)</f>
        <v>1</v>
      </c>
      <c r="E36" s="125">
        <f t="shared" si="17"/>
        <v>1</v>
      </c>
      <c r="F36" s="125">
        <f t="shared" si="17"/>
        <v>1</v>
      </c>
      <c r="G36" s="125">
        <f>COUNTIF(ball_map, G16)</f>
        <v>1</v>
      </c>
      <c r="H36" s="125">
        <f t="shared" si="17"/>
        <v>1</v>
      </c>
      <c r="I36" s="125">
        <f t="shared" si="17"/>
        <v>1</v>
      </c>
      <c r="J36" s="125">
        <f t="shared" si="17"/>
        <v>1</v>
      </c>
      <c r="K36" s="125">
        <f>COUNTIF(ball_map, G13)</f>
        <v>1</v>
      </c>
      <c r="L36" s="125">
        <f t="shared" si="17"/>
        <v>1</v>
      </c>
      <c r="M36" s="125">
        <f t="shared" si="17"/>
        <v>1</v>
      </c>
      <c r="N36" s="125">
        <f>COUNTIF(ball_map, Q15)</f>
        <v>1</v>
      </c>
      <c r="O36" s="125">
        <f>COUNTIF(ball_map, R15)</f>
        <v>1</v>
      </c>
      <c r="P36" s="125">
        <f>COUNTIF(ball_map, Q14)</f>
        <v>1</v>
      </c>
      <c r="Q36" s="125">
        <f>COUNTIF(ball_map, U19)</f>
        <v>0</v>
      </c>
      <c r="R36" s="125">
        <f>COUNTIF(ball_map, R13)</f>
        <v>1</v>
      </c>
      <c r="S36" s="83" t="s">
        <v>305</v>
      </c>
      <c r="AB36">
        <f t="shared" si="2"/>
        <v>3</v>
      </c>
      <c r="AC36" t="s">
        <v>296</v>
      </c>
      <c r="AD36" t="str">
        <f t="shared" si="1"/>
        <v>B3</v>
      </c>
      <c r="AE36" t="str">
        <f t="shared" ref="AE36:AE50" ca="1" si="18">OFFSET(C4,0, AB36-1)</f>
        <v>VSS_RXRF_2G_TRX3</v>
      </c>
    </row>
    <row r="37" spans="2:31" ht="35.25" customHeight="1" x14ac:dyDescent="0.25">
      <c r="B37" s="83" t="s">
        <v>306</v>
      </c>
      <c r="C37" s="125">
        <f t="shared" ref="C37:Q37" si="19">COUNTIF(ball_map, C16)</f>
        <v>1</v>
      </c>
      <c r="D37" s="125">
        <f t="shared" si="19"/>
        <v>1</v>
      </c>
      <c r="E37" s="125">
        <f t="shared" si="19"/>
        <v>1</v>
      </c>
      <c r="F37" s="125">
        <f t="shared" si="19"/>
        <v>1</v>
      </c>
      <c r="G37" s="125">
        <f>COUNTIF(ball_map, H17)</f>
        <v>1</v>
      </c>
      <c r="H37" s="125">
        <f t="shared" si="19"/>
        <v>1</v>
      </c>
      <c r="I37" s="125">
        <f t="shared" si="19"/>
        <v>1</v>
      </c>
      <c r="J37" s="125">
        <f t="shared" si="19"/>
        <v>1</v>
      </c>
      <c r="K37" s="125">
        <f t="shared" si="19"/>
        <v>1</v>
      </c>
      <c r="L37" s="125">
        <f t="shared" si="19"/>
        <v>1</v>
      </c>
      <c r="M37" s="125">
        <f t="shared" si="19"/>
        <v>1</v>
      </c>
      <c r="N37" s="125">
        <f t="shared" si="19"/>
        <v>1</v>
      </c>
      <c r="O37" s="125">
        <f>COUNTIF(ball_map, O15)</f>
        <v>1</v>
      </c>
      <c r="P37" s="125">
        <f>COUNTIF(ball_map, P15)</f>
        <v>1</v>
      </c>
      <c r="Q37" s="125">
        <f t="shared" si="19"/>
        <v>1</v>
      </c>
      <c r="R37" s="125">
        <f>COUNTIF(ball_map, R16)</f>
        <v>1</v>
      </c>
      <c r="S37" s="83" t="s">
        <v>306</v>
      </c>
      <c r="AB37">
        <f t="shared" si="2"/>
        <v>3</v>
      </c>
      <c r="AC37" t="s">
        <v>297</v>
      </c>
      <c r="AD37" t="str">
        <f t="shared" si="1"/>
        <v>C3</v>
      </c>
      <c r="AE37" t="str">
        <f t="shared" ca="1" si="18"/>
        <v>GND_RF23</v>
      </c>
    </row>
    <row r="38" spans="2:31" ht="35.25" customHeight="1" x14ac:dyDescent="0.25">
      <c r="B38" s="83" t="s">
        <v>608</v>
      </c>
      <c r="C38" s="125">
        <f t="shared" ref="C38:Q38" si="20">COUNTIF(ball_map, C17)</f>
        <v>1</v>
      </c>
      <c r="D38" s="125">
        <f t="shared" si="20"/>
        <v>1</v>
      </c>
      <c r="E38" s="125">
        <f t="shared" si="20"/>
        <v>1</v>
      </c>
      <c r="F38" s="125">
        <f t="shared" si="20"/>
        <v>1</v>
      </c>
      <c r="G38" s="125">
        <f>COUNTIF(ball_map, G18)</f>
        <v>1</v>
      </c>
      <c r="H38" s="125">
        <f>COUNTIF(ball_map, I17)</f>
        <v>1</v>
      </c>
      <c r="I38" s="125">
        <f>COUNTIF(ball_map, J18)</f>
        <v>1</v>
      </c>
      <c r="J38" s="125">
        <f>COUNTIF(ball_map, K17)</f>
        <v>1</v>
      </c>
      <c r="K38" s="125">
        <f>COUNTIF(ball_map, L17)</f>
        <v>1</v>
      </c>
      <c r="L38" s="125">
        <f>COUNTIF(ball_map, N17)</f>
        <v>1</v>
      </c>
      <c r="M38" s="125">
        <f>COUNTIF(ball_map, O17)</f>
        <v>1</v>
      </c>
      <c r="N38" s="125">
        <f>COUNTIF(ball_map, P17)</f>
        <v>1</v>
      </c>
      <c r="O38" s="125">
        <f>COUNTIF(ball_map, O16)</f>
        <v>1</v>
      </c>
      <c r="P38" s="125">
        <f>COUNTIF(ball_map, P16)</f>
        <v>1</v>
      </c>
      <c r="Q38" s="125">
        <f t="shared" si="20"/>
        <v>1</v>
      </c>
      <c r="R38" s="125">
        <f>COUNTIF(ball_map, R17)</f>
        <v>1</v>
      </c>
      <c r="S38" s="83" t="s">
        <v>608</v>
      </c>
      <c r="AB38">
        <f t="shared" si="2"/>
        <v>3</v>
      </c>
      <c r="AC38" t="s">
        <v>298</v>
      </c>
      <c r="AD38" t="str">
        <f t="shared" si="1"/>
        <v>D3</v>
      </c>
      <c r="AE38" t="str">
        <f t="shared" ca="1" si="18"/>
        <v>TRX3_ANA_TX_IP</v>
      </c>
    </row>
    <row r="39" spans="2:31" ht="35.25" customHeight="1" x14ac:dyDescent="0.25">
      <c r="B39" s="83" t="s">
        <v>609</v>
      </c>
      <c r="C39" s="125">
        <f t="shared" ref="C39:Q39" si="21">COUNTIF(ball_map, C18)</f>
        <v>22</v>
      </c>
      <c r="D39" s="125">
        <f t="shared" si="21"/>
        <v>1</v>
      </c>
      <c r="E39" s="125">
        <f t="shared" si="21"/>
        <v>1</v>
      </c>
      <c r="F39" s="125">
        <f t="shared" si="21"/>
        <v>1</v>
      </c>
      <c r="G39" s="125">
        <f>COUNTIF(ball_map, G15)</f>
        <v>2</v>
      </c>
      <c r="H39" s="125">
        <f t="shared" si="21"/>
        <v>1</v>
      </c>
      <c r="I39" s="125">
        <f t="shared" si="21"/>
        <v>1</v>
      </c>
      <c r="J39" s="125">
        <f>COUNTIF(ball_map, K18)</f>
        <v>1</v>
      </c>
      <c r="K39" s="125">
        <f>COUNTIF(ball_map, K15)</f>
        <v>2</v>
      </c>
      <c r="L39" s="125">
        <f t="shared" si="21"/>
        <v>1</v>
      </c>
      <c r="M39" s="125">
        <f t="shared" si="21"/>
        <v>1</v>
      </c>
      <c r="N39" s="125">
        <f t="shared" si="21"/>
        <v>1</v>
      </c>
      <c r="O39" s="125">
        <f t="shared" si="21"/>
        <v>1</v>
      </c>
      <c r="P39" s="125">
        <f t="shared" si="21"/>
        <v>1</v>
      </c>
      <c r="Q39" s="125">
        <f t="shared" si="21"/>
        <v>1</v>
      </c>
      <c r="R39" s="125">
        <f>COUNTIF(ball_map, R18)</f>
        <v>22</v>
      </c>
      <c r="S39" s="83" t="s">
        <v>609</v>
      </c>
      <c r="AB39">
        <f t="shared" si="2"/>
        <v>3</v>
      </c>
      <c r="AC39" t="s">
        <v>299</v>
      </c>
      <c r="AD39" t="str">
        <f t="shared" si="1"/>
        <v>E3</v>
      </c>
      <c r="AE39" t="str">
        <f t="shared" ca="1" si="18"/>
        <v>VDD_ANA_BB_23</v>
      </c>
    </row>
    <row r="40" spans="2:31" x14ac:dyDescent="0.35">
      <c r="C40" s="81">
        <v>1</v>
      </c>
      <c r="D40" s="81">
        <v>2</v>
      </c>
      <c r="E40" s="81">
        <v>3</v>
      </c>
      <c r="F40" s="81">
        <v>4</v>
      </c>
      <c r="G40" s="81">
        <v>5</v>
      </c>
      <c r="H40" s="81">
        <v>6</v>
      </c>
      <c r="I40" s="81">
        <v>7</v>
      </c>
      <c r="J40" s="81">
        <v>8</v>
      </c>
      <c r="K40" s="81">
        <v>9</v>
      </c>
      <c r="L40" s="81">
        <v>10</v>
      </c>
      <c r="M40" s="81">
        <v>11</v>
      </c>
      <c r="N40" s="81">
        <v>12</v>
      </c>
      <c r="O40" s="81">
        <v>13</v>
      </c>
      <c r="P40" s="81">
        <v>14</v>
      </c>
      <c r="Q40" s="81">
        <v>15</v>
      </c>
      <c r="R40" s="81">
        <v>16</v>
      </c>
      <c r="AB40">
        <f t="shared" si="2"/>
        <v>3</v>
      </c>
      <c r="AC40" t="s">
        <v>245</v>
      </c>
      <c r="AD40" t="str">
        <f t="shared" si="1"/>
        <v>F3</v>
      </c>
      <c r="AE40" t="str">
        <f t="shared" ca="1" si="18"/>
        <v>GND_RF23</v>
      </c>
    </row>
    <row r="41" spans="2:31" x14ac:dyDescent="0.35">
      <c r="AB41">
        <f t="shared" si="2"/>
        <v>3</v>
      </c>
      <c r="AC41" t="s">
        <v>300</v>
      </c>
      <c r="AD41" t="str">
        <f t="shared" si="1"/>
        <v>G3</v>
      </c>
      <c r="AE41" t="str">
        <f t="shared" ca="1" si="18"/>
        <v>GND_RF23</v>
      </c>
    </row>
    <row r="42" spans="2:31" x14ac:dyDescent="0.35">
      <c r="AB42">
        <f t="shared" si="2"/>
        <v>3</v>
      </c>
      <c r="AC42" t="s">
        <v>301</v>
      </c>
      <c r="AD42" t="str">
        <f t="shared" si="1"/>
        <v>H3</v>
      </c>
      <c r="AE42" t="str">
        <f t="shared" ca="1" si="18"/>
        <v>GND_RF24</v>
      </c>
    </row>
    <row r="43" spans="2:31" x14ac:dyDescent="0.35">
      <c r="AB43">
        <f t="shared" si="2"/>
        <v>3</v>
      </c>
      <c r="AC43" t="s">
        <v>302</v>
      </c>
      <c r="AD43" t="str">
        <f t="shared" si="1"/>
        <v>J3</v>
      </c>
      <c r="AE43" t="str">
        <f t="shared" ca="1" si="18"/>
        <v>GPIO[2]</v>
      </c>
    </row>
    <row r="44" spans="2:31" x14ac:dyDescent="0.35">
      <c r="AB44">
        <f t="shared" si="2"/>
        <v>3</v>
      </c>
      <c r="AC44" t="s">
        <v>303</v>
      </c>
      <c r="AD44" t="str">
        <f t="shared" si="1"/>
        <v>K3</v>
      </c>
      <c r="AE44" t="str">
        <f t="shared" ca="1" si="18"/>
        <v>GND_DIG</v>
      </c>
    </row>
    <row r="45" spans="2:31" x14ac:dyDescent="0.35">
      <c r="AB45">
        <f t="shared" si="2"/>
        <v>3</v>
      </c>
      <c r="AC45" t="s">
        <v>385</v>
      </c>
      <c r="AD45" t="str">
        <f t="shared" si="1"/>
        <v>L3</v>
      </c>
      <c r="AE45" t="str">
        <f t="shared" ca="1" si="18"/>
        <v>GPIO[15]</v>
      </c>
    </row>
    <row r="46" spans="2:31" x14ac:dyDescent="0.35">
      <c r="AB46">
        <f t="shared" si="2"/>
        <v>3</v>
      </c>
      <c r="AC46" t="s">
        <v>304</v>
      </c>
      <c r="AD46" t="str">
        <f t="shared" si="1"/>
        <v>M3</v>
      </c>
      <c r="AE46" t="str">
        <f t="shared" ca="1" si="18"/>
        <v>GND_DIG</v>
      </c>
    </row>
    <row r="47" spans="2:31" x14ac:dyDescent="0.35">
      <c r="AB47">
        <f t="shared" si="2"/>
        <v>3</v>
      </c>
      <c r="AC47" t="s">
        <v>305</v>
      </c>
      <c r="AD47" t="str">
        <f t="shared" si="1"/>
        <v>N3</v>
      </c>
      <c r="AE47" t="str">
        <f t="shared" ca="1" si="18"/>
        <v>EN_TX[1]</v>
      </c>
    </row>
    <row r="48" spans="2:31" x14ac:dyDescent="0.35">
      <c r="AB48">
        <f t="shared" si="2"/>
        <v>3</v>
      </c>
      <c r="AC48" t="s">
        <v>306</v>
      </c>
      <c r="AD48" t="str">
        <f t="shared" si="1"/>
        <v>P3</v>
      </c>
      <c r="AE48" t="str">
        <f t="shared" ca="1" si="18"/>
        <v>IQ_DATA[32]</v>
      </c>
    </row>
    <row r="49" spans="28:31" x14ac:dyDescent="0.35">
      <c r="AB49">
        <f t="shared" si="2"/>
        <v>3</v>
      </c>
      <c r="AC49" t="s">
        <v>608</v>
      </c>
      <c r="AD49" t="str">
        <f t="shared" si="1"/>
        <v>R3</v>
      </c>
      <c r="AE49" t="str">
        <f t="shared" ca="1" si="18"/>
        <v>IQ_DATA[33]</v>
      </c>
    </row>
    <row r="50" spans="28:31" x14ac:dyDescent="0.35">
      <c r="AB50">
        <f t="shared" si="2"/>
        <v>3</v>
      </c>
      <c r="AC50" t="s">
        <v>609</v>
      </c>
      <c r="AD50" t="str">
        <f t="shared" si="1"/>
        <v>T3</v>
      </c>
      <c r="AE50" t="str">
        <f t="shared" ca="1" si="18"/>
        <v>IQ_DATA[34]</v>
      </c>
    </row>
    <row r="51" spans="28:31" x14ac:dyDescent="0.35">
      <c r="AB51">
        <f t="shared" si="2"/>
        <v>4</v>
      </c>
      <c r="AC51" t="s">
        <v>295</v>
      </c>
      <c r="AD51" t="str">
        <f t="shared" si="1"/>
        <v>A4</v>
      </c>
      <c r="AE51" t="str">
        <f ca="1">OFFSET(C3,0, AB51-1)</f>
        <v>TRX2_RXRF_7G</v>
      </c>
    </row>
    <row r="52" spans="28:31" x14ac:dyDescent="0.35">
      <c r="AB52">
        <f t="shared" si="2"/>
        <v>4</v>
      </c>
      <c r="AC52" t="s">
        <v>296</v>
      </c>
      <c r="AD52" t="str">
        <f t="shared" si="1"/>
        <v>B4</v>
      </c>
      <c r="AE52" t="str">
        <f t="shared" ref="AE52:AE66" ca="1" si="22">OFFSET(C4,0, AB52-1)</f>
        <v>VDD_ANA_TRX3</v>
      </c>
    </row>
    <row r="53" spans="28:31" x14ac:dyDescent="0.35">
      <c r="AB53">
        <f t="shared" si="2"/>
        <v>4</v>
      </c>
      <c r="AC53" t="s">
        <v>297</v>
      </c>
      <c r="AD53" t="str">
        <f t="shared" si="1"/>
        <v>C4</v>
      </c>
      <c r="AE53" t="str">
        <f t="shared" ca="1" si="22"/>
        <v>GND_RF23</v>
      </c>
    </row>
    <row r="54" spans="28:31" x14ac:dyDescent="0.35">
      <c r="AB54">
        <f t="shared" si="2"/>
        <v>4</v>
      </c>
      <c r="AC54" t="s">
        <v>298</v>
      </c>
      <c r="AD54" t="str">
        <f t="shared" si="1"/>
        <v>D4</v>
      </c>
      <c r="AE54" t="str">
        <f t="shared" ca="1" si="22"/>
        <v>TRX3_ANA_TX_IN</v>
      </c>
    </row>
    <row r="55" spans="28:31" x14ac:dyDescent="0.35">
      <c r="AB55">
        <f t="shared" si="2"/>
        <v>4</v>
      </c>
      <c r="AC55" t="s">
        <v>299</v>
      </c>
      <c r="AD55" t="str">
        <f t="shared" si="1"/>
        <v>E4</v>
      </c>
      <c r="AE55" t="str">
        <f t="shared" ca="1" si="22"/>
        <v>TRX3_ANA_RX_IP</v>
      </c>
    </row>
    <row r="56" spans="28:31" x14ac:dyDescent="0.35">
      <c r="AB56">
        <f t="shared" si="2"/>
        <v>4</v>
      </c>
      <c r="AC56" t="s">
        <v>245</v>
      </c>
      <c r="AD56" t="str">
        <f t="shared" si="1"/>
        <v>F4</v>
      </c>
      <c r="AE56" t="str">
        <f t="shared" ca="1" si="22"/>
        <v>TRX3_ANA_RX_IN</v>
      </c>
    </row>
    <row r="57" spans="28:31" x14ac:dyDescent="0.35">
      <c r="AB57">
        <f t="shared" si="2"/>
        <v>4</v>
      </c>
      <c r="AC57" t="s">
        <v>300</v>
      </c>
      <c r="AD57" t="str">
        <f t="shared" si="1"/>
        <v>G4</v>
      </c>
      <c r="AE57" t="str">
        <f t="shared" ca="1" si="22"/>
        <v>TRX3_ANA_RX_QN</v>
      </c>
    </row>
    <row r="58" spans="28:31" x14ac:dyDescent="0.35">
      <c r="AB58">
        <f t="shared" si="2"/>
        <v>4</v>
      </c>
      <c r="AC58" t="s">
        <v>301</v>
      </c>
      <c r="AD58" t="str">
        <f t="shared" si="1"/>
        <v>H4</v>
      </c>
      <c r="AE58" t="str">
        <f t="shared" ca="1" si="22"/>
        <v>TRX3_ANA_RX_QP</v>
      </c>
    </row>
    <row r="59" spans="28:31" x14ac:dyDescent="0.35">
      <c r="AB59">
        <f t="shared" si="2"/>
        <v>4</v>
      </c>
      <c r="AC59" t="s">
        <v>302</v>
      </c>
      <c r="AD59" t="str">
        <f t="shared" si="1"/>
        <v>J4</v>
      </c>
      <c r="AE59" t="str">
        <f t="shared" ca="1" si="22"/>
        <v>GPIO[10]</v>
      </c>
    </row>
    <row r="60" spans="28:31" x14ac:dyDescent="0.35">
      <c r="AB60">
        <f t="shared" si="2"/>
        <v>4</v>
      </c>
      <c r="AC60" t="s">
        <v>303</v>
      </c>
      <c r="AD60" t="str">
        <f t="shared" si="1"/>
        <v>K4</v>
      </c>
      <c r="AE60" t="str">
        <f t="shared" ca="1" si="22"/>
        <v>GPIO[8]</v>
      </c>
    </row>
    <row r="61" spans="28:31" x14ac:dyDescent="0.35">
      <c r="AB61">
        <f t="shared" si="2"/>
        <v>4</v>
      </c>
      <c r="AC61" t="s">
        <v>385</v>
      </c>
      <c r="AD61" t="str">
        <f t="shared" si="1"/>
        <v>L4</v>
      </c>
      <c r="AE61" t="str">
        <f t="shared" ca="1" si="22"/>
        <v>GPIO[14]</v>
      </c>
    </row>
    <row r="62" spans="28:31" x14ac:dyDescent="0.35">
      <c r="AB62">
        <f t="shared" si="2"/>
        <v>4</v>
      </c>
      <c r="AC62" t="s">
        <v>304</v>
      </c>
      <c r="AD62" t="str">
        <f t="shared" si="1"/>
        <v>M4</v>
      </c>
      <c r="AE62" t="str">
        <f t="shared" ca="1" si="22"/>
        <v>GPIO[11]</v>
      </c>
    </row>
    <row r="63" spans="28:31" x14ac:dyDescent="0.35">
      <c r="AB63">
        <f t="shared" si="2"/>
        <v>4</v>
      </c>
      <c r="AC63" t="s">
        <v>305</v>
      </c>
      <c r="AD63" t="str">
        <f t="shared" si="1"/>
        <v>N4</v>
      </c>
      <c r="AE63" t="str">
        <f t="shared" ca="1" si="22"/>
        <v>TDI</v>
      </c>
    </row>
    <row r="64" spans="28:31" x14ac:dyDescent="0.35">
      <c r="AB64">
        <f t="shared" si="2"/>
        <v>4</v>
      </c>
      <c r="AC64" t="s">
        <v>306</v>
      </c>
      <c r="AD64" t="str">
        <f t="shared" si="1"/>
        <v>P4</v>
      </c>
      <c r="AE64" t="str">
        <f t="shared" ca="1" si="22"/>
        <v>IQ_DATA[29]</v>
      </c>
    </row>
    <row r="65" spans="28:31" x14ac:dyDescent="0.35">
      <c r="AB65">
        <f t="shared" si="2"/>
        <v>4</v>
      </c>
      <c r="AC65" t="s">
        <v>608</v>
      </c>
      <c r="AD65" t="str">
        <f t="shared" si="1"/>
        <v>R4</v>
      </c>
      <c r="AE65" t="str">
        <f t="shared" ca="1" si="22"/>
        <v>IQ_DATA[30]</v>
      </c>
    </row>
    <row r="66" spans="28:31" x14ac:dyDescent="0.35">
      <c r="AB66">
        <f t="shared" si="2"/>
        <v>4</v>
      </c>
      <c r="AC66" t="s">
        <v>609</v>
      </c>
      <c r="AD66" t="str">
        <f t="shared" si="1"/>
        <v>T4</v>
      </c>
      <c r="AE66" t="str">
        <f t="shared" ca="1" si="22"/>
        <v>IQ_DATA[31]</v>
      </c>
    </row>
    <row r="67" spans="28:31" x14ac:dyDescent="0.35">
      <c r="AB67">
        <f t="shared" si="2"/>
        <v>5</v>
      </c>
      <c r="AC67" t="s">
        <v>295</v>
      </c>
      <c r="AD67" t="str">
        <f t="shared" si="1"/>
        <v>A5</v>
      </c>
      <c r="AE67" t="str">
        <f ca="1">OFFSET(C3,0, AB67-1)</f>
        <v>TRX2_RXRF_5G</v>
      </c>
    </row>
    <row r="68" spans="28:31" x14ac:dyDescent="0.35">
      <c r="AB68">
        <f t="shared" si="2"/>
        <v>5</v>
      </c>
      <c r="AC68" t="s">
        <v>296</v>
      </c>
      <c r="AD68" t="str">
        <f t="shared" ref="AD68:AD131" si="23">CONCATENATE(AC68,AB68)</f>
        <v>B5</v>
      </c>
      <c r="AE68" t="str">
        <f t="shared" ref="AE68:AE82" ca="1" si="24">OFFSET(C4,0, AB68-1)</f>
        <v>VSS_RXRF_57G_TRX2</v>
      </c>
    </row>
    <row r="69" spans="28:31" x14ac:dyDescent="0.35">
      <c r="AB69">
        <f t="shared" si="2"/>
        <v>5</v>
      </c>
      <c r="AC69" t="s">
        <v>297</v>
      </c>
      <c r="AD69" t="str">
        <f t="shared" si="23"/>
        <v>C5</v>
      </c>
      <c r="AE69" t="str">
        <f t="shared" ca="1" si="24"/>
        <v>GND_RF23</v>
      </c>
    </row>
    <row r="70" spans="28:31" x14ac:dyDescent="0.35">
      <c r="AB70">
        <f t="shared" si="2"/>
        <v>5</v>
      </c>
      <c r="AC70" t="s">
        <v>298</v>
      </c>
      <c r="AD70" t="str">
        <f t="shared" si="23"/>
        <v>D5</v>
      </c>
      <c r="AE70" t="str">
        <f t="shared" ca="1" si="24"/>
        <v>TRX3_ANA_TX_QN</v>
      </c>
    </row>
    <row r="71" spans="28:31" x14ac:dyDescent="0.35">
      <c r="AB71">
        <f t="shared" si="2"/>
        <v>5</v>
      </c>
      <c r="AC71" t="s">
        <v>299</v>
      </c>
      <c r="AD71" t="str">
        <f t="shared" si="23"/>
        <v>E5</v>
      </c>
      <c r="AE71" t="str">
        <f t="shared" ca="1" si="24"/>
        <v>TRX2_ANA_RX_QP</v>
      </c>
    </row>
    <row r="72" spans="28:31" x14ac:dyDescent="0.35">
      <c r="AB72">
        <f t="shared" si="2"/>
        <v>5</v>
      </c>
      <c r="AC72" t="s">
        <v>245</v>
      </c>
      <c r="AD72" t="str">
        <f t="shared" si="23"/>
        <v>F5</v>
      </c>
      <c r="AE72" t="str">
        <f t="shared" ca="1" si="24"/>
        <v>TRX2_ANA_RX_IN</v>
      </c>
    </row>
    <row r="73" spans="28:31" x14ac:dyDescent="0.35">
      <c r="AB73">
        <f t="shared" si="2"/>
        <v>5</v>
      </c>
      <c r="AC73" t="s">
        <v>300</v>
      </c>
      <c r="AD73" t="str">
        <f t="shared" si="23"/>
        <v>G5</v>
      </c>
      <c r="AE73" t="str">
        <f t="shared" ca="1" si="24"/>
        <v>TRX2_ANA_RX_IP</v>
      </c>
    </row>
    <row r="74" spans="28:31" x14ac:dyDescent="0.35">
      <c r="AB74">
        <f t="shared" si="2"/>
        <v>5</v>
      </c>
      <c r="AC74" t="s">
        <v>301</v>
      </c>
      <c r="AD74" t="str">
        <f t="shared" si="23"/>
        <v>H5</v>
      </c>
      <c r="AE74" t="str">
        <f t="shared" ca="1" si="24"/>
        <v>GND_RF23</v>
      </c>
    </row>
    <row r="75" spans="28:31" x14ac:dyDescent="0.35">
      <c r="AB75">
        <f t="shared" si="2"/>
        <v>5</v>
      </c>
      <c r="AC75" t="s">
        <v>302</v>
      </c>
      <c r="AD75" t="str">
        <f t="shared" si="23"/>
        <v>J5</v>
      </c>
      <c r="AE75" t="str">
        <f t="shared" ca="1" si="24"/>
        <v>GND_RF23</v>
      </c>
    </row>
    <row r="76" spans="28:31" x14ac:dyDescent="0.35">
      <c r="AB76">
        <f t="shared" si="2"/>
        <v>5</v>
      </c>
      <c r="AC76" t="s">
        <v>303</v>
      </c>
      <c r="AD76" t="str">
        <f t="shared" si="23"/>
        <v>K5</v>
      </c>
      <c r="AE76" t="str">
        <f t="shared" ca="1" si="24"/>
        <v>GND_DIG</v>
      </c>
    </row>
    <row r="77" spans="28:31" x14ac:dyDescent="0.35">
      <c r="AB77">
        <f t="shared" si="2"/>
        <v>5</v>
      </c>
      <c r="AC77" t="s">
        <v>385</v>
      </c>
      <c r="AD77" t="str">
        <f t="shared" si="23"/>
        <v>L5</v>
      </c>
      <c r="AE77" t="str">
        <f t="shared" ca="1" si="24"/>
        <v>VDD_DIG</v>
      </c>
    </row>
    <row r="78" spans="28:31" x14ac:dyDescent="0.35">
      <c r="AB78">
        <f t="shared" si="2"/>
        <v>5</v>
      </c>
      <c r="AC78" t="s">
        <v>304</v>
      </c>
      <c r="AD78" t="str">
        <f t="shared" si="23"/>
        <v>M5</v>
      </c>
      <c r="AE78" t="str">
        <f t="shared" ca="1" si="24"/>
        <v>GND_DIG</v>
      </c>
    </row>
    <row r="79" spans="28:31" x14ac:dyDescent="0.35">
      <c r="AB79">
        <f t="shared" si="2"/>
        <v>5</v>
      </c>
      <c r="AC79" t="s">
        <v>305</v>
      </c>
      <c r="AD79" t="str">
        <f t="shared" si="23"/>
        <v>N5</v>
      </c>
      <c r="AE79" t="str">
        <f t="shared" ca="1" si="24"/>
        <v>VDD_IO0</v>
      </c>
    </row>
    <row r="80" spans="28:31" x14ac:dyDescent="0.35">
      <c r="AB80">
        <f t="shared" si="2"/>
        <v>5</v>
      </c>
      <c r="AC80" t="s">
        <v>306</v>
      </c>
      <c r="AD80" t="str">
        <f t="shared" si="23"/>
        <v>P5</v>
      </c>
      <c r="AE80" t="str">
        <f t="shared" ca="1" si="24"/>
        <v>CFG_MOSI</v>
      </c>
    </row>
    <row r="81" spans="28:31" x14ac:dyDescent="0.35">
      <c r="AB81">
        <f t="shared" si="2"/>
        <v>5</v>
      </c>
      <c r="AC81" t="s">
        <v>608</v>
      </c>
      <c r="AD81" t="str">
        <f t="shared" si="23"/>
        <v>R5</v>
      </c>
      <c r="AE81" t="str">
        <f t="shared" ca="1" si="24"/>
        <v>GND_DIG</v>
      </c>
    </row>
    <row r="82" spans="28:31" x14ac:dyDescent="0.35">
      <c r="AB82">
        <f t="shared" si="2"/>
        <v>5</v>
      </c>
      <c r="AC82" t="s">
        <v>609</v>
      </c>
      <c r="AD82" t="str">
        <f t="shared" si="23"/>
        <v>T5</v>
      </c>
      <c r="AE82" t="str">
        <f t="shared" ca="1" si="24"/>
        <v>IQ_DATA[28]</v>
      </c>
    </row>
    <row r="83" spans="28:31" x14ac:dyDescent="0.35">
      <c r="AB83">
        <f t="shared" ref="AB83:AB146" si="25">AB67+1</f>
        <v>6</v>
      </c>
      <c r="AC83" t="s">
        <v>295</v>
      </c>
      <c r="AD83" t="str">
        <f t="shared" si="23"/>
        <v>A6</v>
      </c>
      <c r="AE83" t="str">
        <f ca="1">OFFSET(C3,0, AB83-1)</f>
        <v>TRX2_TXRF_5G</v>
      </c>
    </row>
    <row r="84" spans="28:31" x14ac:dyDescent="0.35">
      <c r="AB84">
        <f t="shared" si="25"/>
        <v>6</v>
      </c>
      <c r="AC84" t="s">
        <v>296</v>
      </c>
      <c r="AD84" t="str">
        <f t="shared" si="23"/>
        <v>B6</v>
      </c>
      <c r="AE84" t="str">
        <f t="shared" ref="AE84:AE98" ca="1" si="26">OFFSET(C4,0, AB84-1)</f>
        <v>VDD_ANA_TRX2</v>
      </c>
    </row>
    <row r="85" spans="28:31" x14ac:dyDescent="0.35">
      <c r="AB85">
        <f t="shared" si="25"/>
        <v>6</v>
      </c>
      <c r="AC85" t="s">
        <v>297</v>
      </c>
      <c r="AD85" t="str">
        <f t="shared" si="23"/>
        <v>C6</v>
      </c>
      <c r="AE85" t="str">
        <f t="shared" ca="1" si="26"/>
        <v>GND_RF23</v>
      </c>
    </row>
    <row r="86" spans="28:31" x14ac:dyDescent="0.35">
      <c r="AB86">
        <f t="shared" si="25"/>
        <v>6</v>
      </c>
      <c r="AC86" t="s">
        <v>298</v>
      </c>
      <c r="AD86" t="str">
        <f t="shared" si="23"/>
        <v>D6</v>
      </c>
      <c r="AE86" t="str">
        <f t="shared" ca="1" si="26"/>
        <v>TRX3_ANA_TX_QP</v>
      </c>
    </row>
    <row r="87" spans="28:31" x14ac:dyDescent="0.35">
      <c r="AB87">
        <f t="shared" si="25"/>
        <v>6</v>
      </c>
      <c r="AC87" t="s">
        <v>299</v>
      </c>
      <c r="AD87" t="str">
        <f t="shared" si="23"/>
        <v>E6</v>
      </c>
      <c r="AE87" t="str">
        <f t="shared" ca="1" si="26"/>
        <v>TRX2_ANA_RX_QN</v>
      </c>
    </row>
    <row r="88" spans="28:31" x14ac:dyDescent="0.35">
      <c r="AB88">
        <f t="shared" si="25"/>
        <v>6</v>
      </c>
      <c r="AC88" t="s">
        <v>245</v>
      </c>
      <c r="AD88" t="str">
        <f t="shared" si="23"/>
        <v>F6</v>
      </c>
      <c r="AE88" t="str">
        <f t="shared" ca="1" si="26"/>
        <v>GND_BB</v>
      </c>
    </row>
    <row r="89" spans="28:31" x14ac:dyDescent="0.35">
      <c r="AB89">
        <f t="shared" si="25"/>
        <v>6</v>
      </c>
      <c r="AC89" t="s">
        <v>300</v>
      </c>
      <c r="AD89" t="str">
        <f t="shared" si="23"/>
        <v>G6</v>
      </c>
      <c r="AE89" t="str">
        <f t="shared" ca="1" si="26"/>
        <v>VDD_ANA_BB_23</v>
      </c>
    </row>
    <row r="90" spans="28:31" x14ac:dyDescent="0.35">
      <c r="AB90">
        <f t="shared" si="25"/>
        <v>6</v>
      </c>
      <c r="AC90" t="s">
        <v>301</v>
      </c>
      <c r="AD90" t="str">
        <f t="shared" si="23"/>
        <v>H6</v>
      </c>
      <c r="AE90" t="str">
        <f t="shared" ca="1" si="26"/>
        <v>GND_BB</v>
      </c>
    </row>
    <row r="91" spans="28:31" x14ac:dyDescent="0.35">
      <c r="AB91">
        <f t="shared" si="25"/>
        <v>6</v>
      </c>
      <c r="AC91" t="s">
        <v>302</v>
      </c>
      <c r="AD91" t="str">
        <f t="shared" si="23"/>
        <v>J6</v>
      </c>
      <c r="AE91" t="str">
        <f t="shared" ca="1" si="26"/>
        <v>GND_BB</v>
      </c>
    </row>
    <row r="92" spans="28:31" x14ac:dyDescent="0.35">
      <c r="AB92">
        <f t="shared" si="25"/>
        <v>6</v>
      </c>
      <c r="AC92" t="s">
        <v>303</v>
      </c>
      <c r="AD92" t="str">
        <f t="shared" si="23"/>
        <v>K6</v>
      </c>
      <c r="AE92" t="str">
        <f t="shared" ca="1" si="26"/>
        <v>VDD_REGIN_DIG</v>
      </c>
    </row>
    <row r="93" spans="28:31" x14ac:dyDescent="0.35">
      <c r="AB93">
        <f t="shared" si="25"/>
        <v>6</v>
      </c>
      <c r="AC93" t="s">
        <v>385</v>
      </c>
      <c r="AD93" t="str">
        <f t="shared" si="23"/>
        <v>L6</v>
      </c>
      <c r="AE93" t="str">
        <f t="shared" ca="1" si="26"/>
        <v>GND_DIG</v>
      </c>
    </row>
    <row r="94" spans="28:31" x14ac:dyDescent="0.35">
      <c r="AB94">
        <f t="shared" si="25"/>
        <v>6</v>
      </c>
      <c r="AC94" t="s">
        <v>304</v>
      </c>
      <c r="AD94" t="str">
        <f t="shared" si="23"/>
        <v>M6</v>
      </c>
      <c r="AE94" t="str">
        <f t="shared" ca="1" si="26"/>
        <v>VDD_REGIN_DIG</v>
      </c>
    </row>
    <row r="95" spans="28:31" x14ac:dyDescent="0.35">
      <c r="AB95">
        <f t="shared" si="25"/>
        <v>6</v>
      </c>
      <c r="AC95" t="s">
        <v>305</v>
      </c>
      <c r="AD95" t="str">
        <f t="shared" si="23"/>
        <v>N6</v>
      </c>
      <c r="AE95" t="str">
        <f t="shared" ca="1" si="26"/>
        <v>CFG_MISO</v>
      </c>
    </row>
    <row r="96" spans="28:31" x14ac:dyDescent="0.35">
      <c r="AB96">
        <f t="shared" si="25"/>
        <v>6</v>
      </c>
      <c r="AC96" t="s">
        <v>306</v>
      </c>
      <c r="AD96" t="str">
        <f t="shared" si="23"/>
        <v>P6</v>
      </c>
      <c r="AE96" t="str">
        <f t="shared" ca="1" si="26"/>
        <v>IQ_DATA[24]</v>
      </c>
    </row>
    <row r="97" spans="28:31" x14ac:dyDescent="0.35">
      <c r="AB97">
        <f t="shared" si="25"/>
        <v>6</v>
      </c>
      <c r="AC97" t="s">
        <v>608</v>
      </c>
      <c r="AD97" t="str">
        <f t="shared" si="23"/>
        <v>R6</v>
      </c>
      <c r="AE97" t="str">
        <f t="shared" ca="1" si="26"/>
        <v>IQ_DATA[27]</v>
      </c>
    </row>
    <row r="98" spans="28:31" x14ac:dyDescent="0.35">
      <c r="AB98">
        <f t="shared" si="25"/>
        <v>6</v>
      </c>
      <c r="AC98" t="s">
        <v>609</v>
      </c>
      <c r="AD98" t="str">
        <f t="shared" si="23"/>
        <v>T6</v>
      </c>
      <c r="AE98" t="str">
        <f t="shared" ca="1" si="26"/>
        <v>IQ_DATA[26]</v>
      </c>
    </row>
    <row r="99" spans="28:31" x14ac:dyDescent="0.35">
      <c r="AB99">
        <f t="shared" si="25"/>
        <v>7</v>
      </c>
      <c r="AC99" t="s">
        <v>295</v>
      </c>
      <c r="AD99" t="str">
        <f t="shared" si="23"/>
        <v>A7</v>
      </c>
      <c r="AE99" t="str">
        <f ca="1">OFFSET(C3,0, AB99-1)</f>
        <v>TRX2_TXRF_2G</v>
      </c>
    </row>
    <row r="100" spans="28:31" x14ac:dyDescent="0.35">
      <c r="AB100">
        <f t="shared" si="25"/>
        <v>7</v>
      </c>
      <c r="AC100" t="s">
        <v>296</v>
      </c>
      <c r="AD100" t="str">
        <f t="shared" si="23"/>
        <v>B7</v>
      </c>
      <c r="AE100" t="str">
        <f t="shared" ref="AE100:AE114" ca="1" si="27">OFFSET(C4,0, AB100-1)</f>
        <v>TRX2_TXRF_GND</v>
      </c>
    </row>
    <row r="101" spans="28:31" x14ac:dyDescent="0.35">
      <c r="AB101">
        <f t="shared" si="25"/>
        <v>7</v>
      </c>
      <c r="AC101" t="s">
        <v>297</v>
      </c>
      <c r="AD101" t="str">
        <f t="shared" si="23"/>
        <v>C7</v>
      </c>
      <c r="AE101" t="str">
        <f t="shared" ca="1" si="27"/>
        <v>GND_RF23</v>
      </c>
    </row>
    <row r="102" spans="28:31" x14ac:dyDescent="0.35">
      <c r="AB102">
        <f t="shared" si="25"/>
        <v>7</v>
      </c>
      <c r="AC102" t="s">
        <v>298</v>
      </c>
      <c r="AD102" t="str">
        <f t="shared" si="23"/>
        <v>D7</v>
      </c>
      <c r="AE102" t="str">
        <f t="shared" ca="1" si="27"/>
        <v>TRX2_ANA_TX_IN</v>
      </c>
    </row>
    <row r="103" spans="28:31" x14ac:dyDescent="0.35">
      <c r="AB103">
        <f t="shared" si="25"/>
        <v>7</v>
      </c>
      <c r="AC103" t="s">
        <v>299</v>
      </c>
      <c r="AD103" t="str">
        <f t="shared" si="23"/>
        <v>E7</v>
      </c>
      <c r="AE103" t="str">
        <f t="shared" ca="1" si="27"/>
        <v>TRX2_ANA_TX_IP</v>
      </c>
    </row>
    <row r="104" spans="28:31" x14ac:dyDescent="0.35">
      <c r="AB104">
        <f t="shared" si="25"/>
        <v>7</v>
      </c>
      <c r="AC104" t="s">
        <v>245</v>
      </c>
      <c r="AD104" t="str">
        <f t="shared" si="23"/>
        <v>F7</v>
      </c>
      <c r="AE104" t="str">
        <f t="shared" ca="1" si="27"/>
        <v>VDD_ANA_BB_23</v>
      </c>
    </row>
    <row r="105" spans="28:31" x14ac:dyDescent="0.35">
      <c r="AB105">
        <f t="shared" si="25"/>
        <v>7</v>
      </c>
      <c r="AC105" t="s">
        <v>300</v>
      </c>
      <c r="AD105" t="str">
        <f t="shared" si="23"/>
        <v>G7</v>
      </c>
      <c r="AE105" t="str">
        <f t="shared" ca="1" si="27"/>
        <v>GND_RF23</v>
      </c>
    </row>
    <row r="106" spans="28:31" x14ac:dyDescent="0.35">
      <c r="AB106">
        <f t="shared" si="25"/>
        <v>7</v>
      </c>
      <c r="AC106" t="s">
        <v>301</v>
      </c>
      <c r="AD106" t="str">
        <f t="shared" si="23"/>
        <v>H7</v>
      </c>
      <c r="AE106" t="str">
        <f t="shared" ca="1" si="27"/>
        <v>GND_BB</v>
      </c>
    </row>
    <row r="107" spans="28:31" x14ac:dyDescent="0.35">
      <c r="AB107">
        <f t="shared" si="25"/>
        <v>7</v>
      </c>
      <c r="AC107" t="s">
        <v>302</v>
      </c>
      <c r="AD107" t="str">
        <f t="shared" si="23"/>
        <v>J7</v>
      </c>
      <c r="AE107" t="str">
        <f t="shared" ca="1" si="27"/>
        <v>VDD_ANA_BB_23</v>
      </c>
    </row>
    <row r="108" spans="28:31" x14ac:dyDescent="0.35">
      <c r="AB108">
        <f t="shared" si="25"/>
        <v>7</v>
      </c>
      <c r="AC108" t="s">
        <v>303</v>
      </c>
      <c r="AD108" t="str">
        <f t="shared" si="23"/>
        <v>K7</v>
      </c>
      <c r="AE108" t="str">
        <f t="shared" ca="1" si="27"/>
        <v>GND_DIG</v>
      </c>
    </row>
    <row r="109" spans="28:31" x14ac:dyDescent="0.35">
      <c r="AB109">
        <f t="shared" si="25"/>
        <v>7</v>
      </c>
      <c r="AC109" t="s">
        <v>385</v>
      </c>
      <c r="AD109" t="str">
        <f t="shared" si="23"/>
        <v>L7</v>
      </c>
      <c r="AE109" t="str">
        <f t="shared" ca="1" si="27"/>
        <v>VDD_REGIN_DIG</v>
      </c>
    </row>
    <row r="110" spans="28:31" x14ac:dyDescent="0.35">
      <c r="AB110">
        <f t="shared" si="25"/>
        <v>7</v>
      </c>
      <c r="AC110" t="s">
        <v>304</v>
      </c>
      <c r="AD110" t="str">
        <f t="shared" si="23"/>
        <v>M7</v>
      </c>
      <c r="AE110" t="str">
        <f t="shared" ca="1" si="27"/>
        <v>GND_DIG</v>
      </c>
    </row>
    <row r="111" spans="28:31" x14ac:dyDescent="0.35">
      <c r="AB111">
        <f t="shared" si="25"/>
        <v>7</v>
      </c>
      <c r="AC111" t="s">
        <v>305</v>
      </c>
      <c r="AD111" t="str">
        <f t="shared" si="23"/>
        <v>N7</v>
      </c>
      <c r="AE111" t="str">
        <f t="shared" ca="1" si="27"/>
        <v>RX_GAIN_CSB[1]</v>
      </c>
    </row>
    <row r="112" spans="28:31" x14ac:dyDescent="0.35">
      <c r="AB112">
        <f t="shared" si="25"/>
        <v>7</v>
      </c>
      <c r="AC112" t="s">
        <v>306</v>
      </c>
      <c r="AD112" t="str">
        <f t="shared" si="23"/>
        <v>P7</v>
      </c>
      <c r="AE112" t="str">
        <f t="shared" ca="1" si="27"/>
        <v>IQ_DATA[21]</v>
      </c>
    </row>
    <row r="113" spans="28:31" x14ac:dyDescent="0.35">
      <c r="AB113">
        <f t="shared" si="25"/>
        <v>7</v>
      </c>
      <c r="AC113" t="s">
        <v>608</v>
      </c>
      <c r="AD113" t="str">
        <f t="shared" si="23"/>
        <v>R7</v>
      </c>
      <c r="AE113" t="str">
        <f t="shared" ca="1" si="27"/>
        <v>IQ_DATA[25]</v>
      </c>
    </row>
    <row r="114" spans="28:31" x14ac:dyDescent="0.35">
      <c r="AB114">
        <f t="shared" si="25"/>
        <v>7</v>
      </c>
      <c r="AC114" t="s">
        <v>609</v>
      </c>
      <c r="AD114" t="str">
        <f t="shared" si="23"/>
        <v>T7</v>
      </c>
      <c r="AE114" t="str">
        <f t="shared" ca="1" si="27"/>
        <v>IQ_DATA[23]</v>
      </c>
    </row>
    <row r="115" spans="28:31" x14ac:dyDescent="0.35">
      <c r="AB115">
        <f t="shared" si="25"/>
        <v>8</v>
      </c>
      <c r="AC115" t="s">
        <v>295</v>
      </c>
      <c r="AD115" t="str">
        <f t="shared" si="23"/>
        <v>A8</v>
      </c>
      <c r="AE115" t="str">
        <f ca="1">OFFSET(C3,0, AB115-1)</f>
        <v>TRX2_RXRF_2G</v>
      </c>
    </row>
    <row r="116" spans="28:31" x14ac:dyDescent="0.35">
      <c r="AB116">
        <f t="shared" si="25"/>
        <v>8</v>
      </c>
      <c r="AC116" t="s">
        <v>296</v>
      </c>
      <c r="AD116" t="str">
        <f t="shared" si="23"/>
        <v>B8</v>
      </c>
      <c r="AE116" t="str">
        <f t="shared" ref="AE116:AE130" ca="1" si="28">OFFSET(C4,0, AB116-1)</f>
        <v>VSS_RXRF_2G_TRX2</v>
      </c>
    </row>
    <row r="117" spans="28:31" x14ac:dyDescent="0.35">
      <c r="AB117">
        <f t="shared" si="25"/>
        <v>8</v>
      </c>
      <c r="AC117" t="s">
        <v>297</v>
      </c>
      <c r="AD117" t="str">
        <f t="shared" si="23"/>
        <v>C8</v>
      </c>
      <c r="AE117" t="str">
        <f t="shared" ca="1" si="28"/>
        <v>GND_RF23</v>
      </c>
    </row>
    <row r="118" spans="28:31" x14ac:dyDescent="0.35">
      <c r="AB118">
        <f t="shared" si="25"/>
        <v>8</v>
      </c>
      <c r="AC118" t="s">
        <v>298</v>
      </c>
      <c r="AD118" t="str">
        <f t="shared" si="23"/>
        <v>D8</v>
      </c>
      <c r="AE118" t="str">
        <f t="shared" ca="1" si="28"/>
        <v>TRX2_ANA_TX_QP</v>
      </c>
    </row>
    <row r="119" spans="28:31" x14ac:dyDescent="0.35">
      <c r="AB119">
        <f t="shared" si="25"/>
        <v>8</v>
      </c>
      <c r="AC119" t="s">
        <v>299</v>
      </c>
      <c r="AD119" t="str">
        <f t="shared" si="23"/>
        <v>E8</v>
      </c>
      <c r="AE119" t="str">
        <f t="shared" ca="1" si="28"/>
        <v>TRX2_ANA_TX_QN</v>
      </c>
    </row>
    <row r="120" spans="28:31" x14ac:dyDescent="0.35">
      <c r="AB120">
        <f t="shared" si="25"/>
        <v>8</v>
      </c>
      <c r="AC120" t="s">
        <v>245</v>
      </c>
      <c r="AD120" t="str">
        <f t="shared" si="23"/>
        <v>F8</v>
      </c>
      <c r="AE120" t="str">
        <f t="shared" ca="1" si="28"/>
        <v>VDD_ANA_TRX3</v>
      </c>
    </row>
    <row r="121" spans="28:31" x14ac:dyDescent="0.35">
      <c r="AB121">
        <f t="shared" si="25"/>
        <v>8</v>
      </c>
      <c r="AC121" t="s">
        <v>300</v>
      </c>
      <c r="AD121" t="str">
        <f t="shared" si="23"/>
        <v>G8</v>
      </c>
      <c r="AE121" t="str">
        <f t="shared" ca="1" si="28"/>
        <v>VDD_ANA_TRX2</v>
      </c>
    </row>
    <row r="122" spans="28:31" x14ac:dyDescent="0.35">
      <c r="AB122">
        <f t="shared" si="25"/>
        <v>8</v>
      </c>
      <c r="AC122" t="s">
        <v>301</v>
      </c>
      <c r="AD122" t="str">
        <f t="shared" si="23"/>
        <v>H8</v>
      </c>
      <c r="AE122" t="str">
        <f t="shared" ca="1" si="28"/>
        <v>GND_RF23</v>
      </c>
    </row>
    <row r="123" spans="28:31" x14ac:dyDescent="0.35">
      <c r="AB123">
        <f t="shared" si="25"/>
        <v>8</v>
      </c>
      <c r="AC123" t="s">
        <v>302</v>
      </c>
      <c r="AD123" t="str">
        <f t="shared" si="23"/>
        <v>J8</v>
      </c>
      <c r="AE123" t="str">
        <f t="shared" ca="1" si="28"/>
        <v>VDD_ANA_BB_23</v>
      </c>
    </row>
    <row r="124" spans="28:31" x14ac:dyDescent="0.35">
      <c r="AB124">
        <f t="shared" si="25"/>
        <v>8</v>
      </c>
      <c r="AC124" t="s">
        <v>303</v>
      </c>
      <c r="AD124" t="str">
        <f t="shared" si="23"/>
        <v>K8</v>
      </c>
      <c r="AE124" t="str">
        <f t="shared" ca="1" si="28"/>
        <v>VDD_REGIN_DIG</v>
      </c>
    </row>
    <row r="125" spans="28:31" x14ac:dyDescent="0.35">
      <c r="AB125">
        <f t="shared" si="25"/>
        <v>8</v>
      </c>
      <c r="AC125" t="s">
        <v>385</v>
      </c>
      <c r="AD125" t="str">
        <f t="shared" si="23"/>
        <v>L8</v>
      </c>
      <c r="AE125" t="str">
        <f t="shared" ca="1" si="28"/>
        <v>GND_DIG</v>
      </c>
    </row>
    <row r="126" spans="28:31" x14ac:dyDescent="0.35">
      <c r="AB126">
        <f t="shared" si="25"/>
        <v>8</v>
      </c>
      <c r="AC126" t="s">
        <v>304</v>
      </c>
      <c r="AD126" t="str">
        <f t="shared" si="23"/>
        <v>M8</v>
      </c>
      <c r="AE126" t="str">
        <f t="shared" ca="1" si="28"/>
        <v>VDD_REGIN_DIG</v>
      </c>
    </row>
    <row r="127" spans="28:31" x14ac:dyDescent="0.35">
      <c r="AB127">
        <f t="shared" si="25"/>
        <v>8</v>
      </c>
      <c r="AC127" t="s">
        <v>305</v>
      </c>
      <c r="AD127" t="str">
        <f t="shared" si="23"/>
        <v>N8</v>
      </c>
      <c r="AE127" t="str">
        <f t="shared" ca="1" si="28"/>
        <v>RX_GAIN_MOSI[1]</v>
      </c>
    </row>
    <row r="128" spans="28:31" x14ac:dyDescent="0.35">
      <c r="AB128">
        <f t="shared" si="25"/>
        <v>8</v>
      </c>
      <c r="AC128" t="s">
        <v>306</v>
      </c>
      <c r="AD128" t="str">
        <f t="shared" si="23"/>
        <v>P8</v>
      </c>
      <c r="AE128" t="str">
        <f t="shared" ca="1" si="28"/>
        <v>IQ_DATA[19]</v>
      </c>
    </row>
    <row r="129" spans="28:31" x14ac:dyDescent="0.35">
      <c r="AB129">
        <f t="shared" si="25"/>
        <v>8</v>
      </c>
      <c r="AC129" t="s">
        <v>608</v>
      </c>
      <c r="AD129" t="str">
        <f t="shared" si="23"/>
        <v>R8</v>
      </c>
      <c r="AE129" t="str">
        <f t="shared" ca="1" si="28"/>
        <v>GND_DIG</v>
      </c>
    </row>
    <row r="130" spans="28:31" x14ac:dyDescent="0.35">
      <c r="AB130">
        <f t="shared" si="25"/>
        <v>8</v>
      </c>
      <c r="AC130" t="s">
        <v>609</v>
      </c>
      <c r="AD130" t="str">
        <f t="shared" si="23"/>
        <v>T8</v>
      </c>
      <c r="AE130" t="str">
        <f t="shared" ca="1" si="28"/>
        <v>IQ_DATA[22]</v>
      </c>
    </row>
    <row r="131" spans="28:31" x14ac:dyDescent="0.35">
      <c r="AB131">
        <f t="shared" si="25"/>
        <v>9</v>
      </c>
      <c r="AC131" t="s">
        <v>295</v>
      </c>
      <c r="AD131" t="str">
        <f t="shared" si="23"/>
        <v>A9</v>
      </c>
      <c r="AE131" t="str">
        <f ca="1">OFFSET(C3,0, AB131-1)</f>
        <v>TRX1_RXRF_2G</v>
      </c>
    </row>
    <row r="132" spans="28:31" x14ac:dyDescent="0.35">
      <c r="AB132">
        <f t="shared" si="25"/>
        <v>9</v>
      </c>
      <c r="AC132" t="s">
        <v>296</v>
      </c>
      <c r="AD132" t="str">
        <f t="shared" ref="AD132:AD195" si="29">CONCATENATE(AC132,AB132)</f>
        <v>B9</v>
      </c>
      <c r="AE132" t="str">
        <f t="shared" ref="AE132:AE146" ca="1" si="30">OFFSET(C4,0, AB132-1)</f>
        <v>VSS_RXRF_2G_TRX1</v>
      </c>
    </row>
    <row r="133" spans="28:31" x14ac:dyDescent="0.35">
      <c r="AB133">
        <f t="shared" si="25"/>
        <v>9</v>
      </c>
      <c r="AC133" t="s">
        <v>297</v>
      </c>
      <c r="AD133" t="str">
        <f t="shared" si="29"/>
        <v>C9</v>
      </c>
      <c r="AE133" t="str">
        <f t="shared" ca="1" si="30"/>
        <v>GND_RF01</v>
      </c>
    </row>
    <row r="134" spans="28:31" x14ac:dyDescent="0.35">
      <c r="AB134">
        <f t="shared" si="25"/>
        <v>9</v>
      </c>
      <c r="AC134" t="s">
        <v>298</v>
      </c>
      <c r="AD134" t="str">
        <f t="shared" si="29"/>
        <v>D9</v>
      </c>
      <c r="AE134" t="str">
        <f t="shared" ca="1" si="30"/>
        <v>TRX1_ANA_TX_QP</v>
      </c>
    </row>
    <row r="135" spans="28:31" x14ac:dyDescent="0.35">
      <c r="AB135">
        <f t="shared" si="25"/>
        <v>9</v>
      </c>
      <c r="AC135" t="s">
        <v>299</v>
      </c>
      <c r="AD135" t="str">
        <f t="shared" si="29"/>
        <v>E9</v>
      </c>
      <c r="AE135" t="str">
        <f t="shared" ca="1" si="30"/>
        <v>TRX1_ANA_TX_QN</v>
      </c>
    </row>
    <row r="136" spans="28:31" x14ac:dyDescent="0.35">
      <c r="AB136">
        <f t="shared" si="25"/>
        <v>9</v>
      </c>
      <c r="AC136" t="s">
        <v>245</v>
      </c>
      <c r="AD136" t="str">
        <f t="shared" si="29"/>
        <v>F9</v>
      </c>
      <c r="AE136" t="str">
        <f t="shared" ca="1" si="30"/>
        <v>VDD_ANA_TRX1</v>
      </c>
    </row>
    <row r="137" spans="28:31" x14ac:dyDescent="0.35">
      <c r="AB137">
        <f t="shared" si="25"/>
        <v>9</v>
      </c>
      <c r="AC137" t="s">
        <v>300</v>
      </c>
      <c r="AD137" t="str">
        <f t="shared" si="29"/>
        <v>G9</v>
      </c>
      <c r="AE137" t="str">
        <f t="shared" ca="1" si="30"/>
        <v>VDD_ANA_TRX0</v>
      </c>
    </row>
    <row r="138" spans="28:31" x14ac:dyDescent="0.35">
      <c r="AB138">
        <f t="shared" si="25"/>
        <v>9</v>
      </c>
      <c r="AC138" t="s">
        <v>301</v>
      </c>
      <c r="AD138" t="str">
        <f t="shared" si="29"/>
        <v>H9</v>
      </c>
      <c r="AE138" t="str">
        <f t="shared" ca="1" si="30"/>
        <v>GND_RF01</v>
      </c>
    </row>
    <row r="139" spans="28:31" x14ac:dyDescent="0.35">
      <c r="AB139">
        <f t="shared" si="25"/>
        <v>9</v>
      </c>
      <c r="AC139" t="s">
        <v>302</v>
      </c>
      <c r="AD139" t="str">
        <f t="shared" si="29"/>
        <v>J9</v>
      </c>
      <c r="AE139" t="str">
        <f t="shared" ca="1" si="30"/>
        <v>GND_BB</v>
      </c>
    </row>
    <row r="140" spans="28:31" x14ac:dyDescent="0.35">
      <c r="AB140">
        <f t="shared" si="25"/>
        <v>9</v>
      </c>
      <c r="AC140" t="s">
        <v>303</v>
      </c>
      <c r="AD140" t="str">
        <f t="shared" si="29"/>
        <v>K9</v>
      </c>
      <c r="AE140" t="str">
        <f t="shared" ca="1" si="30"/>
        <v>GND_DIG</v>
      </c>
    </row>
    <row r="141" spans="28:31" x14ac:dyDescent="0.35">
      <c r="AB141">
        <f t="shared" si="25"/>
        <v>9</v>
      </c>
      <c r="AC141" t="s">
        <v>385</v>
      </c>
      <c r="AD141" t="str">
        <f t="shared" si="29"/>
        <v>L9</v>
      </c>
      <c r="AE141" t="str">
        <f t="shared" ca="1" si="30"/>
        <v>VDD_REGIN_DIG</v>
      </c>
    </row>
    <row r="142" spans="28:31" x14ac:dyDescent="0.35">
      <c r="AB142">
        <f t="shared" si="25"/>
        <v>9</v>
      </c>
      <c r="AC142" t="s">
        <v>304</v>
      </c>
      <c r="AD142" t="str">
        <f t="shared" si="29"/>
        <v>M9</v>
      </c>
      <c r="AE142" t="str">
        <f t="shared" ca="1" si="30"/>
        <v>GND_DIG</v>
      </c>
    </row>
    <row r="143" spans="28:31" x14ac:dyDescent="0.35">
      <c r="AB143">
        <f t="shared" si="25"/>
        <v>9</v>
      </c>
      <c r="AC143" t="s">
        <v>305</v>
      </c>
      <c r="AD143" t="str">
        <f t="shared" si="29"/>
        <v>N9</v>
      </c>
      <c r="AE143" t="str">
        <f t="shared" ca="1" si="30"/>
        <v>VDD_IO0</v>
      </c>
    </row>
    <row r="144" spans="28:31" x14ac:dyDescent="0.35">
      <c r="AB144">
        <f t="shared" si="25"/>
        <v>9</v>
      </c>
      <c r="AC144" t="s">
        <v>306</v>
      </c>
      <c r="AD144" t="str">
        <f t="shared" si="29"/>
        <v>P9</v>
      </c>
      <c r="AE144" t="str">
        <f t="shared" ca="1" si="30"/>
        <v>IQ_DATA[17]</v>
      </c>
    </row>
    <row r="145" spans="28:31" x14ac:dyDescent="0.35">
      <c r="AB145">
        <f t="shared" si="25"/>
        <v>9</v>
      </c>
      <c r="AC145" t="s">
        <v>608</v>
      </c>
      <c r="AD145" t="str">
        <f t="shared" si="29"/>
        <v>R9</v>
      </c>
      <c r="AE145" t="str">
        <f t="shared" ca="1" si="30"/>
        <v>IQ_DATA[20]</v>
      </c>
    </row>
    <row r="146" spans="28:31" x14ac:dyDescent="0.35">
      <c r="AB146">
        <f t="shared" si="25"/>
        <v>9</v>
      </c>
      <c r="AC146" t="s">
        <v>609</v>
      </c>
      <c r="AD146" t="str">
        <f t="shared" si="29"/>
        <v>T9</v>
      </c>
      <c r="AE146" t="str">
        <f t="shared" ca="1" si="30"/>
        <v>IQ_CLK_OUT</v>
      </c>
    </row>
    <row r="147" spans="28:31" x14ac:dyDescent="0.35">
      <c r="AB147">
        <f t="shared" ref="AB147:AB210" si="31">AB131+1</f>
        <v>10</v>
      </c>
      <c r="AC147" t="s">
        <v>295</v>
      </c>
      <c r="AD147" t="str">
        <f t="shared" si="29"/>
        <v>A10</v>
      </c>
      <c r="AE147" t="str">
        <f ca="1">OFFSET(C3,0, AB147-1)</f>
        <v>TRX1_TXRF_2G</v>
      </c>
    </row>
    <row r="148" spans="28:31" x14ac:dyDescent="0.35">
      <c r="AB148">
        <f t="shared" si="31"/>
        <v>10</v>
      </c>
      <c r="AC148" t="s">
        <v>296</v>
      </c>
      <c r="AD148" t="str">
        <f t="shared" si="29"/>
        <v>B10</v>
      </c>
      <c r="AE148" t="str">
        <f t="shared" ref="AE148:AE162" ca="1" si="32">OFFSET(C4,0, AB148-1)</f>
        <v>TRX1_TXRF_GND</v>
      </c>
    </row>
    <row r="149" spans="28:31" x14ac:dyDescent="0.35">
      <c r="AB149">
        <f t="shared" si="31"/>
        <v>10</v>
      </c>
      <c r="AC149" t="s">
        <v>297</v>
      </c>
      <c r="AD149" t="str">
        <f t="shared" si="29"/>
        <v>C10</v>
      </c>
      <c r="AE149" t="str">
        <f t="shared" ca="1" si="32"/>
        <v>GND_RF01</v>
      </c>
    </row>
    <row r="150" spans="28:31" x14ac:dyDescent="0.35">
      <c r="AB150">
        <f t="shared" si="31"/>
        <v>10</v>
      </c>
      <c r="AC150" t="s">
        <v>298</v>
      </c>
      <c r="AD150" t="str">
        <f t="shared" si="29"/>
        <v>D10</v>
      </c>
      <c r="AE150" t="str">
        <f t="shared" ca="1" si="32"/>
        <v>TRX1_ANA_TX_IN</v>
      </c>
    </row>
    <row r="151" spans="28:31" x14ac:dyDescent="0.35">
      <c r="AB151">
        <f t="shared" si="31"/>
        <v>10</v>
      </c>
      <c r="AC151" t="s">
        <v>299</v>
      </c>
      <c r="AD151" t="str">
        <f t="shared" si="29"/>
        <v>E10</v>
      </c>
      <c r="AE151" t="str">
        <f t="shared" ca="1" si="32"/>
        <v>TRX1_ANA_RX_IP</v>
      </c>
    </row>
    <row r="152" spans="28:31" x14ac:dyDescent="0.35">
      <c r="AB152">
        <f t="shared" si="31"/>
        <v>10</v>
      </c>
      <c r="AC152" t="s">
        <v>245</v>
      </c>
      <c r="AD152" t="str">
        <f t="shared" si="29"/>
        <v>F10</v>
      </c>
      <c r="AE152" t="str">
        <f t="shared" ca="1" si="32"/>
        <v>VDD_ANA_BB_01</v>
      </c>
    </row>
    <row r="153" spans="28:31" x14ac:dyDescent="0.35">
      <c r="AB153">
        <f t="shared" si="31"/>
        <v>10</v>
      </c>
      <c r="AC153" t="s">
        <v>300</v>
      </c>
      <c r="AD153" t="str">
        <f t="shared" si="29"/>
        <v>G10</v>
      </c>
      <c r="AE153" t="str">
        <f t="shared" ca="1" si="32"/>
        <v>GND_RF01</v>
      </c>
    </row>
    <row r="154" spans="28:31" x14ac:dyDescent="0.35">
      <c r="AB154">
        <f t="shared" si="31"/>
        <v>10</v>
      </c>
      <c r="AC154" t="s">
        <v>301</v>
      </c>
      <c r="AD154" t="str">
        <f t="shared" si="29"/>
        <v>H10</v>
      </c>
      <c r="AE154" t="str">
        <f t="shared" ca="1" si="32"/>
        <v>GND_BB</v>
      </c>
    </row>
    <row r="155" spans="28:31" x14ac:dyDescent="0.35">
      <c r="AB155">
        <f t="shared" si="31"/>
        <v>10</v>
      </c>
      <c r="AC155" t="s">
        <v>302</v>
      </c>
      <c r="AD155" t="str">
        <f t="shared" si="29"/>
        <v>J10</v>
      </c>
      <c r="AE155" t="str">
        <f t="shared" ca="1" si="32"/>
        <v>VDD_ANA_BB_01</v>
      </c>
    </row>
    <row r="156" spans="28:31" x14ac:dyDescent="0.35">
      <c r="AB156">
        <f t="shared" si="31"/>
        <v>10</v>
      </c>
      <c r="AC156" t="s">
        <v>303</v>
      </c>
      <c r="AD156" t="str">
        <f t="shared" si="29"/>
        <v>K10</v>
      </c>
      <c r="AE156" t="str">
        <f t="shared" ca="1" si="32"/>
        <v>VDD_REGIN_DIG</v>
      </c>
    </row>
    <row r="157" spans="28:31" x14ac:dyDescent="0.35">
      <c r="AB157">
        <f t="shared" si="31"/>
        <v>10</v>
      </c>
      <c r="AC157" t="s">
        <v>385</v>
      </c>
      <c r="AD157" t="str">
        <f t="shared" si="29"/>
        <v>L10</v>
      </c>
      <c r="AE157" t="str">
        <f t="shared" ca="1" si="32"/>
        <v>GND_DIG</v>
      </c>
    </row>
    <row r="158" spans="28:31" x14ac:dyDescent="0.35">
      <c r="AB158">
        <f t="shared" si="31"/>
        <v>10</v>
      </c>
      <c r="AC158" t="s">
        <v>304</v>
      </c>
      <c r="AD158" t="str">
        <f t="shared" si="29"/>
        <v>M10</v>
      </c>
      <c r="AE158" t="str">
        <f t="shared" ca="1" si="32"/>
        <v>VDD_REGIN_DIG</v>
      </c>
    </row>
    <row r="159" spans="28:31" x14ac:dyDescent="0.35">
      <c r="AB159">
        <f t="shared" si="31"/>
        <v>10</v>
      </c>
      <c r="AC159" t="s">
        <v>305</v>
      </c>
      <c r="AD159" t="str">
        <f t="shared" si="29"/>
        <v>N10</v>
      </c>
      <c r="AE159" t="str">
        <f t="shared" ca="1" si="32"/>
        <v>RX_GAIN_MOSI[0]</v>
      </c>
    </row>
    <row r="160" spans="28:31" x14ac:dyDescent="0.35">
      <c r="AB160">
        <f t="shared" si="31"/>
        <v>10</v>
      </c>
      <c r="AC160" t="s">
        <v>306</v>
      </c>
      <c r="AD160" t="str">
        <f t="shared" si="29"/>
        <v>P10</v>
      </c>
      <c r="AE160" t="str">
        <f t="shared" ca="1" si="32"/>
        <v>IQ_DATA[15]</v>
      </c>
    </row>
    <row r="161" spans="28:31" x14ac:dyDescent="0.35">
      <c r="AB161">
        <f t="shared" si="31"/>
        <v>10</v>
      </c>
      <c r="AC161" t="s">
        <v>608</v>
      </c>
      <c r="AD161" t="str">
        <f t="shared" si="29"/>
        <v>R10</v>
      </c>
      <c r="AE161" t="str">
        <f t="shared" ca="1" si="32"/>
        <v>IQ_DATA[18]</v>
      </c>
    </row>
    <row r="162" spans="28:31" x14ac:dyDescent="0.35">
      <c r="AB162">
        <f t="shared" si="31"/>
        <v>10</v>
      </c>
      <c r="AC162" t="s">
        <v>609</v>
      </c>
      <c r="AD162" t="str">
        <f t="shared" si="29"/>
        <v>T10</v>
      </c>
      <c r="AE162" t="str">
        <f t="shared" ca="1" si="32"/>
        <v>IQ_CLK_IN</v>
      </c>
    </row>
    <row r="163" spans="28:31" x14ac:dyDescent="0.35">
      <c r="AB163">
        <f t="shared" si="31"/>
        <v>11</v>
      </c>
      <c r="AC163" t="s">
        <v>295</v>
      </c>
      <c r="AD163" t="str">
        <f t="shared" si="29"/>
        <v>A11</v>
      </c>
      <c r="AE163" t="str">
        <f ca="1">OFFSET(C3,0, AB163-1)</f>
        <v>TRX1_TXRF_5G</v>
      </c>
    </row>
    <row r="164" spans="28:31" x14ac:dyDescent="0.35">
      <c r="AB164">
        <f t="shared" si="31"/>
        <v>11</v>
      </c>
      <c r="AC164" t="s">
        <v>296</v>
      </c>
      <c r="AD164" t="str">
        <f t="shared" si="29"/>
        <v>B11</v>
      </c>
      <c r="AE164" t="str">
        <f t="shared" ref="AE164:AE178" ca="1" si="33">OFFSET(C4,0, AB164-1)</f>
        <v>VDD_ANA_TRX1</v>
      </c>
    </row>
    <row r="165" spans="28:31" x14ac:dyDescent="0.35">
      <c r="AB165">
        <f t="shared" si="31"/>
        <v>11</v>
      </c>
      <c r="AC165" t="s">
        <v>297</v>
      </c>
      <c r="AD165" t="str">
        <f t="shared" si="29"/>
        <v>C11</v>
      </c>
      <c r="AE165" t="str">
        <f t="shared" ca="1" si="33"/>
        <v>GND_RF01</v>
      </c>
    </row>
    <row r="166" spans="28:31" x14ac:dyDescent="0.35">
      <c r="AB166">
        <f t="shared" si="31"/>
        <v>11</v>
      </c>
      <c r="AC166" t="s">
        <v>298</v>
      </c>
      <c r="AD166" t="str">
        <f t="shared" si="29"/>
        <v>D11</v>
      </c>
      <c r="AE166" t="str">
        <f t="shared" ca="1" si="33"/>
        <v>TRX0_ANA_TX_QP</v>
      </c>
    </row>
    <row r="167" spans="28:31" x14ac:dyDescent="0.35">
      <c r="AB167">
        <f t="shared" si="31"/>
        <v>11</v>
      </c>
      <c r="AC167" t="s">
        <v>299</v>
      </c>
      <c r="AD167" t="str">
        <f t="shared" si="29"/>
        <v>E11</v>
      </c>
      <c r="AE167" t="str">
        <f t="shared" ca="1" si="33"/>
        <v>GND_BB</v>
      </c>
    </row>
    <row r="168" spans="28:31" x14ac:dyDescent="0.35">
      <c r="AB168">
        <f t="shared" si="31"/>
        <v>11</v>
      </c>
      <c r="AC168" t="s">
        <v>245</v>
      </c>
      <c r="AD168" t="str">
        <f t="shared" si="29"/>
        <v>F11</v>
      </c>
      <c r="AE168" t="str">
        <f t="shared" ca="1" si="33"/>
        <v>GND_BB</v>
      </c>
    </row>
    <row r="169" spans="28:31" x14ac:dyDescent="0.35">
      <c r="AB169">
        <f t="shared" si="31"/>
        <v>11</v>
      </c>
      <c r="AC169" t="s">
        <v>300</v>
      </c>
      <c r="AD169" t="str">
        <f t="shared" si="29"/>
        <v>G11</v>
      </c>
      <c r="AE169" t="str">
        <f t="shared" ca="1" si="33"/>
        <v>VDD_ANA_BB_01</v>
      </c>
    </row>
    <row r="170" spans="28:31" x14ac:dyDescent="0.35">
      <c r="AB170">
        <f t="shared" si="31"/>
        <v>11</v>
      </c>
      <c r="AC170" t="s">
        <v>301</v>
      </c>
      <c r="AD170" t="str">
        <f t="shared" si="29"/>
        <v>H11</v>
      </c>
      <c r="AE170" t="str">
        <f t="shared" ca="1" si="33"/>
        <v>GND_BB</v>
      </c>
    </row>
    <row r="171" spans="28:31" x14ac:dyDescent="0.35">
      <c r="AB171">
        <f t="shared" si="31"/>
        <v>11</v>
      </c>
      <c r="AC171" t="s">
        <v>302</v>
      </c>
      <c r="AD171" t="str">
        <f t="shared" si="29"/>
        <v>J11</v>
      </c>
      <c r="AE171" t="str">
        <f t="shared" ca="1" si="33"/>
        <v>VDD_ANA_BB_01</v>
      </c>
    </row>
    <row r="172" spans="28:31" x14ac:dyDescent="0.35">
      <c r="AB172">
        <f t="shared" si="31"/>
        <v>11</v>
      </c>
      <c r="AC172" t="s">
        <v>303</v>
      </c>
      <c r="AD172" t="str">
        <f t="shared" si="29"/>
        <v>K11</v>
      </c>
      <c r="AE172" t="str">
        <f t="shared" ca="1" si="33"/>
        <v>GND_DIG</v>
      </c>
    </row>
    <row r="173" spans="28:31" x14ac:dyDescent="0.35">
      <c r="AB173">
        <f t="shared" si="31"/>
        <v>11</v>
      </c>
      <c r="AC173" t="s">
        <v>385</v>
      </c>
      <c r="AD173" t="str">
        <f t="shared" si="29"/>
        <v>L11</v>
      </c>
      <c r="AE173" t="str">
        <f t="shared" ca="1" si="33"/>
        <v>VDD_REGIN_DIG</v>
      </c>
    </row>
    <row r="174" spans="28:31" x14ac:dyDescent="0.35">
      <c r="AB174">
        <f t="shared" si="31"/>
        <v>11</v>
      </c>
      <c r="AC174" t="s">
        <v>304</v>
      </c>
      <c r="AD174" t="str">
        <f t="shared" si="29"/>
        <v>M11</v>
      </c>
      <c r="AE174" t="str">
        <f t="shared" ca="1" si="33"/>
        <v>GND_DIG</v>
      </c>
    </row>
    <row r="175" spans="28:31" x14ac:dyDescent="0.35">
      <c r="AB175">
        <f t="shared" si="31"/>
        <v>11</v>
      </c>
      <c r="AC175" t="s">
        <v>305</v>
      </c>
      <c r="AD175" t="str">
        <f t="shared" si="29"/>
        <v>N11</v>
      </c>
      <c r="AE175" t="str">
        <f t="shared" ca="1" si="33"/>
        <v>RX_GAIN_CSB[0]</v>
      </c>
    </row>
    <row r="176" spans="28:31" x14ac:dyDescent="0.35">
      <c r="AB176">
        <f t="shared" si="31"/>
        <v>11</v>
      </c>
      <c r="AC176" t="s">
        <v>306</v>
      </c>
      <c r="AD176" t="str">
        <f t="shared" si="29"/>
        <v>P11</v>
      </c>
      <c r="AE176" t="str">
        <f t="shared" ca="1" si="33"/>
        <v>IQ_DATA[12]</v>
      </c>
    </row>
    <row r="177" spans="28:31" x14ac:dyDescent="0.35">
      <c r="AB177">
        <f t="shared" si="31"/>
        <v>11</v>
      </c>
      <c r="AC177" t="s">
        <v>608</v>
      </c>
      <c r="AD177" t="str">
        <f t="shared" si="29"/>
        <v>R11</v>
      </c>
      <c r="AE177" t="str">
        <f t="shared" ca="1" si="33"/>
        <v>GND_DIG</v>
      </c>
    </row>
    <row r="178" spans="28:31" x14ac:dyDescent="0.35">
      <c r="AB178">
        <f t="shared" si="31"/>
        <v>11</v>
      </c>
      <c r="AC178" t="s">
        <v>609</v>
      </c>
      <c r="AD178" t="str">
        <f t="shared" si="29"/>
        <v>T11</v>
      </c>
      <c r="AE178" t="str">
        <f t="shared" ca="1" si="33"/>
        <v>IQ_DATA[14]</v>
      </c>
    </row>
    <row r="179" spans="28:31" x14ac:dyDescent="0.35">
      <c r="AB179">
        <f t="shared" si="31"/>
        <v>12</v>
      </c>
      <c r="AC179" t="s">
        <v>295</v>
      </c>
      <c r="AD179" t="str">
        <f t="shared" si="29"/>
        <v>A12</v>
      </c>
      <c r="AE179" t="str">
        <f ca="1">OFFSET(C3,0, AB179-1)</f>
        <v>TRX1_RXRF_5G</v>
      </c>
    </row>
    <row r="180" spans="28:31" x14ac:dyDescent="0.35">
      <c r="AB180">
        <f t="shared" si="31"/>
        <v>12</v>
      </c>
      <c r="AC180" t="s">
        <v>296</v>
      </c>
      <c r="AD180" t="str">
        <f t="shared" si="29"/>
        <v>B12</v>
      </c>
      <c r="AE180" t="str">
        <f t="shared" ref="AE180:AE194" ca="1" si="34">OFFSET(C4,0, AB180-1)</f>
        <v>VSS_RXRF_57G_TRX1</v>
      </c>
    </row>
    <row r="181" spans="28:31" x14ac:dyDescent="0.35">
      <c r="AB181">
        <f t="shared" si="31"/>
        <v>12</v>
      </c>
      <c r="AC181" t="s">
        <v>297</v>
      </c>
      <c r="AD181" t="str">
        <f t="shared" si="29"/>
        <v>C12</v>
      </c>
      <c r="AE181" t="str">
        <f t="shared" ca="1" si="34"/>
        <v>GND_RF01</v>
      </c>
    </row>
    <row r="182" spans="28:31" x14ac:dyDescent="0.35">
      <c r="AB182">
        <f t="shared" si="31"/>
        <v>12</v>
      </c>
      <c r="AC182" t="s">
        <v>298</v>
      </c>
      <c r="AD182" t="str">
        <f t="shared" si="29"/>
        <v>D12</v>
      </c>
      <c r="AE182" t="str">
        <f t="shared" ca="1" si="34"/>
        <v>TRX0_ANA_TX_QN</v>
      </c>
    </row>
    <row r="183" spans="28:31" x14ac:dyDescent="0.35">
      <c r="AB183">
        <f t="shared" si="31"/>
        <v>12</v>
      </c>
      <c r="AC183" t="s">
        <v>299</v>
      </c>
      <c r="AD183" t="str">
        <f t="shared" si="29"/>
        <v>E12</v>
      </c>
      <c r="AE183" t="str">
        <f t="shared" ca="1" si="34"/>
        <v>TRX1_ANA_TX_IP</v>
      </c>
    </row>
    <row r="184" spans="28:31" x14ac:dyDescent="0.35">
      <c r="AB184">
        <f t="shared" si="31"/>
        <v>12</v>
      </c>
      <c r="AC184" t="s">
        <v>245</v>
      </c>
      <c r="AD184" t="str">
        <f t="shared" si="29"/>
        <v>F12</v>
      </c>
      <c r="AE184" t="str">
        <f t="shared" ca="1" si="34"/>
        <v>TRX1_ANA_RX_QN</v>
      </c>
    </row>
    <row r="185" spans="28:31" x14ac:dyDescent="0.35">
      <c r="AB185">
        <f t="shared" si="31"/>
        <v>12</v>
      </c>
      <c r="AC185" t="s">
        <v>300</v>
      </c>
      <c r="AD185" t="str">
        <f t="shared" si="29"/>
        <v>G12</v>
      </c>
      <c r="AE185" t="str">
        <f t="shared" ca="1" si="34"/>
        <v>TRX1_ANA_RX_QP</v>
      </c>
    </row>
    <row r="186" spans="28:31" x14ac:dyDescent="0.35">
      <c r="AB186">
        <f t="shared" si="31"/>
        <v>12</v>
      </c>
      <c r="AC186" t="s">
        <v>301</v>
      </c>
      <c r="AD186" t="str">
        <f t="shared" si="29"/>
        <v>H12</v>
      </c>
      <c r="AE186" t="str">
        <f t="shared" ca="1" si="34"/>
        <v>TRX1_ANA_RX_IN</v>
      </c>
    </row>
    <row r="187" spans="28:31" x14ac:dyDescent="0.35">
      <c r="AB187">
        <f t="shared" si="31"/>
        <v>12</v>
      </c>
      <c r="AC187" t="s">
        <v>302</v>
      </c>
      <c r="AD187" t="str">
        <f t="shared" si="29"/>
        <v>J12</v>
      </c>
      <c r="AE187" t="str">
        <f t="shared" ca="1" si="34"/>
        <v>GND_BB</v>
      </c>
    </row>
    <row r="188" spans="28:31" x14ac:dyDescent="0.35">
      <c r="AB188">
        <f t="shared" si="31"/>
        <v>12</v>
      </c>
      <c r="AC188" t="s">
        <v>303</v>
      </c>
      <c r="AD188" t="str">
        <f t="shared" si="29"/>
        <v>K12</v>
      </c>
      <c r="AE188" t="str">
        <f t="shared" ca="1" si="34"/>
        <v>VDD_REGIN_DIG</v>
      </c>
    </row>
    <row r="189" spans="28:31" x14ac:dyDescent="0.35">
      <c r="AB189">
        <f t="shared" si="31"/>
        <v>12</v>
      </c>
      <c r="AC189" t="s">
        <v>385</v>
      </c>
      <c r="AD189" t="str">
        <f t="shared" si="29"/>
        <v>L12</v>
      </c>
      <c r="AE189" t="str">
        <f t="shared" ca="1" si="34"/>
        <v>GND_DIG</v>
      </c>
    </row>
    <row r="190" spans="28:31" x14ac:dyDescent="0.35">
      <c r="AB190">
        <f t="shared" si="31"/>
        <v>12</v>
      </c>
      <c r="AC190" t="s">
        <v>304</v>
      </c>
      <c r="AD190" t="str">
        <f t="shared" si="29"/>
        <v>M12</v>
      </c>
      <c r="AE190" t="str">
        <f t="shared" ca="1" si="34"/>
        <v>VDD_REGIN_DIG</v>
      </c>
    </row>
    <row r="191" spans="28:31" x14ac:dyDescent="0.35">
      <c r="AB191">
        <f t="shared" si="31"/>
        <v>12</v>
      </c>
      <c r="AC191" t="s">
        <v>305</v>
      </c>
      <c r="AD191" t="str">
        <f t="shared" si="29"/>
        <v>N12</v>
      </c>
      <c r="AE191" t="str">
        <f t="shared" ca="1" si="34"/>
        <v>GND_DIG</v>
      </c>
    </row>
    <row r="192" spans="28:31" x14ac:dyDescent="0.35">
      <c r="AB192">
        <f t="shared" si="31"/>
        <v>12</v>
      </c>
      <c r="AC192" t="s">
        <v>306</v>
      </c>
      <c r="AD192" t="str">
        <f t="shared" si="29"/>
        <v>P12</v>
      </c>
      <c r="AE192" t="str">
        <f t="shared" ca="1" si="34"/>
        <v>IQ_DATA[10]</v>
      </c>
    </row>
    <row r="193" spans="28:31" x14ac:dyDescent="0.35">
      <c r="AB193">
        <f t="shared" si="31"/>
        <v>12</v>
      </c>
      <c r="AC193" t="s">
        <v>608</v>
      </c>
      <c r="AD193" t="str">
        <f t="shared" si="29"/>
        <v>R12</v>
      </c>
      <c r="AE193" t="str">
        <f t="shared" ca="1" si="34"/>
        <v>IQ_DATA[16]</v>
      </c>
    </row>
    <row r="194" spans="28:31" x14ac:dyDescent="0.35">
      <c r="AB194">
        <f t="shared" si="31"/>
        <v>12</v>
      </c>
      <c r="AC194" t="s">
        <v>609</v>
      </c>
      <c r="AD194" t="str">
        <f t="shared" si="29"/>
        <v>T12</v>
      </c>
      <c r="AE194" t="str">
        <f t="shared" ca="1" si="34"/>
        <v>CLK_DIG_EXT</v>
      </c>
    </row>
    <row r="195" spans="28:31" x14ac:dyDescent="0.35">
      <c r="AB195">
        <f t="shared" si="31"/>
        <v>13</v>
      </c>
      <c r="AC195" t="s">
        <v>295</v>
      </c>
      <c r="AD195" t="str">
        <f t="shared" si="29"/>
        <v>A13</v>
      </c>
      <c r="AE195" t="str">
        <f ca="1">OFFSET(C3,0, AB195-1)</f>
        <v>TRX1_RXRF_7G</v>
      </c>
    </row>
    <row r="196" spans="28:31" x14ac:dyDescent="0.35">
      <c r="AB196">
        <f t="shared" si="31"/>
        <v>13</v>
      </c>
      <c r="AC196" t="s">
        <v>296</v>
      </c>
      <c r="AD196" t="str">
        <f t="shared" ref="AD196:AD258" si="35">CONCATENATE(AC196,AB196)</f>
        <v>B13</v>
      </c>
      <c r="AE196" t="str">
        <f t="shared" ref="AE196:AE210" ca="1" si="36">OFFSET(C4,0, AB196-1)</f>
        <v>VDD_ANA_TRX0</v>
      </c>
    </row>
    <row r="197" spans="28:31" x14ac:dyDescent="0.35">
      <c r="AB197">
        <f t="shared" si="31"/>
        <v>13</v>
      </c>
      <c r="AC197" t="s">
        <v>297</v>
      </c>
      <c r="AD197" t="str">
        <f t="shared" si="35"/>
        <v>C13</v>
      </c>
      <c r="AE197" t="str">
        <f t="shared" ca="1" si="36"/>
        <v>GND_RF01</v>
      </c>
    </row>
    <row r="198" spans="28:31" x14ac:dyDescent="0.35">
      <c r="AB198">
        <f t="shared" si="31"/>
        <v>13</v>
      </c>
      <c r="AC198" t="s">
        <v>298</v>
      </c>
      <c r="AD198" t="str">
        <f t="shared" si="35"/>
        <v>D13</v>
      </c>
      <c r="AE198" t="str">
        <f t="shared" ca="1" si="36"/>
        <v>TRX0_ANA_TX_IN</v>
      </c>
    </row>
    <row r="199" spans="28:31" x14ac:dyDescent="0.35">
      <c r="AB199">
        <f t="shared" si="31"/>
        <v>13</v>
      </c>
      <c r="AC199" t="s">
        <v>299</v>
      </c>
      <c r="AD199" t="str">
        <f t="shared" si="35"/>
        <v>E13</v>
      </c>
      <c r="AE199" t="str">
        <f t="shared" ca="1" si="36"/>
        <v>TRX0_ANA_RX_IP</v>
      </c>
    </row>
    <row r="200" spans="28:31" x14ac:dyDescent="0.35">
      <c r="AB200">
        <f t="shared" si="31"/>
        <v>13</v>
      </c>
      <c r="AC200" t="s">
        <v>245</v>
      </c>
      <c r="AD200" t="str">
        <f t="shared" si="35"/>
        <v>F13</v>
      </c>
      <c r="AE200" t="str">
        <f t="shared" ca="1" si="36"/>
        <v>TRX0_ANA_RX_IN</v>
      </c>
    </row>
    <row r="201" spans="28:31" x14ac:dyDescent="0.35">
      <c r="AB201">
        <f t="shared" si="31"/>
        <v>13</v>
      </c>
      <c r="AC201" t="s">
        <v>300</v>
      </c>
      <c r="AD201" t="str">
        <f t="shared" si="35"/>
        <v>G13</v>
      </c>
      <c r="AE201" t="str">
        <f t="shared" ca="1" si="36"/>
        <v>TRX0_ANA_RX_QN</v>
      </c>
    </row>
    <row r="202" spans="28:31" x14ac:dyDescent="0.35">
      <c r="AB202">
        <f t="shared" si="31"/>
        <v>13</v>
      </c>
      <c r="AC202" t="s">
        <v>301</v>
      </c>
      <c r="AD202" t="str">
        <f t="shared" si="35"/>
        <v>H13</v>
      </c>
      <c r="AE202" t="str">
        <f t="shared" ca="1" si="36"/>
        <v>TRX0_ANA_RX_QP</v>
      </c>
    </row>
    <row r="203" spans="28:31" x14ac:dyDescent="0.35">
      <c r="AB203">
        <f t="shared" si="31"/>
        <v>13</v>
      </c>
      <c r="AC203" t="s">
        <v>302</v>
      </c>
      <c r="AD203" t="str">
        <f t="shared" si="35"/>
        <v>J13</v>
      </c>
      <c r="AE203" t="str">
        <f t="shared" ca="1" si="36"/>
        <v>TCK</v>
      </c>
    </row>
    <row r="204" spans="28:31" x14ac:dyDescent="0.35">
      <c r="AB204">
        <f t="shared" si="31"/>
        <v>13</v>
      </c>
      <c r="AC204" t="s">
        <v>303</v>
      </c>
      <c r="AD204" t="str">
        <f t="shared" si="35"/>
        <v>K13</v>
      </c>
      <c r="AE204" t="str">
        <f t="shared" ca="1" si="36"/>
        <v>GND_DIG</v>
      </c>
    </row>
    <row r="205" spans="28:31" x14ac:dyDescent="0.35">
      <c r="AB205">
        <f t="shared" si="31"/>
        <v>13</v>
      </c>
      <c r="AC205" t="s">
        <v>385</v>
      </c>
      <c r="AD205" t="str">
        <f t="shared" si="35"/>
        <v>L13</v>
      </c>
      <c r="AE205" t="str">
        <f t="shared" ca="1" si="36"/>
        <v>VDD_REGIN_DIG</v>
      </c>
    </row>
    <row r="206" spans="28:31" x14ac:dyDescent="0.35">
      <c r="AB206">
        <f t="shared" si="31"/>
        <v>13</v>
      </c>
      <c r="AC206" t="s">
        <v>304</v>
      </c>
      <c r="AD206" t="str">
        <f t="shared" si="35"/>
        <v>M13</v>
      </c>
      <c r="AE206" t="str">
        <f t="shared" ca="1" si="36"/>
        <v>GND_DIG</v>
      </c>
    </row>
    <row r="207" spans="28:31" x14ac:dyDescent="0.35">
      <c r="AB207">
        <f t="shared" si="31"/>
        <v>13</v>
      </c>
      <c r="AC207" t="s">
        <v>305</v>
      </c>
      <c r="AD207" t="str">
        <f t="shared" si="35"/>
        <v>N13</v>
      </c>
      <c r="AE207" t="str">
        <f t="shared" ca="1" si="36"/>
        <v>IQ_DATA[7]</v>
      </c>
    </row>
    <row r="208" spans="28:31" x14ac:dyDescent="0.35">
      <c r="AB208">
        <f t="shared" si="31"/>
        <v>13</v>
      </c>
      <c r="AC208" t="s">
        <v>306</v>
      </c>
      <c r="AD208" t="str">
        <f t="shared" si="35"/>
        <v>P13</v>
      </c>
      <c r="AE208" t="str">
        <f t="shared" ca="1" si="36"/>
        <v>IQ_DATA[8]</v>
      </c>
    </row>
    <row r="209" spans="28:31" x14ac:dyDescent="0.35">
      <c r="AB209">
        <f t="shared" si="31"/>
        <v>13</v>
      </c>
      <c r="AC209" t="s">
        <v>608</v>
      </c>
      <c r="AD209" t="str">
        <f t="shared" si="35"/>
        <v>R13</v>
      </c>
      <c r="AE209" t="str">
        <f t="shared" ca="1" si="36"/>
        <v>IQ_DATA[13]</v>
      </c>
    </row>
    <row r="210" spans="28:31" x14ac:dyDescent="0.35">
      <c r="AB210">
        <f t="shared" si="31"/>
        <v>13</v>
      </c>
      <c r="AC210" t="s">
        <v>609</v>
      </c>
      <c r="AD210" t="str">
        <f t="shared" si="35"/>
        <v>T13</v>
      </c>
      <c r="AE210" t="str">
        <f t="shared" ca="1" si="36"/>
        <v>IQ_DATA[9]</v>
      </c>
    </row>
    <row r="211" spans="28:31" x14ac:dyDescent="0.35">
      <c r="AB211">
        <f t="shared" ref="AB211:AB258" si="37">AB195+1</f>
        <v>14</v>
      </c>
      <c r="AC211" t="s">
        <v>295</v>
      </c>
      <c r="AD211" t="str">
        <f t="shared" si="35"/>
        <v>A14</v>
      </c>
      <c r="AE211" t="str">
        <f ca="1">OFFSET(C3,0, AB211-1)</f>
        <v>TRX0_RXRF_2G</v>
      </c>
    </row>
    <row r="212" spans="28:31" x14ac:dyDescent="0.35">
      <c r="AB212">
        <f t="shared" si="37"/>
        <v>14</v>
      </c>
      <c r="AC212" t="s">
        <v>296</v>
      </c>
      <c r="AD212" t="str">
        <f t="shared" si="35"/>
        <v>B14</v>
      </c>
      <c r="AE212" t="str">
        <f t="shared" ref="AE212:AE226" ca="1" si="38">OFFSET(C4,0, AB212-1)</f>
        <v>VSS_RXRF_2G_TRX0</v>
      </c>
    </row>
    <row r="213" spans="28:31" x14ac:dyDescent="0.35">
      <c r="AB213">
        <f t="shared" si="37"/>
        <v>14</v>
      </c>
      <c r="AC213" t="s">
        <v>297</v>
      </c>
      <c r="AD213" t="str">
        <f t="shared" si="35"/>
        <v>C14</v>
      </c>
      <c r="AE213" t="str">
        <f t="shared" ca="1" si="38"/>
        <v>GND_RF01</v>
      </c>
    </row>
    <row r="214" spans="28:31" x14ac:dyDescent="0.35">
      <c r="AB214">
        <f t="shared" si="37"/>
        <v>14</v>
      </c>
      <c r="AC214" t="s">
        <v>298</v>
      </c>
      <c r="AD214" t="str">
        <f t="shared" si="35"/>
        <v>D14</v>
      </c>
      <c r="AE214" t="str">
        <f t="shared" ca="1" si="38"/>
        <v>TRX0_ANA_TX_IP</v>
      </c>
    </row>
    <row r="215" spans="28:31" x14ac:dyDescent="0.35">
      <c r="AB215">
        <f t="shared" si="37"/>
        <v>14</v>
      </c>
      <c r="AC215" t="s">
        <v>299</v>
      </c>
      <c r="AD215" t="str">
        <f t="shared" si="35"/>
        <v>E14</v>
      </c>
      <c r="AE215" t="str">
        <f t="shared" ca="1" si="38"/>
        <v>VDD_ANA_BB_01</v>
      </c>
    </row>
    <row r="216" spans="28:31" x14ac:dyDescent="0.35">
      <c r="AB216">
        <f t="shared" si="37"/>
        <v>14</v>
      </c>
      <c r="AC216" t="s">
        <v>245</v>
      </c>
      <c r="AD216" t="str">
        <f t="shared" si="35"/>
        <v>F14</v>
      </c>
      <c r="AE216" t="str">
        <f t="shared" ca="1" si="38"/>
        <v>GND_RF01</v>
      </c>
    </row>
    <row r="217" spans="28:31" x14ac:dyDescent="0.35">
      <c r="AB217">
        <f t="shared" si="37"/>
        <v>14</v>
      </c>
      <c r="AC217" t="s">
        <v>300</v>
      </c>
      <c r="AD217" t="str">
        <f t="shared" si="35"/>
        <v>G14</v>
      </c>
      <c r="AE217" t="str">
        <f t="shared" ca="1" si="38"/>
        <v>GND_RF01</v>
      </c>
    </row>
    <row r="218" spans="28:31" x14ac:dyDescent="0.35">
      <c r="AB218">
        <f t="shared" si="37"/>
        <v>14</v>
      </c>
      <c r="AC218" t="s">
        <v>301</v>
      </c>
      <c r="AD218" t="str">
        <f t="shared" si="35"/>
        <v>H14</v>
      </c>
      <c r="AE218" t="str">
        <f t="shared" ca="1" si="38"/>
        <v>TEST_EN</v>
      </c>
    </row>
    <row r="219" spans="28:31" x14ac:dyDescent="0.35">
      <c r="AB219">
        <f t="shared" si="37"/>
        <v>14</v>
      </c>
      <c r="AC219" t="s">
        <v>302</v>
      </c>
      <c r="AD219" t="str">
        <f t="shared" si="35"/>
        <v>J14</v>
      </c>
      <c r="AE219" t="str">
        <f t="shared" ca="1" si="38"/>
        <v>WAKE_UP</v>
      </c>
    </row>
    <row r="220" spans="28:31" x14ac:dyDescent="0.35">
      <c r="AB220">
        <f t="shared" si="37"/>
        <v>14</v>
      </c>
      <c r="AC220" t="s">
        <v>303</v>
      </c>
      <c r="AD220" t="str">
        <f t="shared" si="35"/>
        <v>K14</v>
      </c>
      <c r="AE220" t="str">
        <f t="shared" ca="1" si="38"/>
        <v>EN_RX[0]</v>
      </c>
    </row>
    <row r="221" spans="28:31" x14ac:dyDescent="0.35">
      <c r="AB221">
        <f t="shared" si="37"/>
        <v>14</v>
      </c>
      <c r="AC221" t="s">
        <v>385</v>
      </c>
      <c r="AD221" t="str">
        <f t="shared" si="35"/>
        <v>L14</v>
      </c>
      <c r="AE221" t="str">
        <f t="shared" ca="1" si="38"/>
        <v>EN_TX[0]</v>
      </c>
    </row>
    <row r="222" spans="28:31" x14ac:dyDescent="0.35">
      <c r="AB222">
        <f t="shared" si="37"/>
        <v>14</v>
      </c>
      <c r="AC222" t="s">
        <v>304</v>
      </c>
      <c r="AD222" t="str">
        <f t="shared" si="35"/>
        <v>M14</v>
      </c>
      <c r="AE222" t="str">
        <f t="shared" ca="1" si="38"/>
        <v>CFG_CLK</v>
      </c>
    </row>
    <row r="223" spans="28:31" x14ac:dyDescent="0.35">
      <c r="AB223">
        <f t="shared" si="37"/>
        <v>14</v>
      </c>
      <c r="AC223" t="s">
        <v>305</v>
      </c>
      <c r="AD223" t="str">
        <f t="shared" si="35"/>
        <v>N14</v>
      </c>
      <c r="AE223" t="str">
        <f t="shared" ca="1" si="38"/>
        <v>IQ_DATA[4]</v>
      </c>
    </row>
    <row r="224" spans="28:31" x14ac:dyDescent="0.35">
      <c r="AB224">
        <f t="shared" si="37"/>
        <v>14</v>
      </c>
      <c r="AC224" t="s">
        <v>306</v>
      </c>
      <c r="AD224" t="str">
        <f t="shared" si="35"/>
        <v>P14</v>
      </c>
      <c r="AE224" t="str">
        <f t="shared" ca="1" si="38"/>
        <v>IQ_DATA[5]</v>
      </c>
    </row>
    <row r="225" spans="28:31" x14ac:dyDescent="0.35">
      <c r="AB225">
        <f t="shared" si="37"/>
        <v>14</v>
      </c>
      <c r="AC225" t="s">
        <v>608</v>
      </c>
      <c r="AD225" t="str">
        <f t="shared" si="35"/>
        <v>R14</v>
      </c>
      <c r="AE225" t="str">
        <f t="shared" ca="1" si="38"/>
        <v>IQ_DATA[11]</v>
      </c>
    </row>
    <row r="226" spans="28:31" x14ac:dyDescent="0.35">
      <c r="AB226">
        <f t="shared" si="37"/>
        <v>14</v>
      </c>
      <c r="AC226" t="s">
        <v>609</v>
      </c>
      <c r="AD226" t="str">
        <f t="shared" si="35"/>
        <v>T14</v>
      </c>
      <c r="AE226" t="str">
        <f t="shared" ca="1" si="38"/>
        <v>IQ_DATA[6]</v>
      </c>
    </row>
    <row r="227" spans="28:31" x14ac:dyDescent="0.35">
      <c r="AB227">
        <f t="shared" si="37"/>
        <v>15</v>
      </c>
      <c r="AC227" t="s">
        <v>295</v>
      </c>
      <c r="AD227" t="str">
        <f t="shared" si="35"/>
        <v>A15</v>
      </c>
      <c r="AE227" t="str">
        <f ca="1">OFFSET(C3,0, AB227-1)</f>
        <v>TRX0_TXRF_2G</v>
      </c>
    </row>
    <row r="228" spans="28:31" x14ac:dyDescent="0.35">
      <c r="AB228">
        <f t="shared" si="37"/>
        <v>15</v>
      </c>
      <c r="AC228" t="s">
        <v>296</v>
      </c>
      <c r="AD228" t="str">
        <f t="shared" si="35"/>
        <v>B15</v>
      </c>
      <c r="AE228" t="str">
        <f t="shared" ref="AE228:AE242" ca="1" si="39">OFFSET(C4,0, AB228-1)</f>
        <v>TRX0_TXRF_GND</v>
      </c>
    </row>
    <row r="229" spans="28:31" x14ac:dyDescent="0.35">
      <c r="AB229">
        <f t="shared" si="37"/>
        <v>15</v>
      </c>
      <c r="AC229" t="s">
        <v>297</v>
      </c>
      <c r="AD229" t="str">
        <f t="shared" si="35"/>
        <v>C15</v>
      </c>
      <c r="AE229" t="str">
        <f t="shared" ca="1" si="39"/>
        <v>VSS_RXRF_57G_TRX0</v>
      </c>
    </row>
    <row r="230" spans="28:31" x14ac:dyDescent="0.35">
      <c r="AB230">
        <f t="shared" si="37"/>
        <v>15</v>
      </c>
      <c r="AC230" t="s">
        <v>298</v>
      </c>
      <c r="AD230" t="str">
        <f t="shared" si="35"/>
        <v>D15</v>
      </c>
      <c r="AE230" t="str">
        <f t="shared" ca="1" si="39"/>
        <v>GND_RF01</v>
      </c>
    </row>
    <row r="231" spans="28:31" x14ac:dyDescent="0.35">
      <c r="AB231">
        <f t="shared" si="37"/>
        <v>15</v>
      </c>
      <c r="AC231" t="s">
        <v>299</v>
      </c>
      <c r="AD231" t="str">
        <f t="shared" si="35"/>
        <v>E15</v>
      </c>
      <c r="AE231" t="str">
        <f t="shared" ca="1" si="39"/>
        <v>VDD_ANA_PLL0</v>
      </c>
    </row>
    <row r="232" spans="28:31" x14ac:dyDescent="0.35">
      <c r="AB232">
        <f t="shared" si="37"/>
        <v>15</v>
      </c>
      <c r="AC232" t="s">
        <v>245</v>
      </c>
      <c r="AD232" t="str">
        <f t="shared" si="35"/>
        <v>F15</v>
      </c>
      <c r="AE232" t="str">
        <f t="shared" ca="1" si="39"/>
        <v>XTAL_N</v>
      </c>
    </row>
    <row r="233" spans="28:31" x14ac:dyDescent="0.35">
      <c r="AB233">
        <f t="shared" si="37"/>
        <v>15</v>
      </c>
      <c r="AC233" t="s">
        <v>300</v>
      </c>
      <c r="AD233" t="str">
        <f t="shared" si="35"/>
        <v>G15</v>
      </c>
      <c r="AE233" t="str">
        <f t="shared" ca="1" si="39"/>
        <v>AIO[2]</v>
      </c>
    </row>
    <row r="234" spans="28:31" x14ac:dyDescent="0.35">
      <c r="AB234">
        <f t="shared" si="37"/>
        <v>15</v>
      </c>
      <c r="AC234" t="s">
        <v>301</v>
      </c>
      <c r="AD234" t="str">
        <f t="shared" si="35"/>
        <v>H15</v>
      </c>
      <c r="AE234" t="str">
        <f t="shared" ca="1" si="39"/>
        <v>RSTB</v>
      </c>
    </row>
    <row r="235" spans="28:31" x14ac:dyDescent="0.35">
      <c r="AB235">
        <f t="shared" si="37"/>
        <v>15</v>
      </c>
      <c r="AC235" t="s">
        <v>302</v>
      </c>
      <c r="AD235" t="str">
        <f t="shared" si="35"/>
        <v>J15</v>
      </c>
      <c r="AE235" t="str">
        <f t="shared" ca="1" si="39"/>
        <v>TMS</v>
      </c>
    </row>
    <row r="236" spans="28:31" x14ac:dyDescent="0.35">
      <c r="AB236">
        <f t="shared" si="37"/>
        <v>15</v>
      </c>
      <c r="AC236" t="s">
        <v>303</v>
      </c>
      <c r="AD236" t="str">
        <f t="shared" si="35"/>
        <v>K15</v>
      </c>
      <c r="AE236" t="str">
        <f t="shared" ca="1" si="39"/>
        <v>IRQ</v>
      </c>
    </row>
    <row r="237" spans="28:31" x14ac:dyDescent="0.35">
      <c r="AB237">
        <f t="shared" si="37"/>
        <v>15</v>
      </c>
      <c r="AC237" t="s">
        <v>385</v>
      </c>
      <c r="AD237" t="str">
        <f t="shared" si="35"/>
        <v>L15</v>
      </c>
      <c r="AE237" t="str">
        <f t="shared" ca="1" si="39"/>
        <v>TDO</v>
      </c>
    </row>
    <row r="238" spans="28:31" x14ac:dyDescent="0.35">
      <c r="AB238">
        <f t="shared" si="37"/>
        <v>15</v>
      </c>
      <c r="AC238" t="s">
        <v>304</v>
      </c>
      <c r="AD238" t="str">
        <f t="shared" si="35"/>
        <v>M15</v>
      </c>
      <c r="AE238" t="str">
        <f t="shared" ca="1" si="39"/>
        <v>CFG_CSB</v>
      </c>
    </row>
    <row r="239" spans="28:31" x14ac:dyDescent="0.35">
      <c r="AB239">
        <f t="shared" si="37"/>
        <v>15</v>
      </c>
      <c r="AC239" t="s">
        <v>305</v>
      </c>
      <c r="AD239" t="str">
        <f t="shared" si="35"/>
        <v>N15</v>
      </c>
      <c r="AE239" t="str">
        <f t="shared" ca="1" si="39"/>
        <v>RX_GAIN_CLK[0]</v>
      </c>
    </row>
    <row r="240" spans="28:31" x14ac:dyDescent="0.35">
      <c r="AB240">
        <f t="shared" si="37"/>
        <v>15</v>
      </c>
      <c r="AC240" t="s">
        <v>306</v>
      </c>
      <c r="AD240" t="str">
        <f t="shared" si="35"/>
        <v>P15</v>
      </c>
      <c r="AE240" t="str">
        <f t="shared" ca="1" si="39"/>
        <v>IQ_DATA[2]</v>
      </c>
    </row>
    <row r="241" spans="28:31" x14ac:dyDescent="0.35">
      <c r="AB241">
        <f t="shared" si="37"/>
        <v>15</v>
      </c>
      <c r="AC241" t="s">
        <v>608</v>
      </c>
      <c r="AD241" t="str">
        <f t="shared" si="35"/>
        <v>R15</v>
      </c>
      <c r="AE241" t="str">
        <f t="shared" ca="1" si="39"/>
        <v>IQ_DATA[3]</v>
      </c>
    </row>
    <row r="242" spans="28:31" x14ac:dyDescent="0.35">
      <c r="AB242">
        <f t="shared" si="37"/>
        <v>15</v>
      </c>
      <c r="AC242" t="s">
        <v>609</v>
      </c>
      <c r="AD242" t="str">
        <f t="shared" si="35"/>
        <v>T15</v>
      </c>
      <c r="AE242" t="str">
        <f t="shared" ca="1" si="39"/>
        <v>CLK_REF</v>
      </c>
    </row>
    <row r="243" spans="28:31" x14ac:dyDescent="0.35">
      <c r="AB243">
        <f t="shared" si="37"/>
        <v>16</v>
      </c>
      <c r="AC243" t="s">
        <v>295</v>
      </c>
      <c r="AD243" t="str">
        <f t="shared" si="35"/>
        <v>A16</v>
      </c>
      <c r="AE243" t="str">
        <f ca="1">OFFSET(C3,0, AB243-1)</f>
        <v>GND_RF01</v>
      </c>
    </row>
    <row r="244" spans="28:31" x14ac:dyDescent="0.35">
      <c r="AB244">
        <f t="shared" si="37"/>
        <v>16</v>
      </c>
      <c r="AC244" t="s">
        <v>296</v>
      </c>
      <c r="AD244" t="str">
        <f t="shared" si="35"/>
        <v>B16</v>
      </c>
      <c r="AE244" t="str">
        <f t="shared" ref="AE244:AE258" ca="1" si="40">OFFSET(C4,0, AB244-1)</f>
        <v>TRX0_TXRF_5G</v>
      </c>
    </row>
    <row r="245" spans="28:31" x14ac:dyDescent="0.35">
      <c r="AB245">
        <f t="shared" si="37"/>
        <v>16</v>
      </c>
      <c r="AC245" t="s">
        <v>297</v>
      </c>
      <c r="AD245" t="str">
        <f t="shared" si="35"/>
        <v>C16</v>
      </c>
      <c r="AE245" t="str">
        <f t="shared" ca="1" si="40"/>
        <v>TRX0_RXRF_5G</v>
      </c>
    </row>
    <row r="246" spans="28:31" x14ac:dyDescent="0.35">
      <c r="AB246">
        <f t="shared" si="37"/>
        <v>16</v>
      </c>
      <c r="AC246" t="s">
        <v>298</v>
      </c>
      <c r="AD246" t="str">
        <f t="shared" si="35"/>
        <v>D16</v>
      </c>
      <c r="AE246" t="str">
        <f t="shared" ca="1" si="40"/>
        <v>TRX0_RXRF_7G</v>
      </c>
    </row>
    <row r="247" spans="28:31" x14ac:dyDescent="0.35">
      <c r="AB247">
        <f t="shared" si="37"/>
        <v>16</v>
      </c>
      <c r="AC247" t="s">
        <v>299</v>
      </c>
      <c r="AD247" t="str">
        <f t="shared" si="35"/>
        <v>E16</v>
      </c>
      <c r="AE247" t="str">
        <f t="shared" ca="1" si="40"/>
        <v>GND_RF01</v>
      </c>
    </row>
    <row r="248" spans="28:31" x14ac:dyDescent="0.35">
      <c r="AB248">
        <f t="shared" si="37"/>
        <v>16</v>
      </c>
      <c r="AC248" t="s">
        <v>245</v>
      </c>
      <c r="AD248" t="str">
        <f t="shared" si="35"/>
        <v>F16</v>
      </c>
      <c r="AE248" t="str">
        <f t="shared" ca="1" si="40"/>
        <v>XTAL_P</v>
      </c>
    </row>
    <row r="249" spans="28:31" x14ac:dyDescent="0.35">
      <c r="AB249">
        <f t="shared" si="37"/>
        <v>16</v>
      </c>
      <c r="AC249" t="s">
        <v>300</v>
      </c>
      <c r="AD249" t="str">
        <f t="shared" si="35"/>
        <v>G16</v>
      </c>
      <c r="AE249" t="str">
        <f t="shared" ca="1" si="40"/>
        <v>AIO[3]</v>
      </c>
    </row>
    <row r="250" spans="28:31" x14ac:dyDescent="0.35">
      <c r="AB250">
        <f t="shared" si="37"/>
        <v>16</v>
      </c>
      <c r="AC250" t="s">
        <v>301</v>
      </c>
      <c r="AD250" t="str">
        <f t="shared" si="35"/>
        <v>H16</v>
      </c>
      <c r="AE250" t="str">
        <f t="shared" ca="1" si="40"/>
        <v>EN_PWR</v>
      </c>
    </row>
    <row r="251" spans="28:31" x14ac:dyDescent="0.35">
      <c r="AB251">
        <f t="shared" si="37"/>
        <v>16</v>
      </c>
      <c r="AC251" t="s">
        <v>302</v>
      </c>
      <c r="AD251" t="str">
        <f t="shared" si="35"/>
        <v>J16</v>
      </c>
      <c r="AE251" t="str">
        <f t="shared" ca="1" si="40"/>
        <v>D2D_TX</v>
      </c>
    </row>
    <row r="252" spans="28:31" x14ac:dyDescent="0.35">
      <c r="AB252">
        <f t="shared" si="37"/>
        <v>16</v>
      </c>
      <c r="AC252" t="s">
        <v>303</v>
      </c>
      <c r="AD252" t="str">
        <f t="shared" si="35"/>
        <v>K16</v>
      </c>
      <c r="AE252" t="str">
        <f t="shared" ca="1" si="40"/>
        <v>D2D_CLKP</v>
      </c>
    </row>
    <row r="253" spans="28:31" x14ac:dyDescent="0.35">
      <c r="AB253">
        <f t="shared" si="37"/>
        <v>16</v>
      </c>
      <c r="AC253" t="s">
        <v>385</v>
      </c>
      <c r="AD253" t="str">
        <f t="shared" si="35"/>
        <v>L16</v>
      </c>
      <c r="AE253" t="str">
        <f t="shared" ca="1" si="40"/>
        <v>D2D_CLKN</v>
      </c>
    </row>
    <row r="254" spans="28:31" x14ac:dyDescent="0.35">
      <c r="AB254">
        <f t="shared" si="37"/>
        <v>16</v>
      </c>
      <c r="AC254" t="s">
        <v>304</v>
      </c>
      <c r="AD254" t="str">
        <f t="shared" si="35"/>
        <v>M16</v>
      </c>
      <c r="AE254" t="str">
        <f t="shared" ca="1" si="40"/>
        <v>D2D_RX</v>
      </c>
    </row>
    <row r="255" spans="28:31" x14ac:dyDescent="0.35">
      <c r="AB255">
        <f t="shared" si="37"/>
        <v>16</v>
      </c>
      <c r="AC255" t="s">
        <v>305</v>
      </c>
      <c r="AD255" t="str">
        <f t="shared" si="35"/>
        <v>N16</v>
      </c>
      <c r="AE255" t="str">
        <f t="shared" ca="1" si="40"/>
        <v>RX_GAIN_CLK[1]</v>
      </c>
    </row>
    <row r="256" spans="28:31" x14ac:dyDescent="0.35">
      <c r="AB256">
        <f t="shared" si="37"/>
        <v>16</v>
      </c>
      <c r="AC256" t="s">
        <v>306</v>
      </c>
      <c r="AD256" t="str">
        <f t="shared" si="35"/>
        <v>P16</v>
      </c>
      <c r="AE256" t="str">
        <f t="shared" ca="1" si="40"/>
        <v>IQ_DATA[0]</v>
      </c>
    </row>
    <row r="257" spans="28:31" x14ac:dyDescent="0.35">
      <c r="AB257">
        <f t="shared" si="37"/>
        <v>16</v>
      </c>
      <c r="AC257" t="s">
        <v>608</v>
      </c>
      <c r="AD257" t="str">
        <f t="shared" si="35"/>
        <v>R16</v>
      </c>
      <c r="AE257" t="str">
        <f t="shared" ca="1" si="40"/>
        <v>IQ_DATA[1]</v>
      </c>
    </row>
    <row r="258" spans="28:31" x14ac:dyDescent="0.35">
      <c r="AB258">
        <f t="shared" si="37"/>
        <v>16</v>
      </c>
      <c r="AC258" t="s">
        <v>609</v>
      </c>
      <c r="AD258" t="str">
        <f t="shared" si="35"/>
        <v>T16</v>
      </c>
      <c r="AE258" t="str">
        <f t="shared" ca="1" si="40"/>
        <v>GND_DIG</v>
      </c>
    </row>
  </sheetData>
  <phoneticPr fontId="32" type="noConversion"/>
  <conditionalFormatting sqref="C24:R39">
    <cfRule type="cellIs" dxfId="2" priority="1" operator="equal">
      <formula>0</formula>
    </cfRule>
    <cfRule type="cellIs" dxfId="1" priority="2" operator="greaterThan">
      <formula>1</formula>
    </cfRule>
    <cfRule type="cellIs" dxfId="0" priority="3" operator="equal">
      <formula>1</formula>
    </cfRule>
  </conditionalFormatting>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PKG Spec</vt:lpstr>
      <vt:lpstr>Requirements Summary</vt:lpstr>
      <vt:lpstr>Critical Signal Groups</vt:lpstr>
      <vt:lpstr>Bump List</vt:lpstr>
      <vt:lpstr>PKG Netlist</vt:lpstr>
      <vt:lpstr>Bump Map</vt:lpstr>
      <vt:lpstr>Ball Map</vt:lpstr>
      <vt:lpstr>Ball Map (2)</vt:lpstr>
      <vt:lpstr>Ball Map (3)</vt:lpstr>
      <vt:lpstr>Ball List</vt:lpstr>
      <vt:lpstr>Power Supplies</vt:lpstr>
      <vt:lpstr>PKG Prototype</vt:lpstr>
      <vt:lpstr>Log</vt:lpstr>
      <vt:lpstr>'Ball Map (2)'!ball_list</vt:lpstr>
      <vt:lpstr>'Ball Map (3)'!ball_list</vt:lpstr>
      <vt:lpstr>ball_list</vt:lpstr>
      <vt:lpstr>ball_list1</vt:lpstr>
      <vt:lpstr>'Ball Map (2)'!ball_map</vt:lpstr>
      <vt:lpstr>'Ball Map (3)'!ball_map</vt:lpstr>
      <vt:lpstr>ball_map</vt:lpstr>
      <vt:lpstr>balls0</vt:lpstr>
      <vt:lpstr>signal_list</vt:lpstr>
      <vt:lpstr>signal_list1</vt:lpstr>
      <vt:lpstr>x</vt:lpstr>
      <vt:lpstr>Y</vt:lpstr>
    </vt:vector>
  </TitlesOfParts>
  <Company>Palma Ceia SemiDesign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 Excel Template</dc:title>
  <dc:creator>Mark Waterhouse</dc:creator>
  <cp:lastModifiedBy>Kevin Steptoe</cp:lastModifiedBy>
  <dcterms:created xsi:type="dcterms:W3CDTF">2021-01-09T13:20:08Z</dcterms:created>
  <dcterms:modified xsi:type="dcterms:W3CDTF">2023-01-27T14:03:03Z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gniDox_URL">
    <vt:lpwstr>https://cognidox.pcsemi.lcl</vt:lpwstr>
  </property>
  <property fmtid="{D5CDD505-2E9C-101B-9397-08002B2CF9AE}" pid="3" name="CogniDox_Author">
    <vt:lpwstr>Nicky Wilkinson</vt:lpwstr>
  </property>
  <property fmtid="{D5CDD505-2E9C-101B-9397-08002B2CF9AE}" pid="4" name="CogniDox_Issuer">
    <vt:lpwstr>Chris Malloy (chris.malloy)</vt:lpwstr>
  </property>
  <property fmtid="{D5CDD505-2E9C-101B-9397-08002B2CF9AE}" pid="5" name="CogniDox_IssueDate">
    <vt:lpwstr>2022-07-05</vt:lpwstr>
  </property>
  <property fmtid="{D5CDD505-2E9C-101B-9397-08002B2CF9AE}" pid="6" name="CogniDox_Partnum">
    <vt:lpwstr>PC-000328-TM</vt:lpwstr>
  </property>
  <property fmtid="{D5CDD505-2E9C-101B-9397-08002B2CF9AE}" pid="7" name="CogniDox_Version">
    <vt:lpwstr>P</vt:lpwstr>
  </property>
  <property fmtid="{D5CDD505-2E9C-101B-9397-08002B2CF9AE}" pid="8" name="CogniDoxKey_Value">
    <vt:lpwstr>GIny2xhdBm2giFwRLcgTW0NiJ8A</vt:lpwstr>
  </property>
  <property fmtid="{D5CDD505-2E9C-101B-9397-08002B2CF9AE}" pid="9" name="CogniDox_Title">
    <vt:lpwstr>FREYA4_TOP Bump Map</vt:lpwstr>
  </property>
  <property fmtid="{D5CDD505-2E9C-101B-9397-08002B2CF9AE}" pid="10" name="CogniDox_VersionType">
    <vt:lpwstr>Draft</vt:lpwstr>
  </property>
  <property fmtid="{D5CDD505-2E9C-101B-9397-08002B2CF9AE}" pid="11" name="CogniDox_IssuerName">
    <vt:lpwstr>Chris Malloy</vt:lpwstr>
  </property>
</Properties>
</file>