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https://d.docs.live.net/b71c33a7248c4421/Documents/"/>
    </mc:Choice>
  </mc:AlternateContent>
  <xr:revisionPtr revIDLastSave="0" documentId="14_{C87D51DC-3C62-4A40-926D-6894112FADB1}" xr6:coauthVersionLast="47" xr6:coauthVersionMax="47" xr10:uidLastSave="{00000000-0000-0000-0000-000000000000}"/>
  <bookViews>
    <workbookView xWindow="-108" yWindow="-108" windowWidth="23256" windowHeight="12576" xr2:uid="{B619F8DD-E93A-44D6-9BE6-63039237EE97}"/>
  </bookViews>
  <sheets>
    <sheet name="dashboard" sheetId="6" r:id="rId1"/>
    <sheet name="genre" sheetId="2" r:id="rId2"/>
    <sheet name="year vs movies" sheetId="3" r:id="rId3"/>
    <sheet name="rating" sheetId="4" r:id="rId4"/>
    <sheet name="duration" sheetId="5" r:id="rId5"/>
    <sheet name="certificates" sheetId="7" r:id="rId6"/>
    <sheet name="IMDb_Dataset" sheetId="1" r:id="rId7"/>
  </sheets>
  <definedNames>
    <definedName name="_xlnm._FilterDatabase" localSheetId="6" hidden="1">IMDb_Dataset!$H$1:$H$401</definedName>
    <definedName name="Slicer_Genre">#N/A</definedName>
    <definedName name="Slicer_Year">#N/A</definedName>
  </definedNames>
  <calcPr calcId="191029"/>
  <pivotCaches>
    <pivotCache cacheId="3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6" i="5"/>
  <c r="C7" i="5"/>
  <c r="C8" i="5"/>
  <c r="C9" i="5"/>
  <c r="C10" i="5"/>
  <c r="C11" i="5"/>
  <c r="C12" i="5"/>
  <c r="C13" i="5"/>
  <c r="C14" i="5"/>
  <c r="C4" i="5"/>
  <c r="C5" i="7"/>
  <c r="C6" i="7"/>
  <c r="C7" i="7"/>
  <c r="C8" i="7"/>
  <c r="C9" i="7"/>
  <c r="C10" i="7"/>
  <c r="C11" i="7"/>
  <c r="C12" i="7"/>
  <c r="C13" i="7"/>
  <c r="C14" i="7"/>
  <c r="C15" i="7"/>
  <c r="C4" i="7"/>
  <c r="D4" i="2"/>
  <c r="D5" i="2"/>
  <c r="D6" i="2"/>
  <c r="D7" i="2"/>
  <c r="D8" i="2"/>
  <c r="D9" i="2"/>
  <c r="D10" i="2"/>
  <c r="D11" i="2"/>
  <c r="D12" i="2"/>
  <c r="D13" i="2"/>
  <c r="D14" i="5"/>
  <c r="D13" i="5"/>
  <c r="D12" i="5"/>
  <c r="D11" i="5"/>
  <c r="D10" i="5"/>
  <c r="D9" i="5"/>
  <c r="D8" i="5"/>
  <c r="D7" i="5"/>
  <c r="D6" i="5"/>
  <c r="D5" i="5"/>
  <c r="D4" i="5"/>
  <c r="L11" i="7"/>
  <c r="L7" i="7"/>
  <c r="L10" i="7"/>
  <c r="L9" i="7"/>
  <c r="L8" i="7"/>
  <c r="N7" i="7"/>
  <c r="D15" i="7"/>
  <c r="H14" i="7"/>
  <c r="D14" i="7" s="1"/>
  <c r="H13" i="7"/>
  <c r="D13" i="7" s="1"/>
  <c r="H12" i="7"/>
  <c r="D12" i="7" s="1"/>
  <c r="H11" i="7"/>
  <c r="D11" i="7" s="1"/>
  <c r="H10" i="7"/>
  <c r="D10" i="7" s="1"/>
  <c r="H9" i="7"/>
  <c r="D9" i="7" s="1"/>
  <c r="H8" i="7"/>
  <c r="D8" i="7" s="1"/>
  <c r="H7" i="7"/>
  <c r="D7" i="7" s="1"/>
  <c r="H6" i="7"/>
  <c r="D6" i="7" s="1"/>
  <c r="H5" i="7"/>
  <c r="D5" i="7" s="1"/>
  <c r="H4" i="7"/>
  <c r="D4" i="7" s="1"/>
  <c r="C10" i="2"/>
  <c r="C6" i="2"/>
  <c r="E7" i="2"/>
  <c r="E11" i="2"/>
  <c r="E13" i="2"/>
  <c r="E12" i="2"/>
  <c r="C13" i="2"/>
  <c r="C9" i="2"/>
  <c r="C5" i="2"/>
  <c r="E6" i="2"/>
  <c r="E10" i="2"/>
  <c r="E9" i="2"/>
  <c r="E8" i="2"/>
  <c r="C12" i="2"/>
  <c r="C8" i="2"/>
  <c r="C4" i="2"/>
  <c r="E5" i="2"/>
  <c r="C11" i="2"/>
  <c r="C7" i="2"/>
  <c r="E4" i="2"/>
  <c r="F4" i="2"/>
  <c r="F10" i="2"/>
  <c r="F11" i="2"/>
  <c r="F9" i="2"/>
  <c r="F5" i="2"/>
  <c r="F6" i="2"/>
  <c r="F7" i="2"/>
  <c r="F8" i="2"/>
  <c r="F12" i="2"/>
  <c r="F13" i="2"/>
  <c r="E4" i="7" l="1"/>
  <c r="E5" i="7"/>
  <c r="E6" i="7"/>
  <c r="E7" i="7"/>
  <c r="E8" i="7"/>
  <c r="E9" i="7"/>
  <c r="E10" i="7"/>
  <c r="E11" i="7"/>
  <c r="E12" i="7"/>
  <c r="E13" i="7"/>
  <c r="E14" i="7"/>
  <c r="E15" i="7"/>
</calcChain>
</file>

<file path=xl/sharedStrings.xml><?xml version="1.0" encoding="utf-8"?>
<sst xmlns="http://schemas.openxmlformats.org/spreadsheetml/2006/main" count="2073" uniqueCount="731">
  <si>
    <t>Title</t>
  </si>
  <si>
    <t>IMDb Rating</t>
  </si>
  <si>
    <t>Year</t>
  </si>
  <si>
    <t>Certificates</t>
  </si>
  <si>
    <t>Genre</t>
  </si>
  <si>
    <t>Director</t>
  </si>
  <si>
    <t>Star Cast</t>
  </si>
  <si>
    <t>MetaScore</t>
  </si>
  <si>
    <t>Duration (minutes)</t>
  </si>
  <si>
    <t>Gladiator</t>
  </si>
  <si>
    <t>R</t>
  </si>
  <si>
    <t>Action</t>
  </si>
  <si>
    <t>Ridley Scott</t>
  </si>
  <si>
    <t>David FranzoniJohn LoganWilliam Nicholson</t>
  </si>
  <si>
    <t>Mission: Impossible - Dead Reckoning Part One</t>
  </si>
  <si>
    <t>PG-13</t>
  </si>
  <si>
    <t>Christopher McQuarrie</t>
  </si>
  <si>
    <t>Tom CruiseHayley AtwellVing Rhames</t>
  </si>
  <si>
    <t>Rebel Moon - Part Two: The Scargiver</t>
  </si>
  <si>
    <t>Zack Snyder</t>
  </si>
  <si>
    <t>Zack SnyderKurt JohnstadShay Hatten</t>
  </si>
  <si>
    <t>Inglourious Basterds</t>
  </si>
  <si>
    <t>Adventure</t>
  </si>
  <si>
    <t>Quentin Tarantino</t>
  </si>
  <si>
    <t>Brad PittDiane KrugerEli Roth</t>
  </si>
  <si>
    <t>Borderlands</t>
  </si>
  <si>
    <t>Eli Roth</t>
  </si>
  <si>
    <t>Eli RothJoe Crombie</t>
  </si>
  <si>
    <t>Jurassic Park</t>
  </si>
  <si>
    <t>Steven Spielberg</t>
  </si>
  <si>
    <t>Michael CrichtonDavid Koepp</t>
  </si>
  <si>
    <t>The Fifth Element</t>
  </si>
  <si>
    <t>Luc Besson</t>
  </si>
  <si>
    <t>Luc BessonRobert Mark Kamen</t>
  </si>
  <si>
    <t>Inside Out</t>
  </si>
  <si>
    <t>PG</t>
  </si>
  <si>
    <t>Animation</t>
  </si>
  <si>
    <t>Pete Docter</t>
  </si>
  <si>
    <t>Pete DocterRonnie Del CarmenMeg LeFauve</t>
  </si>
  <si>
    <t>Descendants: The Rise of Red</t>
  </si>
  <si>
    <t>TV-G</t>
  </si>
  <si>
    <t>Jennifer Phang</t>
  </si>
  <si>
    <t>Rita OraJoshua ColleyChina Anne McClain</t>
  </si>
  <si>
    <t>Wish</t>
  </si>
  <si>
    <t>Chris Buck</t>
  </si>
  <si>
    <t>Jennifer LeeAllison MooreChris Buck</t>
  </si>
  <si>
    <t>The Hunger Games</t>
  </si>
  <si>
    <t>Gary Ross</t>
  </si>
  <si>
    <t>Gary RossSuzanne CollinsBilly Ray</t>
  </si>
  <si>
    <t>Rebel Moon - Part One: A Child of Fire</t>
  </si>
  <si>
    <t>Harry Potter and the Sorcerer's Stone</t>
  </si>
  <si>
    <t>Chris Columbus</t>
  </si>
  <si>
    <t>Daniel RadcliffeRupert GrintEmma Watson</t>
  </si>
  <si>
    <t>Wonka</t>
  </si>
  <si>
    <t>Paul King</t>
  </si>
  <si>
    <t>Roald DahlPaul KingSimon Farnaby</t>
  </si>
  <si>
    <t>Inception</t>
  </si>
  <si>
    <t>Christopher Nolan</t>
  </si>
  <si>
    <t>Leonardo DiCaprioJoseph Gordon-LevittElliot Page</t>
  </si>
  <si>
    <t>The Lord of the Rings: The Fellowship of the Ring</t>
  </si>
  <si>
    <t>Peter Jackson</t>
  </si>
  <si>
    <t>J.R.R. TolkienFran WalshPhilippa Boyens</t>
  </si>
  <si>
    <t>Twister</t>
  </si>
  <si>
    <t>Jan de Bont</t>
  </si>
  <si>
    <t>Helen HuntBill PaxtonCary Elwes</t>
  </si>
  <si>
    <t>Damsel</t>
  </si>
  <si>
    <t>Juan Carlos Fresnadillo</t>
  </si>
  <si>
    <t>Millie Bobby BrownRay WinstoneAngela Bassett</t>
  </si>
  <si>
    <t>Dune</t>
  </si>
  <si>
    <t>David Lynch</t>
  </si>
  <si>
    <t>Kyle MacLachlanVirginia MadsenFrancesca Annis</t>
  </si>
  <si>
    <t>Arthur the King</t>
  </si>
  <si>
    <t>Simon Cellan Jones</t>
  </si>
  <si>
    <t>Mark WahlbergSimu LiuJuliet Rylance</t>
  </si>
  <si>
    <t>Kung Fu Panda 4</t>
  </si>
  <si>
    <t>Mike Mitchell</t>
  </si>
  <si>
    <t>Jonathan AibelGlenn BergerDarren Lemke</t>
  </si>
  <si>
    <t>Mad Max Beyond Thunderdome</t>
  </si>
  <si>
    <t>George Miller</t>
  </si>
  <si>
    <t>Terry HayesGeorge MillerByron Kennedy</t>
  </si>
  <si>
    <t>Manjummel Boys</t>
  </si>
  <si>
    <t>Chidambaram</t>
  </si>
  <si>
    <t>Soubin ShahirSreenath BhasiBalu Varghese</t>
  </si>
  <si>
    <t>Golden Kamuy</t>
  </si>
  <si>
    <t>Shigeaki Kubo</t>
  </si>
  <si>
    <t>Kento YamazakiAnna YamadaYÃ»ma Yamoto</t>
  </si>
  <si>
    <t>Interstellar</t>
  </si>
  <si>
    <t>Matthew McConaugheyAnne HathawayJessica Chastain</t>
  </si>
  <si>
    <t>Planet of the Apes</t>
  </si>
  <si>
    <t>G</t>
  </si>
  <si>
    <t>Franklin J. Schaffner</t>
  </si>
  <si>
    <t>Michael WilsonRod SerlingPierre Boulle</t>
  </si>
  <si>
    <t>Barbie</t>
  </si>
  <si>
    <t>Greta Gerwig</t>
  </si>
  <si>
    <t>Margot RobbieRyan GoslingIssa Rae</t>
  </si>
  <si>
    <t>Twisters</t>
  </si>
  <si>
    <t>Lee Isaac Chung</t>
  </si>
  <si>
    <t>Mark L. SmithJoseph KosinskiMichael Crichton</t>
  </si>
  <si>
    <t>The Hunger Games: The Ballad of Songbirds &amp; Snakes</t>
  </si>
  <si>
    <t>Francis Lawrence</t>
  </si>
  <si>
    <t>Rachel ZeglerTom BlythViola Davis</t>
  </si>
  <si>
    <t>Inside Out 2</t>
  </si>
  <si>
    <t>Kelsey Mann</t>
  </si>
  <si>
    <t>Amy PoehlerPhyllis SmithLewis Black</t>
  </si>
  <si>
    <t>Bad Boys: Ride or Die</t>
  </si>
  <si>
    <t>Adil El Arbi</t>
  </si>
  <si>
    <t>Will SmithMartin LawrenceVanessa Hudgens</t>
  </si>
  <si>
    <t>Mad Max 2: The Road Warrior</t>
  </si>
  <si>
    <t>Terry HayesGeorge MillerBrian Hannant</t>
  </si>
  <si>
    <t>Godzilla Minus One</t>
  </si>
  <si>
    <t>Takashi Yamazaki</t>
  </si>
  <si>
    <t>Ryunosuke KamikiMinami HamabeSakura AndÃ´</t>
  </si>
  <si>
    <t>Love Lies Bleeding</t>
  </si>
  <si>
    <t>Rose Glass</t>
  </si>
  <si>
    <t>Anna BaryshnikovKristen StewartDave Franco</t>
  </si>
  <si>
    <t>Dawn of the Planet of the Apes</t>
  </si>
  <si>
    <t>Matt Reeves</t>
  </si>
  <si>
    <t>Mark BombackRick JaffaAmanda Silver</t>
  </si>
  <si>
    <t>Tim Burton</t>
  </si>
  <si>
    <t>Pierre BoulleWilliam Broyles Jr.Lawrence Konner</t>
  </si>
  <si>
    <t>Mad Max</t>
  </si>
  <si>
    <t>James McCauslandGeorge MillerByron Kennedy</t>
  </si>
  <si>
    <t>War for the Planet of the Apes</t>
  </si>
  <si>
    <t>Mark BombackMatt ReevesRick Jaffa</t>
  </si>
  <si>
    <t>Ghostbusters: Frozen Empire</t>
  </si>
  <si>
    <t>Gil Kenan</t>
  </si>
  <si>
    <t>Gil KenanJason ReitmanIvan Reitman</t>
  </si>
  <si>
    <t>Thelma the Unicorn</t>
  </si>
  <si>
    <t>Jared Hess</t>
  </si>
  <si>
    <t>Brittany HowardWill ForteJon Heder</t>
  </si>
  <si>
    <t>Denis Villeneuve</t>
  </si>
  <si>
    <t>Jon SpaihtsDenis VilleneuveEric Roth</t>
  </si>
  <si>
    <t>The Garfield Movie</t>
  </si>
  <si>
    <t>Mark Dindal</t>
  </si>
  <si>
    <t>Paul A. KaplanMark TorgoveDavid Reynolds</t>
  </si>
  <si>
    <t>Godzilla x Kong: The New Empire</t>
  </si>
  <si>
    <t>Adam Wingard</t>
  </si>
  <si>
    <t>Terry RossioAdam WingardSimon Barrett</t>
  </si>
  <si>
    <t>Madame Web</t>
  </si>
  <si>
    <t>S.J. Clarkson</t>
  </si>
  <si>
    <t>Matt SazamaBurk SharplessClaire Parker</t>
  </si>
  <si>
    <t>Civil War</t>
  </si>
  <si>
    <t>Alex Garland</t>
  </si>
  <si>
    <t>Kirsten DunstWagner MouraCailee Spaeny</t>
  </si>
  <si>
    <t>Mad Max: Fury Road</t>
  </si>
  <si>
    <t>Tom HardyCharlize TheronNicholas Hoult</t>
  </si>
  <si>
    <t>Atlas</t>
  </si>
  <si>
    <t>Brad Peyton</t>
  </si>
  <si>
    <t>Jennifer LopezSimu LiuSterling K. Brown</t>
  </si>
  <si>
    <t>Dune: Part Two</t>
  </si>
  <si>
    <t>TimothÃ©e ChalametZendayaRebecca Ferguson</t>
  </si>
  <si>
    <t>Kingdom of the Planet of the Apes</t>
  </si>
  <si>
    <t>Wes Ball</t>
  </si>
  <si>
    <t>Owen TeagueFreya AllanKevin Durand</t>
  </si>
  <si>
    <t>Furiosa: A Mad Max Saga</t>
  </si>
  <si>
    <t>Anya Taylor-JoyChris HemsworthTom Burke</t>
  </si>
  <si>
    <t>WALLÂ·E</t>
  </si>
  <si>
    <t>Andrew Stanton</t>
  </si>
  <si>
    <t>Andrew StantonPete DocterJim Reardon</t>
  </si>
  <si>
    <t>Spider-Man: Beyond the Spider-Verse</t>
  </si>
  <si>
    <t>Joaquim Dos Santos</t>
  </si>
  <si>
    <t>Shameik MooreHailee SteinfeldBrian Tyree Henry</t>
  </si>
  <si>
    <t>Hercules</t>
  </si>
  <si>
    <t>Ron Clements</t>
  </si>
  <si>
    <t>Ron ClementsJohn MuskerDon McEnery</t>
  </si>
  <si>
    <t>Sing</t>
  </si>
  <si>
    <t>Garth Jennings</t>
  </si>
  <si>
    <t>Matthew McConaugheyReese WitherspoonSeth MacFarlane</t>
  </si>
  <si>
    <t>Castle in the Sky</t>
  </si>
  <si>
    <t>Hayao Miyazaki</t>
  </si>
  <si>
    <t>Hayao MiyazakiJonathan Swift</t>
  </si>
  <si>
    <t>Monsters, Inc.</t>
  </si>
  <si>
    <t>Pete DocterJill CultonJeff Pidgeon</t>
  </si>
  <si>
    <t>Tangled</t>
  </si>
  <si>
    <t>Nathan Greno</t>
  </si>
  <si>
    <t>Mandy MooreZachary LeviDonna Murphy</t>
  </si>
  <si>
    <t>Up</t>
  </si>
  <si>
    <t>Pete DocterBob PetersonTom McCarthy</t>
  </si>
  <si>
    <t>Toy Story</t>
  </si>
  <si>
    <t>John Lasseter</t>
  </si>
  <si>
    <t>John LasseterPete DocterAndrew Stanton</t>
  </si>
  <si>
    <t>Puss in Boots: The Last Wish</t>
  </si>
  <si>
    <t>Joel Crawford</t>
  </si>
  <si>
    <t>Paul FisherTommy SwerdlowTom Wheeler</t>
  </si>
  <si>
    <t>Encanto</t>
  </si>
  <si>
    <t>Jared Bush</t>
  </si>
  <si>
    <t>Charise Castro SmithJared BushByron Howard</t>
  </si>
  <si>
    <t>Coco</t>
  </si>
  <si>
    <t>Lee Unkrich</t>
  </si>
  <si>
    <t>Lee UnkrichJason KatzMatthew Aldrich</t>
  </si>
  <si>
    <t>Frozen</t>
  </si>
  <si>
    <t>Jennifer LeeHans Christian AndersenChris Buck</t>
  </si>
  <si>
    <t>Mufasa: The Lion King</t>
  </si>
  <si>
    <t>Barry Jenkins</t>
  </si>
  <si>
    <t>Linda WoolvertonIrene MecchiJonathan Roberts</t>
  </si>
  <si>
    <t>Howl's Moving Castle</t>
  </si>
  <si>
    <t>Chieko BaishÃ´Takuya KimuraTatsuya GashÃ»in</t>
  </si>
  <si>
    <t>Zootopia</t>
  </si>
  <si>
    <t>Byron Howard</t>
  </si>
  <si>
    <t>Byron HowardRich MooreJared Bush</t>
  </si>
  <si>
    <t>Teenage Mutant Ninja Turtles: Mutant Mayhem</t>
  </si>
  <si>
    <t>Jeff Rowe</t>
  </si>
  <si>
    <t>Seth RogenEvan GoldbergJeff Rowe</t>
  </si>
  <si>
    <t>Kung Fu Panda</t>
  </si>
  <si>
    <t>Mark Osborne</t>
  </si>
  <si>
    <t>Jonathan AibelGlenn BergerEthan Reiff</t>
  </si>
  <si>
    <t>The Lion King</t>
  </si>
  <si>
    <t>Jon Favreau</t>
  </si>
  <si>
    <t>Jeff NathansonIrene MecchiJonathan Roberts</t>
  </si>
  <si>
    <t>Spider-Man: Into the Spider-Verse</t>
  </si>
  <si>
    <t>Bob Persichetti</t>
  </si>
  <si>
    <t>Phil LordRodney Rothman</t>
  </si>
  <si>
    <t>The Incredibles</t>
  </si>
  <si>
    <t>Brad Bird</t>
  </si>
  <si>
    <t>Craig T. NelsonSamuel L. JacksonHolly Hunter</t>
  </si>
  <si>
    <t>Mars Express</t>
  </si>
  <si>
    <t>Not Rated</t>
  </si>
  <si>
    <t>JÃ©rÃ©mie PÃ©rin</t>
  </si>
  <si>
    <t>LÃ©a DruckerMathieu AmalricDaniel Njo LobÃ©</t>
  </si>
  <si>
    <t>Shrek 2</t>
  </si>
  <si>
    <t>Andrew Adamson</t>
  </si>
  <si>
    <t>William SteigAndrew AdamsonJoe Stillman</t>
  </si>
  <si>
    <t>Your Name.</t>
  </si>
  <si>
    <t>Makoto Shinkai</t>
  </si>
  <si>
    <t>Makoto ShinkaiClark Cheng</t>
  </si>
  <si>
    <t>Elemental</t>
  </si>
  <si>
    <t>Peter Sohn</t>
  </si>
  <si>
    <t>John HobergKat LikkelBrenda Hsueh</t>
  </si>
  <si>
    <t>Ratatouille</t>
  </si>
  <si>
    <t>Brad BirdJan PinkavaJim Capobianco</t>
  </si>
  <si>
    <t>Moana</t>
  </si>
  <si>
    <t>Ron ClementsJohn MuskerDon Hall</t>
  </si>
  <si>
    <t>Harold and the Purple Crayon</t>
  </si>
  <si>
    <t>Carlos Saldanha</t>
  </si>
  <si>
    <t>Zachary LeviLil Rel HoweryBenjamin Bottani</t>
  </si>
  <si>
    <t>Finding Nemo</t>
  </si>
  <si>
    <t>Andrew StantonBob PetersonDavid Reynolds</t>
  </si>
  <si>
    <t>Sing 2</t>
  </si>
  <si>
    <t>Matthew McConaugheyReese WitherspoonScarlett Johansson</t>
  </si>
  <si>
    <t>Trolls Band Together</t>
  </si>
  <si>
    <t>Walt Dohrn</t>
  </si>
  <si>
    <t>Anna KendrickJustin TimberlakeKenan Thompson</t>
  </si>
  <si>
    <t>Transformers One</t>
  </si>
  <si>
    <t>Josh Cooley</t>
  </si>
  <si>
    <t>Chris HemsworthBrian Tyree HenryScarlett Johansson</t>
  </si>
  <si>
    <t>The Boy and the Heron</t>
  </si>
  <si>
    <t>Roger Allers</t>
  </si>
  <si>
    <t>Irene MecchiJonathan RobertsLinda Woolverton</t>
  </si>
  <si>
    <t>Cars</t>
  </si>
  <si>
    <t>John LasseterJoe RanftJorgen Klubien</t>
  </si>
  <si>
    <t>Shrek</t>
  </si>
  <si>
    <t>William SteigTed ElliottTerry Rossio</t>
  </si>
  <si>
    <t>Spirited Away</t>
  </si>
  <si>
    <t>Moana 2</t>
  </si>
  <si>
    <t>David G. Derrick Jr.</t>
  </si>
  <si>
    <t>The Super Mario Bros. Movie</t>
  </si>
  <si>
    <t>Aaron Horvath</t>
  </si>
  <si>
    <t>Aaron HorvathMichael JelenicPierre Leduc</t>
  </si>
  <si>
    <t>The Lord of the Rings: The War of the Rohirrim</t>
  </si>
  <si>
    <t>Kenji Kamiyama</t>
  </si>
  <si>
    <t>Jeffrey AddissPhoebe GittinsWill Matthews</t>
  </si>
  <si>
    <t>Despicable Me 4</t>
  </si>
  <si>
    <t>Chris Renaud</t>
  </si>
  <si>
    <t>Steve CarellKristen WiigJoey King</t>
  </si>
  <si>
    <t>Migration</t>
  </si>
  <si>
    <t>Benjamin Renner</t>
  </si>
  <si>
    <t>Mike WhiteBenjamin RennerKen Daurio</t>
  </si>
  <si>
    <t>Spider-Man: Across the Spider-Verse</t>
  </si>
  <si>
    <t>IF</t>
  </si>
  <si>
    <t>John Krasinski</t>
  </si>
  <si>
    <t>Cailey FlemingRyan ReynoldsJohn Krasinski</t>
  </si>
  <si>
    <t>Taxi Driver</t>
  </si>
  <si>
    <t>Crime</t>
  </si>
  <si>
    <t>Martin Scorsese</t>
  </si>
  <si>
    <t>Robert De Niro,Jodie Foster,Cybill Shepherd</t>
  </si>
  <si>
    <t>Kill Bill: Vol. 1</t>
  </si>
  <si>
    <t>Quentin Tarantino ,Uma Thurman</t>
  </si>
  <si>
    <t>We're the Millers</t>
  </si>
  <si>
    <t>Comedy</t>
  </si>
  <si>
    <t>Rawson Marshall Thurber</t>
  </si>
  <si>
    <t>Bob FisherSteve , FaberSean Anders</t>
  </si>
  <si>
    <t>The Green Mile</t>
  </si>
  <si>
    <t>Frank Darabont</t>
  </si>
  <si>
    <t>Tom HanksMichael Clarke DuncanDavid Morse</t>
  </si>
  <si>
    <t>Animal</t>
  </si>
  <si>
    <t>Sandeep Reddy Vanga</t>
  </si>
  <si>
    <t>Suresh BandaruSaurabh GuptaPranay Reddy Vanga</t>
  </si>
  <si>
    <t>Prisoners</t>
  </si>
  <si>
    <t>Hugh JackmanJake GyllenhaalViola Davis</t>
  </si>
  <si>
    <t>12 Angry Men</t>
  </si>
  <si>
    <t>Approved</t>
  </si>
  <si>
    <t>Sidney Lumet</t>
  </si>
  <si>
    <t>Reginald Rose</t>
  </si>
  <si>
    <t>Joker</t>
  </si>
  <si>
    <t>Todd Phillips</t>
  </si>
  <si>
    <t>Todd PhillipsScott SilverBob Kane</t>
  </si>
  <si>
    <t>Sicario</t>
  </si>
  <si>
    <t>Emily BluntJosh BrolinBenicio Del Toro</t>
  </si>
  <si>
    <t>Baby Driver</t>
  </si>
  <si>
    <t>Edgar Wright</t>
  </si>
  <si>
    <t>Ansel ElgortJon BernthalJon Hamm</t>
  </si>
  <si>
    <t>The Crow</t>
  </si>
  <si>
    <t>Alex Proyas</t>
  </si>
  <si>
    <t>Brandon LeeMichael WincottRochelle Davis</t>
  </si>
  <si>
    <t>LÃ©on: The Professional</t>
  </si>
  <si>
    <t>Jean RenoGary OldmanNatalie Portman</t>
  </si>
  <si>
    <t>In the Land of Saints and Sinners</t>
  </si>
  <si>
    <t>Robert Lorenz</t>
  </si>
  <si>
    <t>Kerry CondonDesmond EastwoodConor MacNeill</t>
  </si>
  <si>
    <t>The Equalizer</t>
  </si>
  <si>
    <t>Antoine Fuqua</t>
  </si>
  <si>
    <t>Denzel WashingtonMarton CsokasChloÃ« Grace Moretz</t>
  </si>
  <si>
    <t>The Equalizer 3</t>
  </si>
  <si>
    <t>Denzel WashingtonDakota FanningEugenio Mastrandrea</t>
  </si>
  <si>
    <t>Wicked Little Letters</t>
  </si>
  <si>
    <t>Thea Sharrock</t>
  </si>
  <si>
    <t>Jessie BuckleyOlivia ColmanTimothy Spall</t>
  </si>
  <si>
    <t>Beverly Hills Cop</t>
  </si>
  <si>
    <t>Martin Brest</t>
  </si>
  <si>
    <t>Daniel Petrie Jr.Danilo Bach</t>
  </si>
  <si>
    <t>The Silence of the Lambs</t>
  </si>
  <si>
    <t>Jonathan Demme</t>
  </si>
  <si>
    <t>Jodie FosterAnthony HopkinsScott Glenn</t>
  </si>
  <si>
    <t>Heat</t>
  </si>
  <si>
    <t>Michael Mann</t>
  </si>
  <si>
    <t>Al PacinoRobert De NiroVal Kilmer</t>
  </si>
  <si>
    <t>No Country for Old Men</t>
  </si>
  <si>
    <t>Ethan Coen</t>
  </si>
  <si>
    <t>Tommy Lee JonesJavier BardemJosh Brolin</t>
  </si>
  <si>
    <t>Se7en</t>
  </si>
  <si>
    <t>David Fincher</t>
  </si>
  <si>
    <t>Morgan FreemanBrad PittKevin Spacey</t>
  </si>
  <si>
    <t>John Wick: Chapter 4</t>
  </si>
  <si>
    <t>Chad Stahelski</t>
  </si>
  <si>
    <t>Keanu ReevesLaurence FishburneGeorge Georgiou</t>
  </si>
  <si>
    <t>The Talented Mr. Ripley</t>
  </si>
  <si>
    <t>Anthony Minghella</t>
  </si>
  <si>
    <t>Matt DamonGwyneth PaltrowJude Law</t>
  </si>
  <si>
    <t>The Outsiders</t>
  </si>
  <si>
    <t>Francis Ford Coppola</t>
  </si>
  <si>
    <t>C. Thomas HowellMatt DillonRalph Macchio</t>
  </si>
  <si>
    <t>The Departed</t>
  </si>
  <si>
    <t>Leonardo DiCaprioMatt DamonJack Nicholson</t>
  </si>
  <si>
    <t>Goodfellas</t>
  </si>
  <si>
    <t>Biography</t>
  </si>
  <si>
    <t>Nicholas PileggiMartin Scorsese</t>
  </si>
  <si>
    <t>MaXXXine</t>
  </si>
  <si>
    <t>Ti West</t>
  </si>
  <si>
    <t>The Wolf of Wall Street</t>
  </si>
  <si>
    <t>Leonardo DiCaprioJonah HillMargot Robbie</t>
  </si>
  <si>
    <t>The Batman</t>
  </si>
  <si>
    <t>Matt ReevesPeter CraigBob Kane</t>
  </si>
  <si>
    <t>The Courier</t>
  </si>
  <si>
    <t>Daniel Calparsoro</t>
  </si>
  <si>
    <t>ArÃ³n PiperMarÃ­a PedrazaLuis Tosar</t>
  </si>
  <si>
    <t>The Dark Knight</t>
  </si>
  <si>
    <t>Jonathan NolanChristopher NolanDavid S. Goyer</t>
  </si>
  <si>
    <t>Killers of the Flower Moon</t>
  </si>
  <si>
    <t>Leonardo DiCaprioRobert De NiroLily Gladstone</t>
  </si>
  <si>
    <t>Pulp Fiction</t>
  </si>
  <si>
    <t>Quentin TarantinoRoger Avary</t>
  </si>
  <si>
    <t>Force of Nature: The Dry 2</t>
  </si>
  <si>
    <t>Robert Connolly</t>
  </si>
  <si>
    <t>Eric BanaAnna TorvDeborra-Lee Furness</t>
  </si>
  <si>
    <t>Rupert Sanders</t>
  </si>
  <si>
    <t>Bill SkarsgÃ¥rdFKA twigsDanny Huston</t>
  </si>
  <si>
    <t>Anatomy of a Fall</t>
  </si>
  <si>
    <t>Justine Triet</t>
  </si>
  <si>
    <t>Sandra HÃ¼llerSwann ArlaudMilo Machado-Graner</t>
  </si>
  <si>
    <t>The Bikeriders</t>
  </si>
  <si>
    <t>Jeff Nichols</t>
  </si>
  <si>
    <t>Jodie ComerAustin ButlerTom Hardy</t>
  </si>
  <si>
    <t>The Godfather</t>
  </si>
  <si>
    <t>Mario PuzoFrancis Ford Coppola</t>
  </si>
  <si>
    <t>The Gentlemen</t>
  </si>
  <si>
    <t>Guy Ritchie</t>
  </si>
  <si>
    <t>Guy RitchieIvan AtkinsonMarn Davies</t>
  </si>
  <si>
    <t>The Judge</t>
  </si>
  <si>
    <t>David Dobkin</t>
  </si>
  <si>
    <t>Nick SchenkBill DubuqueDavid Dobkin</t>
  </si>
  <si>
    <t>The Last Stop in Yuma County</t>
  </si>
  <si>
    <t>Francis Galluppi</t>
  </si>
  <si>
    <t>Jim CummingsFaizon LoveJocelin Donahue</t>
  </si>
  <si>
    <t>Beverly Hills Cop: Axel F</t>
  </si>
  <si>
    <t>Mark Molloy</t>
  </si>
  <si>
    <t>Will BeallTom GormicanKevin Etten</t>
  </si>
  <si>
    <t>Hit Man</t>
  </si>
  <si>
    <t>Richard Linklater</t>
  </si>
  <si>
    <t>Adria ArjonaGlen PowellRetta</t>
  </si>
  <si>
    <t>Longlegs</t>
  </si>
  <si>
    <t>Oz Perkins</t>
  </si>
  <si>
    <t>Nicolas CageMaika MonroeAlicia Witt</t>
  </si>
  <si>
    <t>Disturbia</t>
  </si>
  <si>
    <t>D.J. Caruso</t>
  </si>
  <si>
    <t>Christopher LandonCarl Ellsworth</t>
  </si>
  <si>
    <t>A Simple Favor</t>
  </si>
  <si>
    <t>Paul Feig</t>
  </si>
  <si>
    <t>Anna KendrickBlake LivelyHenry Golding</t>
  </si>
  <si>
    <t>Emilia Perez</t>
  </si>
  <si>
    <t>Jacques Audiard</t>
  </si>
  <si>
    <t>Jacques AudiardThomas BidegainNicolas Livecchi</t>
  </si>
  <si>
    <t>Boy Kills World</t>
  </si>
  <si>
    <t>Moritz Mohr</t>
  </si>
  <si>
    <t>Tyler Burton SmithArend RemmersMoritz Mohr</t>
  </si>
  <si>
    <t>Monster</t>
  </si>
  <si>
    <t>TV-MA</t>
  </si>
  <si>
    <t>Horror</t>
  </si>
  <si>
    <t>Rako Prijanto</t>
  </si>
  <si>
    <t>Marsha TimothyAlex AbbadAnantya Kirana</t>
  </si>
  <si>
    <t>Glass</t>
  </si>
  <si>
    <t>Drama</t>
  </si>
  <si>
    <t>M. Night Shyamalan</t>
  </si>
  <si>
    <t>Lisa Frankenstein</t>
  </si>
  <si>
    <t>Zelda Williams</t>
  </si>
  <si>
    <t>Kathryn NewtonLiza SoberanoJenna Davis</t>
  </si>
  <si>
    <t>It</t>
  </si>
  <si>
    <t>Fantasy</t>
  </si>
  <si>
    <t>Andy Muschietti</t>
  </si>
  <si>
    <t>Chase PalmerCary Joji FukunagaGary Dauberman</t>
  </si>
  <si>
    <t>Smile</t>
  </si>
  <si>
    <t>Parker Finn</t>
  </si>
  <si>
    <t>Sosie BaconJessie T. UsherKyle Gallner</t>
  </si>
  <si>
    <t>The Dead Don't Die</t>
  </si>
  <si>
    <t>Jim Jarmusch</t>
  </si>
  <si>
    <t>Bill MurrayAdam DriverTilda Swinton</t>
  </si>
  <si>
    <t>Nosferatu</t>
  </si>
  <si>
    <t>Robert Eggers</t>
  </si>
  <si>
    <t>Aaron Taylor-JohnsonBill SkarsgÃ¥rdNicholas Hoult</t>
  </si>
  <si>
    <t>A Serbian Film</t>
  </si>
  <si>
    <t>NC-17</t>
  </si>
  <si>
    <t>Srdjan Spasojevic</t>
  </si>
  <si>
    <t>Srdjan 'Zika' TodorovicSergej TrifunovicJelena Gavrilovic</t>
  </si>
  <si>
    <t>Mandy</t>
  </si>
  <si>
    <t>Panos Cosmatos</t>
  </si>
  <si>
    <t>Panos CosmatosAaron Stewart-AhnCasper Kelly</t>
  </si>
  <si>
    <t>The Prodigy</t>
  </si>
  <si>
    <t>Nicholas McCarthy</t>
  </si>
  <si>
    <t>Taylor SchillingJackson Robert ScottPeter Mooney</t>
  </si>
  <si>
    <t>Split</t>
  </si>
  <si>
    <t>James McAvoyAnya Taylor-JoyHaley Lu Richardson</t>
  </si>
  <si>
    <t>The Menu</t>
  </si>
  <si>
    <t>Mark Mylod</t>
  </si>
  <si>
    <t>Ralph FiennesAnya Taylor-JoyNicholas Hoult</t>
  </si>
  <si>
    <t>Nope</t>
  </si>
  <si>
    <t>Jordan Peele</t>
  </si>
  <si>
    <t>Daniel KaluuyaKeke PalmerBrandon Perea</t>
  </si>
  <si>
    <t>Five Nights at Freddy's</t>
  </si>
  <si>
    <t>Emma Tammi</t>
  </si>
  <si>
    <t>Scott CawthonSeth CuddebackEmma Tammi</t>
  </si>
  <si>
    <t>Alien</t>
  </si>
  <si>
    <t>Dan O'BannonRonald Shusett</t>
  </si>
  <si>
    <t>A Quiet Place</t>
  </si>
  <si>
    <t>Bryan WoodsScott BeckJohn Krasinski</t>
  </si>
  <si>
    <t>The First Omen</t>
  </si>
  <si>
    <t>Arkasha Stevenson</t>
  </si>
  <si>
    <t>Tim SmithArkasha StevensonKeith Thomas</t>
  </si>
  <si>
    <t>Midsommar</t>
  </si>
  <si>
    <t>Ari Aster</t>
  </si>
  <si>
    <t>Florence PughJack ReynorVilhelm Blomgren</t>
  </si>
  <si>
    <t>The Killing of a Sacred Deer</t>
  </si>
  <si>
    <t>Yorgos Lanthimos</t>
  </si>
  <si>
    <t>Barry G. BernsonHerb CaillouetBill Camp</t>
  </si>
  <si>
    <t>Talk to Me</t>
  </si>
  <si>
    <t>Danny Philippou</t>
  </si>
  <si>
    <t>Ari McCarthyHamish PhillipsKit Erhart-Bruce</t>
  </si>
  <si>
    <t>Hereditary</t>
  </si>
  <si>
    <t>Toni ColletteMilly ShapiroGabriel Byrne</t>
  </si>
  <si>
    <t>Dream Scenario</t>
  </si>
  <si>
    <t>Kristoffer Borgli</t>
  </si>
  <si>
    <t>Lily BirdNicolas CageJulianne Nicholson</t>
  </si>
  <si>
    <t>Exhuma</t>
  </si>
  <si>
    <t>Jang Jae-hyun</t>
  </si>
  <si>
    <t>Shaitaan</t>
  </si>
  <si>
    <t>Vikas Bahl</t>
  </si>
  <si>
    <t>Aamil Keeyan KhanKrishnadev Yagnik</t>
  </si>
  <si>
    <t>28 Days Later</t>
  </si>
  <si>
    <t>Danny Boyle</t>
  </si>
  <si>
    <t>Cillian MurphyNaomie HarrisChristopher Eccleston</t>
  </si>
  <si>
    <t>Alien: Romulus</t>
  </si>
  <si>
    <t>Fede Alvarez</t>
  </si>
  <si>
    <t>Fede AlvarezRodo SayaguesDan O'Bannon</t>
  </si>
  <si>
    <t>Arcadian</t>
  </si>
  <si>
    <t>Benjamin Brewer</t>
  </si>
  <si>
    <t>Nicolas CageJaeden MartellMaxwell Jenkins</t>
  </si>
  <si>
    <t>A Quiet Place: Day One</t>
  </si>
  <si>
    <t>Michael Sarnoski</t>
  </si>
  <si>
    <t>Michael SarnoskiJohn KrasinskiBryan Woods</t>
  </si>
  <si>
    <t>Barbarian</t>
  </si>
  <si>
    <t>Zach Cregger</t>
  </si>
  <si>
    <t>Georgina CampbellBill SkarsgÃ¥rdJustin Long</t>
  </si>
  <si>
    <t>The Coffee Table</t>
  </si>
  <si>
    <t>16+</t>
  </si>
  <si>
    <t>Caye Casas</t>
  </si>
  <si>
    <t>David ParejaEstefanÃ­a de los SantosJosep Maria Riera</t>
  </si>
  <si>
    <t>Immaculate</t>
  </si>
  <si>
    <t>Michael Mohan</t>
  </si>
  <si>
    <t>Sydney SweeneyÃlvaro MorteSimona Tabasco</t>
  </si>
  <si>
    <t>Pearl</t>
  </si>
  <si>
    <t>Ti WestMia Goth</t>
  </si>
  <si>
    <t>The Invitation</t>
  </si>
  <si>
    <t>Jessica M. Thompson</t>
  </si>
  <si>
    <t>Nathalie EmmanuelThomas DohertySean Pertwee</t>
  </si>
  <si>
    <t>The Watchers</t>
  </si>
  <si>
    <t>Ishana Shyamalan</t>
  </si>
  <si>
    <t>Dakota FanningGeorgina CampbellOlwen FouÃ©rÃ©</t>
  </si>
  <si>
    <t>In a Violent Nature</t>
  </si>
  <si>
    <t>Chris Nash</t>
  </si>
  <si>
    <t>The Strangers</t>
  </si>
  <si>
    <t>Bryan Bertino</t>
  </si>
  <si>
    <t>Scott SpeedmanLiv TylerGemma Ward</t>
  </si>
  <si>
    <t>Tarot</t>
  </si>
  <si>
    <t>Spenser Cohen</t>
  </si>
  <si>
    <t>Harriet SlaterAdain BradleyJacob Batalon</t>
  </si>
  <si>
    <t>X</t>
  </si>
  <si>
    <t>Mia GothJenna OrtegaBrittany Snow</t>
  </si>
  <si>
    <t>Sting</t>
  </si>
  <si>
    <t>Kiah Roache-Turner</t>
  </si>
  <si>
    <t>Jermaine FowlerRyan CorrAlyla Browne</t>
  </si>
  <si>
    <t>I Saw the TV Glow</t>
  </si>
  <si>
    <t>Jane Schoenbrun</t>
  </si>
  <si>
    <t>Justice SmithBrigette Lundy-PaineIan Foreman</t>
  </si>
  <si>
    <t>Late Night with the Devil</t>
  </si>
  <si>
    <t>Cameron Cairnes</t>
  </si>
  <si>
    <t>David DastmalchianLaura GordonIan Bliss</t>
  </si>
  <si>
    <t>The Substance</t>
  </si>
  <si>
    <t>Coralie Fargeat</t>
  </si>
  <si>
    <t>Margaret QualleyDemi MooreDennis Quaid</t>
  </si>
  <si>
    <t>Abigail</t>
  </si>
  <si>
    <t>Matt Bettinelli-Olpin</t>
  </si>
  <si>
    <t>Melissa BarreraDan StevensAlisha Weir</t>
  </si>
  <si>
    <t>The Strangers: Chapter 1</t>
  </si>
  <si>
    <t>Renny Harlin</t>
  </si>
  <si>
    <t>Madelaine PetschRyan BownMatus Lajcak</t>
  </si>
  <si>
    <t>Beetlejuice Beetlejuice</t>
  </si>
  <si>
    <t>Alfred GoughMiles MillarSeth Grahame-Smith</t>
  </si>
  <si>
    <t>Deadpool 2</t>
  </si>
  <si>
    <t>David Leitch</t>
  </si>
  <si>
    <t>Rhett ReesePaul WernickRyan Reynolds</t>
  </si>
  <si>
    <t>Avengers: Endgame</t>
  </si>
  <si>
    <t>Anthony Russo</t>
  </si>
  <si>
    <t>Christopher MarkusStephen McFeelyStan Lee</t>
  </si>
  <si>
    <t>Ghostbusters: Afterlife</t>
  </si>
  <si>
    <t>Jason Reitman</t>
  </si>
  <si>
    <t>Star Wars: Episode I - The Phantom Menace</t>
  </si>
  <si>
    <t>George Lucas</t>
  </si>
  <si>
    <t>Ewan McGregorLiam NeesonNatalie Portman</t>
  </si>
  <si>
    <t>Spider-Man: No Way Home</t>
  </si>
  <si>
    <t>Jon Watts</t>
  </si>
  <si>
    <t>Chris McKennaErik SommersStan Lee</t>
  </si>
  <si>
    <t>Ghostbusters</t>
  </si>
  <si>
    <t>Ivan Reitman</t>
  </si>
  <si>
    <t>Bill MurrayDan AykroydSigourney Weaver</t>
  </si>
  <si>
    <t>The Matrix</t>
  </si>
  <si>
    <t>Lana Wachowski</t>
  </si>
  <si>
    <t>Keanu ReevesLaurence FishburneCarrie-Anne Moss</t>
  </si>
  <si>
    <t>Blade Runner 2049</t>
  </si>
  <si>
    <t>Hampton FancherMichael GreenPhilip K. Dick</t>
  </si>
  <si>
    <t>Godzilla vs. Kong</t>
  </si>
  <si>
    <t>Terry RossioMichael DoughertyZach Shields</t>
  </si>
  <si>
    <t>Her</t>
  </si>
  <si>
    <t>Spike Jonze</t>
  </si>
  <si>
    <t>Joaquin PhoenixAmy AdamsScarlett Johansson</t>
  </si>
  <si>
    <t>Upgrade</t>
  </si>
  <si>
    <t>Leigh Whannell</t>
  </si>
  <si>
    <t>Logan Marshall-GreenMelanie VallejoSteve Danielsen</t>
  </si>
  <si>
    <t>Rise of the Planet of the Apes</t>
  </si>
  <si>
    <t>Rupert Wyatt</t>
  </si>
  <si>
    <t>James FrancoAndy SerkisFreida Pinto</t>
  </si>
  <si>
    <t>Poor Things</t>
  </si>
  <si>
    <t>Emma StoneMark RuffaloWillem Dafoe</t>
  </si>
  <si>
    <t>Deadpool &amp; Wolverine</t>
  </si>
  <si>
    <t>Shawn Levy</t>
  </si>
  <si>
    <t>Shawn LevyRhett ReeseRyan Reynolds</t>
  </si>
  <si>
    <t>Megalopolis</t>
  </si>
  <si>
    <t>Adam DriverGiancarlo EspositoNathalie Emmanuel</t>
  </si>
  <si>
    <t>Charlie and the Chocolate Factory</t>
  </si>
  <si>
    <t>Johnny DeppFreddie HighmoreDavid Kelly</t>
  </si>
  <si>
    <t>Harry Potter and the Chamber of Secrets</t>
  </si>
  <si>
    <t>Minecraft</t>
  </si>
  <si>
    <t>Chris BowmanHubbel PalmerAllison Schroeder</t>
  </si>
  <si>
    <t>Willy Wonka &amp; the Chocolate Factory</t>
  </si>
  <si>
    <t>Mel Stuart</t>
  </si>
  <si>
    <t>Roald DahlRobert KaufmanDavid Seltzer</t>
  </si>
  <si>
    <t>The Sandlot</t>
  </si>
  <si>
    <t>David Mickey Evans</t>
  </si>
  <si>
    <t>Tom GuiryMike VitarArt LaFleur</t>
  </si>
  <si>
    <t>Stardust</t>
  </si>
  <si>
    <t>Matthew Vaughn</t>
  </si>
  <si>
    <t>Charlie CoxClaire DanesSienna Miller</t>
  </si>
  <si>
    <t>The Chronicles of Narnia: The Lion, the Witch and the Wardrobe</t>
  </si>
  <si>
    <t>Ann PeacockAndrew AdamsonChristopher Markus</t>
  </si>
  <si>
    <t>Miss Peregrine's Home for Peculiar Children</t>
  </si>
  <si>
    <t>Eva GreenAsa ButterfieldSamuel L. Jackson</t>
  </si>
  <si>
    <t>Harry Potter and the Deathly Hallows: Part 2</t>
  </si>
  <si>
    <t>David Yates</t>
  </si>
  <si>
    <t>Daniel RadcliffeEmma WatsonRupert Grint</t>
  </si>
  <si>
    <t>Harry Potter and the Prisoner of Azkaban</t>
  </si>
  <si>
    <t>Alfonso CuarÃ³n</t>
  </si>
  <si>
    <t>The Wizard of Oz</t>
  </si>
  <si>
    <t>Victor Fleming</t>
  </si>
  <si>
    <t>Noel LangleyFlorence RyersonEdgar Allan Woolf</t>
  </si>
  <si>
    <t>Garfield: The Movie</t>
  </si>
  <si>
    <t>Peter Hewitt</t>
  </si>
  <si>
    <t>Breckin MeyerJennifer Love HewittStephen Tobolowsky</t>
  </si>
  <si>
    <t>The Little Mermaid</t>
  </si>
  <si>
    <t>Rob Marshall</t>
  </si>
  <si>
    <t>David MageeHans Christian AndersenJohn Musker</t>
  </si>
  <si>
    <t>Harry Potter and the Goblet of Fire</t>
  </si>
  <si>
    <t>Mike Newell</t>
  </si>
  <si>
    <t>The Goonies</t>
  </si>
  <si>
    <t>Richard Donner</t>
  </si>
  <si>
    <t>Sean AstinJosh BrolinJeff Cohen</t>
  </si>
  <si>
    <t>The Princess Bride</t>
  </si>
  <si>
    <t>Rob Reiner</t>
  </si>
  <si>
    <t>William Goldman</t>
  </si>
  <si>
    <t>Jumanji</t>
  </si>
  <si>
    <t>Joe Johnston</t>
  </si>
  <si>
    <t>Jonathan HensleighGreg TaylorJim Strain</t>
  </si>
  <si>
    <t>Sonic the Hedgehog 3</t>
  </si>
  <si>
    <t>Jeff Fowler</t>
  </si>
  <si>
    <t>Ben SchwartzColleen O'ShaughnesseyIdris Elba</t>
  </si>
  <si>
    <t>Unsung Hero</t>
  </si>
  <si>
    <t>Richard L. Ramsey</t>
  </si>
  <si>
    <t>Richard L. RamseyRichard RamseyJoel Smallbone</t>
  </si>
  <si>
    <t>Land of Bad</t>
  </si>
  <si>
    <t>William Eubank</t>
  </si>
  <si>
    <t>Liam HemsworthRussell CroweLuke Hemsworth</t>
  </si>
  <si>
    <t>You Can't Run Forever</t>
  </si>
  <si>
    <t>Michelle Schumacher</t>
  </si>
  <si>
    <t>J.K. SimmonsFernanda UrrejolaAllen Leech</t>
  </si>
  <si>
    <t>Saltburn</t>
  </si>
  <si>
    <t>Emerald Fennell</t>
  </si>
  <si>
    <t>Barry KeoghanJacob ElordiRosamund Pike</t>
  </si>
  <si>
    <t>The Surfer</t>
  </si>
  <si>
    <t>Thriller</t>
  </si>
  <si>
    <t>Lorcan Finnegan</t>
  </si>
  <si>
    <t>Nicolas CageJulian McMahonNicholas Cassim</t>
  </si>
  <si>
    <t>Where the Crawdads Sing</t>
  </si>
  <si>
    <t>Olivia Newman</t>
  </si>
  <si>
    <t>Daisy Edgar-JonesTaylor John SmithHarris Dickinson</t>
  </si>
  <si>
    <t>Argylle</t>
  </si>
  <si>
    <t>Henry CavillBryce Dallas HowardSam Rockwell</t>
  </si>
  <si>
    <t>Bullet Train</t>
  </si>
  <si>
    <t>Brad PittJoey KingAaron Taylor-Johnson</t>
  </si>
  <si>
    <t>Monkey Man</t>
  </si>
  <si>
    <t>Dev Patel</t>
  </si>
  <si>
    <t>Dev PatelPaul AngunawelaJohn Collee</t>
  </si>
  <si>
    <t>The Beekeeper</t>
  </si>
  <si>
    <t>David Ayer</t>
  </si>
  <si>
    <t>Jason StathamEmmy Raver-LampmanBobby Naderi</t>
  </si>
  <si>
    <t>Road House</t>
  </si>
  <si>
    <t>Doug Liman</t>
  </si>
  <si>
    <t>Anthony BagarozziChuck MondryR. Lance Hill</t>
  </si>
  <si>
    <t>Mothers' Instinct</t>
  </si>
  <si>
    <t>BenoÃ®t Delhomme</t>
  </si>
  <si>
    <t>Anne HathawayJessica ChastainJosh Charles</t>
  </si>
  <si>
    <t>Trigger Warning</t>
  </si>
  <si>
    <t>Mouly Surya</t>
  </si>
  <si>
    <t>Jessica AlbaMark WebberAnthony Michael Hall</t>
  </si>
  <si>
    <t>Red, White &amp; Royal Blue</t>
  </si>
  <si>
    <t>Matthew LÃ³pez</t>
  </si>
  <si>
    <t>Taylor Zakhar PerezNicholas GalitzineUma Thurman</t>
  </si>
  <si>
    <t>Sasquatch Sunset</t>
  </si>
  <si>
    <t>David Zellner</t>
  </si>
  <si>
    <t>Jesse EisenbergRiley KeoughChristophe Zajac-Denek</t>
  </si>
  <si>
    <t>10 Things I Hate About You</t>
  </si>
  <si>
    <t>Gil Junger</t>
  </si>
  <si>
    <t>Heath LedgerJulia StilesJoseph Gordon-Levitt</t>
  </si>
  <si>
    <t>Babes</t>
  </si>
  <si>
    <t>Pamela Adlon</t>
  </si>
  <si>
    <t>Elena OuspenskaiaSandra BernhardOliver Platt</t>
  </si>
  <si>
    <t>No Hard Feelings</t>
  </si>
  <si>
    <t>Gene Stupnitsky</t>
  </si>
  <si>
    <t>Jennifer LawrenceAndrew Barth FeldmanLaura Benanti</t>
  </si>
  <si>
    <t>Seize Them!</t>
  </si>
  <si>
    <t>Curtis Vowell</t>
  </si>
  <si>
    <t>Aimee Lou WoodJessica HynesMatthew Cottle</t>
  </si>
  <si>
    <t>Deadpool</t>
  </si>
  <si>
    <t>Tim Miller</t>
  </si>
  <si>
    <t>Ryan ReynoldsMorena BaccarinT.J. Miller</t>
  </si>
  <si>
    <t>Madgaon Express</t>
  </si>
  <si>
    <t>Kunal Kemmu</t>
  </si>
  <si>
    <t>Divyendu SharmaPratik GandhiAvinash Tiwary</t>
  </si>
  <si>
    <t>Crew</t>
  </si>
  <si>
    <t>Rajesh A Krishnan</t>
  </si>
  <si>
    <t>TabuKareena KapoorKriti Sanon</t>
  </si>
  <si>
    <t>Miller's Girl</t>
  </si>
  <si>
    <t>Jade Halley Bartlett</t>
  </si>
  <si>
    <t>Martin FreemanJenna OrtegaBashir Salahuddin</t>
  </si>
  <si>
    <t>Anora</t>
  </si>
  <si>
    <t>Sean Baker</t>
  </si>
  <si>
    <t>Mikey MadisonMark EydelshteynYura Borisov</t>
  </si>
  <si>
    <t>The Holdovers</t>
  </si>
  <si>
    <t>Alexander Payne</t>
  </si>
  <si>
    <t>Paul GiamattiDa'Vine Joy RandolphDominic Sessa</t>
  </si>
  <si>
    <t>American Fiction</t>
  </si>
  <si>
    <t>Cord Jefferson</t>
  </si>
  <si>
    <t>Jeffrey WrightTracee Ellis RossJohn Ortiz</t>
  </si>
  <si>
    <t>Once Upon a Time... in Hollywood</t>
  </si>
  <si>
    <t>Leonardo DiCaprioBrad PittMargot Robbie</t>
  </si>
  <si>
    <t>Beetlejuice</t>
  </si>
  <si>
    <t>Michael McDowellLarry WilsonWarren Skaaren</t>
  </si>
  <si>
    <t>Laapataa Ladies</t>
  </si>
  <si>
    <t>Kiran Rao</t>
  </si>
  <si>
    <t>Nitanshi GoelPratibha RantaSparsh Shrivastava</t>
  </si>
  <si>
    <t>Unfrosted</t>
  </si>
  <si>
    <t>Jerry Seinfeld</t>
  </si>
  <si>
    <t>Jerry SeinfeldSpike FerestenAndy Robin</t>
  </si>
  <si>
    <t>Anyone But You</t>
  </si>
  <si>
    <t>Will Gluck</t>
  </si>
  <si>
    <t>Ilana WolpertWill Gluck</t>
  </si>
  <si>
    <t>Kinds of Kindness</t>
  </si>
  <si>
    <t>Efthimis FilippouYorgos Lanthimos</t>
  </si>
  <si>
    <t>Mother of the Bride</t>
  </si>
  <si>
    <t>TV-PG</t>
  </si>
  <si>
    <t>Mark Waters</t>
  </si>
  <si>
    <t>Brooke ShieldsMiranda CosgroveBenjamin Bratt</t>
  </si>
  <si>
    <t>The Idea of You</t>
  </si>
  <si>
    <t>Michael Showalter</t>
  </si>
  <si>
    <t>Anne HathawayNicholas GalitzineElla Rubin</t>
  </si>
  <si>
    <t>The Fall Guy</t>
  </si>
  <si>
    <t>Ryan GoslingEmily BluntAaron Taylor-Johnson</t>
  </si>
  <si>
    <t>Row Labels</t>
  </si>
  <si>
    <t>Grand Total</t>
  </si>
  <si>
    <t>Average of IMDb Rating</t>
  </si>
  <si>
    <t>Count of Title</t>
  </si>
  <si>
    <t>Average of Duration (minutes)</t>
  </si>
  <si>
    <t xml:space="preserve">TV </t>
  </si>
  <si>
    <t>others</t>
  </si>
  <si>
    <t>In hours</t>
  </si>
  <si>
    <t>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</si>
</sst>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70" formatCode="_ * #,##0.0_ ;_ * \-#,##0.0_ ;_ * &quot;-&quot;?_ ;_ @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Bahnschrift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xf numFmtId="164" fontId="0" fillId="0" borderId="0" xfId="0" applyNumberFormat="1" applyAlignment="1">
      <alignment horizontal="center" vertical="center"/>
    </xf>
    <xf numFmtId="165" fontId="0" fillId="0" borderId="0" xfId="0" applyNumberFormat="1"/>
    <xf numFmtId="165" fontId="0" fillId="0" borderId="0" xfId="0" applyNumberFormat="1" applyAlignment="1">
      <alignment horizontal="center" vertical="center"/>
    </xf>
    <xf numFmtId="0" fontId="0" fillId="33" borderId="0" xfId="0" applyFill="1" applyAlignment="1">
      <alignment horizontal="center" vertical="center"/>
    </xf>
    <xf numFmtId="0" fontId="0" fillId="33" borderId="0" xfId="0" applyFill="1"/>
    <xf numFmtId="0" fontId="18" fillId="33" borderId="0" xfId="0" applyFont="1" applyFill="1"/>
    <xf numFmtId="0" fontId="0" fillId="0" borderId="0" xfId="0" applyNumberFormat="1"/>
    <xf numFmtId="0" fontId="0" fillId="0" borderId="0" xfId="0" applyNumberFormat="1" applyAlignment="1">
      <alignment horizontal="center" vertical="center"/>
    </xf>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4">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numFmt numFmtId="165" formatCode="0.0"/>
    </dxf>
    <dxf>
      <numFmt numFmtId="165" formatCode="0.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5" formatCode="0.0"/>
    </dxf>
    <dxf>
      <numFmt numFmtId="165" formatCode="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[IMDb_Dataset.xlsx]genre!PivotTable1</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s>
    <c:plotArea>
      <c:layout/>
      <c:barChart>
        <c:barDir val="bar"/>
        <c:grouping val="clustered"/>
        <c:varyColors val="0"/>
        <c:ser>
          <c:idx val="0"/>
          <c:order val="0"/>
          <c:tx>
            <c:strRef>
              <c:f>genre!$B$3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15:showLeaderLines val="0"/>
              </c:ext>
            </c:extLst>
          </c:dLbls>
          <c:cat>
            <c:strRef>
              <c:f>genre!$A$4:$A$14</c:f>
              <c:strCache>
                <c:ptCount val="10"/>
                <c:pt idx="0">
                  <c:v>Thriller</c:v>
                </c:pt>
                <c:pt idx="1">
                  <c:v>Biography</c:v>
                </c:pt>
                <c:pt idx="2">
                  <c:v>Fantasy</c:v>
                </c:pt>
                <c:pt idx="3">
                  <c:v>Drama</c:v>
                </c:pt>
                <c:pt idx="4">
                  <c:v>Horror</c:v>
                </c:pt>
                <c:pt idx="5">
                  <c:v>Crime</c:v>
                </c:pt>
                <c:pt idx="6">
                  <c:v>Adventure</c:v>
                </c:pt>
                <c:pt idx="7">
                  <c:v>Comedy</c:v>
                </c:pt>
                <c:pt idx="8">
                  <c:v>Animation</c:v>
                </c:pt>
                <c:pt idx="9">
                  <c:v>Action</c:v>
                </c:pt>
              </c:strCache>
            </c:strRef>
          </c:cat>
          <c:val>
            <c:numRef>
              <c:f>genre!$B$4:$B$14</c:f>
              <c:numCache>
                <c:formatCode>General</c:formatCode>
                <c:ptCount val="10"/>
                <c:pt idx="0">
                  <c:v>1</c:v>
                </c:pt>
                <c:pt idx="1">
                  <c:v>4</c:v>
                </c:pt>
                <c:pt idx="2">
                  <c:v>5</c:v>
                </c:pt>
                <c:pt idx="3">
                  <c:v>24</c:v>
                </c:pt>
                <c:pt idx="4">
                  <c:v>29</c:v>
                </c:pt>
                <c:pt idx="5">
                  <c:v>31</c:v>
                </c:pt>
                <c:pt idx="6">
                  <c:v>35</c:v>
                </c:pt>
                <c:pt idx="7">
                  <c:v>38</c:v>
                </c:pt>
                <c:pt idx="8">
                  <c:v>95</c:v>
                </c:pt>
                <c:pt idx="9">
                  <c:v>138</c:v>
                </c:pt>
              </c:numCache>
            </c:numRef>
          </c:val>
          <c:extLst>
            <c:ext xmlns:c16="http://schemas.microsoft.com/office/drawing/2014/chart" uri="{C3380CC4-5D6E-409C-BE32-E72D297353CC}">
              <c16:uniqueId val="{00000000-6DD7-429A-9057-ACDCD3FF33F4}"/>
            </c:ext>
          </c:extLst>
        </c:ser>
        <c:dLbls>
          <c:showLegendKey val="0"/>
          <c:showVal val="0"/>
          <c:showCatName val="0"/>
          <c:showSerName val="0"/>
          <c:showPercent val="0"/>
          <c:showBubbleSize val="0"/>
        </c:dLbls>
        <c:gapWidth val="182"/>
        <c:axId val="1034013584"/>
        <c:axId val="1034014064"/>
      </c:barChart>
      <c:catAx>
        <c:axId val="10340135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34014064"/>
        <c:crosses val="autoZero"/>
        <c:auto val="1"/>
        <c:lblAlgn val="ctr"/>
        <c:lblOffset val="100"/>
        <c:noMultiLvlLbl val="0"/>
      </c:catAx>
      <c:valAx>
        <c:axId val="103401406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3401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Certificates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85627734033246"/>
          <c:y val="0.17171296296296296"/>
          <c:w val="0.38343022747156602"/>
          <c:h val="0.63905037911927665"/>
        </c:manualLayout>
      </c:layout>
      <c:doughnutChart>
        <c:varyColors val="1"/>
        <c:ser>
          <c:idx val="0"/>
          <c:order val="0"/>
          <c:spPr>
            <a:ln>
              <a:solidFill>
                <a:sysClr val="windowText" lastClr="000000">
                  <a:lumMod val="25000"/>
                  <a:lumOff val="75000"/>
                </a:sysClr>
              </a:solidFill>
            </a:ln>
          </c:spPr>
          <c:dPt>
            <c:idx val="0"/>
            <c:bubble3D val="0"/>
            <c:spPr>
              <a:solidFill>
                <a:schemeClr val="accent1"/>
              </a:solidFill>
              <a:ln w="19050">
                <a:solidFill>
                  <a:sysClr val="windowText" lastClr="000000">
                    <a:lumMod val="25000"/>
                    <a:lumOff val="75000"/>
                  </a:sysClr>
                </a:solidFill>
              </a:ln>
              <a:effectLst/>
            </c:spPr>
            <c:extLst>
              <c:ext xmlns:c16="http://schemas.microsoft.com/office/drawing/2014/chart" uri="{C3380CC4-5D6E-409C-BE32-E72D297353CC}">
                <c16:uniqueId val="{00000005-7CCB-4825-84AC-DB3AA7909839}"/>
              </c:ext>
            </c:extLst>
          </c:dPt>
          <c:dPt>
            <c:idx val="1"/>
            <c:bubble3D val="0"/>
            <c:spPr>
              <a:solidFill>
                <a:schemeClr val="accent2"/>
              </a:solidFill>
              <a:ln w="19050">
                <a:solidFill>
                  <a:sysClr val="windowText" lastClr="000000">
                    <a:lumMod val="25000"/>
                    <a:lumOff val="75000"/>
                  </a:sysClr>
                </a:solidFill>
              </a:ln>
              <a:effectLst/>
            </c:spPr>
            <c:extLst>
              <c:ext xmlns:c16="http://schemas.microsoft.com/office/drawing/2014/chart" uri="{C3380CC4-5D6E-409C-BE32-E72D297353CC}">
                <c16:uniqueId val="{00000001-7CCB-4825-84AC-DB3AA7909839}"/>
              </c:ext>
            </c:extLst>
          </c:dPt>
          <c:dPt>
            <c:idx val="2"/>
            <c:bubble3D val="0"/>
            <c:spPr>
              <a:solidFill>
                <a:schemeClr val="accent3"/>
              </a:solidFill>
              <a:ln w="19050">
                <a:solidFill>
                  <a:sysClr val="windowText" lastClr="000000">
                    <a:lumMod val="25000"/>
                    <a:lumOff val="75000"/>
                  </a:sysClr>
                </a:solidFill>
              </a:ln>
              <a:effectLst/>
            </c:spPr>
            <c:extLst>
              <c:ext xmlns:c16="http://schemas.microsoft.com/office/drawing/2014/chart" uri="{C3380CC4-5D6E-409C-BE32-E72D297353CC}">
                <c16:uniqueId val="{00000002-7CCB-4825-84AC-DB3AA7909839}"/>
              </c:ext>
            </c:extLst>
          </c:dPt>
          <c:dPt>
            <c:idx val="3"/>
            <c:bubble3D val="0"/>
            <c:spPr>
              <a:solidFill>
                <a:schemeClr val="accent4"/>
              </a:solidFill>
              <a:ln w="19050">
                <a:solidFill>
                  <a:sysClr val="windowText" lastClr="000000">
                    <a:lumMod val="25000"/>
                    <a:lumOff val="75000"/>
                  </a:sysClr>
                </a:solidFill>
              </a:ln>
              <a:effectLst/>
            </c:spPr>
            <c:extLst>
              <c:ext xmlns:c16="http://schemas.microsoft.com/office/drawing/2014/chart" uri="{C3380CC4-5D6E-409C-BE32-E72D297353CC}">
                <c16:uniqueId val="{00000004-7CCB-4825-84AC-DB3AA7909839}"/>
              </c:ext>
            </c:extLst>
          </c:dPt>
          <c:dPt>
            <c:idx val="4"/>
            <c:bubble3D val="0"/>
            <c:spPr>
              <a:solidFill>
                <a:schemeClr val="accent5"/>
              </a:solidFill>
              <a:ln w="19050">
                <a:solidFill>
                  <a:sysClr val="windowText" lastClr="000000">
                    <a:lumMod val="25000"/>
                    <a:lumOff val="75000"/>
                  </a:sysClr>
                </a:solidFill>
              </a:ln>
              <a:effectLst/>
            </c:spPr>
            <c:extLst>
              <c:ext xmlns:c16="http://schemas.microsoft.com/office/drawing/2014/chart" uri="{C3380CC4-5D6E-409C-BE32-E72D297353CC}">
                <c16:uniqueId val="{00000003-7CCB-4825-84AC-DB3AA7909839}"/>
              </c:ext>
            </c:extLst>
          </c:dPt>
          <c:dLbls>
            <c:dLbl>
              <c:idx val="0"/>
              <c:layout>
                <c:manualLayout>
                  <c:x val="8.6986778009742388E-2"/>
                  <c:y val="-3.60638845955692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CCB-4825-84AC-DB3AA7909839}"/>
                </c:ext>
              </c:extLst>
            </c:dLbl>
            <c:dLbl>
              <c:idx val="1"/>
              <c:layout>
                <c:manualLayout>
                  <c:x val="0.1043841336116909"/>
                  <c:y val="6.18238021638330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CCB-4825-84AC-DB3AA7909839}"/>
                </c:ext>
              </c:extLst>
            </c:dLbl>
            <c:dLbl>
              <c:idx val="2"/>
              <c:layout>
                <c:manualLayout>
                  <c:x val="-8.3507306889352817E-2"/>
                  <c:y val="3.09119010819165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CCB-4825-84AC-DB3AA7909839}"/>
                </c:ext>
              </c:extLst>
            </c:dLbl>
            <c:dLbl>
              <c:idx val="3"/>
              <c:layout>
                <c:manualLayout>
                  <c:x val="-0.15309672929714688"/>
                  <c:y val="6.18238021638330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CCB-4825-84AC-DB3AA7909839}"/>
                </c:ext>
              </c:extLst>
            </c:dLbl>
            <c:dLbl>
              <c:idx val="4"/>
              <c:layout>
                <c:manualLayout>
                  <c:x val="-0.12178148921363956"/>
                  <c:y val="-0.1133436373003606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CCB-4825-84AC-DB3AA790983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certificates!$K$7:$K$11</c:f>
              <c:strCache>
                <c:ptCount val="5"/>
                <c:pt idx="0">
                  <c:v>R</c:v>
                </c:pt>
                <c:pt idx="1">
                  <c:v>TV </c:v>
                </c:pt>
                <c:pt idx="2">
                  <c:v>PG</c:v>
                </c:pt>
                <c:pt idx="3">
                  <c:v>G</c:v>
                </c:pt>
                <c:pt idx="4">
                  <c:v>others</c:v>
                </c:pt>
              </c:strCache>
            </c:strRef>
          </c:cat>
          <c:val>
            <c:numRef>
              <c:f>certificates!$L$7:$L$11</c:f>
              <c:numCache>
                <c:formatCode>General</c:formatCode>
                <c:ptCount val="5"/>
                <c:pt idx="0">
                  <c:v>185</c:v>
                </c:pt>
                <c:pt idx="1">
                  <c:v>4</c:v>
                </c:pt>
                <c:pt idx="2">
                  <c:v>189</c:v>
                </c:pt>
                <c:pt idx="3">
                  <c:v>16</c:v>
                </c:pt>
                <c:pt idx="4">
                  <c:v>6</c:v>
                </c:pt>
              </c:numCache>
            </c:numRef>
          </c:val>
          <c:extLst>
            <c:ext xmlns:c16="http://schemas.microsoft.com/office/drawing/2014/chart" uri="{C3380CC4-5D6E-409C-BE32-E72D297353CC}">
              <c16:uniqueId val="{00000000-7CCB-4825-84AC-DB3AA7909839}"/>
            </c:ext>
          </c:extLst>
        </c:ser>
        <c:dLbls>
          <c:showLegendKey val="0"/>
          <c:showVal val="0"/>
          <c:showCatName val="0"/>
          <c:showSerName val="0"/>
          <c:showPercent val="0"/>
          <c:showBubbleSize val="0"/>
          <c:showLeaderLines val="0"/>
        </c:dLbls>
        <c:firstSliceAng val="326"/>
        <c:holeSize val="8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[IMDb_Dataset.xlsx]year vs movies!PivotTable8</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year vs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04132878912524"/>
          <c:y val="0.17460955678412537"/>
          <c:w val="0.87721040466956557"/>
          <c:h val="0.59169068261566848"/>
        </c:manualLayout>
      </c:layout>
      <c:lineChart>
        <c:grouping val="standard"/>
        <c:varyColors val="0"/>
        <c:ser>
          <c:idx val="0"/>
          <c:order val="0"/>
          <c:tx>
            <c:strRef>
              <c:f>'year vs movies'!$B$3</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'year vs movies'!$A$4:$A$15</c:f>
              <c:strCache>
                <c:ptCount val="11"/>
                <c:pt idx="0">
                  <c:v>2001</c:v>
                </c:pt>
                <c:pt idx="1">
                  <c:v>2014</c:v>
                </c:pt>
                <c:pt idx="2">
                  <c:v>2015</c:v>
                </c:pt>
                <c:pt idx="3">
                  <c:v>2016</c:v>
                </c:pt>
                <c:pt idx="4">
                  <c:v>2017</c:v>
                </c:pt>
                <c:pt idx="5">
                  <c:v>2018</c:v>
                </c:pt>
                <c:pt idx="6">
                  <c:v>2019</c:v>
                </c:pt>
                <c:pt idx="7">
                  <c:v>2021</c:v>
                </c:pt>
                <c:pt idx="8">
                  <c:v>2022</c:v>
                </c:pt>
                <c:pt idx="9">
                  <c:v>2023</c:v>
                </c:pt>
                <c:pt idx="10">
                  <c:v>2024</c:v>
                </c:pt>
              </c:strCache>
            </c:strRef>
          </c:cat>
          <c:val>
            <c:numRef>
              <c:f>'year vs movies'!$B$4:$B$15</c:f>
              <c:numCache>
                <c:formatCode>General</c:formatCode>
                <c:ptCount val="11"/>
                <c:pt idx="0">
                  <c:v>11</c:v>
                </c:pt>
                <c:pt idx="1">
                  <c:v>8</c:v>
                </c:pt>
                <c:pt idx="2">
                  <c:v>9</c:v>
                </c:pt>
                <c:pt idx="3">
                  <c:v>8</c:v>
                </c:pt>
                <c:pt idx="4">
                  <c:v>8</c:v>
                </c:pt>
                <c:pt idx="5">
                  <c:v>12</c:v>
                </c:pt>
                <c:pt idx="6">
                  <c:v>10</c:v>
                </c:pt>
                <c:pt idx="7">
                  <c:v>9</c:v>
                </c:pt>
                <c:pt idx="8">
                  <c:v>18</c:v>
                </c:pt>
                <c:pt idx="9">
                  <c:v>63</c:v>
                </c:pt>
                <c:pt idx="10">
                  <c:v>143</c:v>
                </c:pt>
              </c:numCache>
            </c:numRef>
          </c:val>
          <c:smooth val="0"/>
          <c:extLst>
            <c:ext xmlns:c16="http://schemas.microsoft.com/office/drawing/2014/chart" uri="{C3380CC4-5D6E-409C-BE32-E72D297353CC}">
              <c16:uniqueId val="{00000000-98CA-4D46-B76F-D90A768B44D1}"/>
            </c:ext>
          </c:extLst>
        </c:ser>
        <c:dLbls>
          <c:showLegendKey val="0"/>
          <c:showVal val="0"/>
          <c:showCatName val="0"/>
          <c:showSerName val="0"/>
          <c:showPercent val="0"/>
          <c:showBubbleSize val="0"/>
        </c:dLbls>
        <c:smooth val="0"/>
        <c:axId val="1149862064"/>
        <c:axId val="1149862544"/>
      </c:lineChart>
      <c:catAx>
        <c:axId val="114986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49862544"/>
        <c:crosses val="autoZero"/>
        <c:auto val="1"/>
        <c:lblAlgn val="ctr"/>
        <c:lblOffset val="100"/>
        <c:noMultiLvlLbl val="0"/>
      </c:catAx>
      <c:valAx>
        <c:axId val="1149862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4986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[IMDb_Dataset.xlsx]rating!PivotTable9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directors(Rating)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15:showLeaderLines val="0"/>
              </c:ext>
            </c:extLst>
          </c:dLbls>
          <c:cat>
            <c:strRef>
              <c:f>rating!$A$4:$A$14</c:f>
              <c:strCache>
                <c:ptCount val="10"/>
                <c:pt idx="0">
                  <c:v>Christopher Nolan</c:v>
                </c:pt>
                <c:pt idx="1">
                  <c:v>David Fincher</c:v>
                </c:pt>
                <c:pt idx="2">
                  <c:v>Frank Darabont</c:v>
                </c:pt>
                <c:pt idx="3">
                  <c:v>Jonathan Demme</c:v>
                </c:pt>
                <c:pt idx="4">
                  <c:v>Kiran Rao</c:v>
                </c:pt>
                <c:pt idx="5">
                  <c:v>Lana Wachowski</c:v>
                </c:pt>
                <c:pt idx="6">
                  <c:v>Peter Jackson</c:v>
                </c:pt>
                <c:pt idx="7">
                  <c:v>Ridley Scott</c:v>
                </c:pt>
                <c:pt idx="8">
                  <c:v>Roger Allers</c:v>
                </c:pt>
                <c:pt idx="9">
                  <c:v>Sidney Lumet</c:v>
                </c:pt>
              </c:strCache>
            </c:strRef>
          </c:cat>
          <c:val>
            <c:numRef>
              <c:f>rating!$B$4:$B$14</c:f>
              <c:numCache>
                <c:formatCode>0.0</c:formatCode>
                <c:ptCount val="10"/>
                <c:pt idx="0">
                  <c:v>8.8000000000000007</c:v>
                </c:pt>
                <c:pt idx="1">
                  <c:v>8.6</c:v>
                </c:pt>
                <c:pt idx="2">
                  <c:v>8.6</c:v>
                </c:pt>
                <c:pt idx="3">
                  <c:v>8.6</c:v>
                </c:pt>
                <c:pt idx="4">
                  <c:v>8.5</c:v>
                </c:pt>
                <c:pt idx="5">
                  <c:v>8.6999999999999993</c:v>
                </c:pt>
                <c:pt idx="6">
                  <c:v>8.9</c:v>
                </c:pt>
                <c:pt idx="7">
                  <c:v>8.5</c:v>
                </c:pt>
                <c:pt idx="8">
                  <c:v>8.5</c:v>
                </c:pt>
                <c:pt idx="9">
                  <c:v>9</c:v>
                </c:pt>
              </c:numCache>
            </c:numRef>
          </c:val>
          <c:extLst>
            <c:ext xmlns:c16="http://schemas.microsoft.com/office/drawing/2014/chart" uri="{C3380CC4-5D6E-409C-BE32-E72D297353CC}">
              <c16:uniqueId val="{00000000-0F98-43D3-8A23-5CFB73F1BB03}"/>
            </c:ext>
          </c:extLst>
        </c:ser>
        <c:dLbls>
          <c:showLegendKey val="0"/>
          <c:showVal val="0"/>
          <c:showCatName val="0"/>
          <c:showSerName val="0"/>
          <c:showPercent val="0"/>
          <c:showBubbleSize val="0"/>
        </c:dLbls>
        <c:gapWidth val="219"/>
        <c:overlap val="-27"/>
        <c:axId val="1148367360"/>
        <c:axId val="1148367840"/>
      </c:barChart>
      <c:catAx>
        <c:axId val="114836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7840"/>
        <c:crosses val="autoZero"/>
        <c:auto val="1"/>
        <c:lblAlgn val="ctr"/>
        <c:lblOffset val="100"/>
        <c:noMultiLvlLbl val="0"/>
      </c:catAx>
      <c:valAx>
        <c:axId val="1148367840"/>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7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t>Certificates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2985627734033246"/>
          <c:y val="0.17171296296296296"/>
          <c:w val="0.38343022747156602"/>
          <c:h val="0.63905037911927665"/>
        </c:manualLayout>
      </c:layout>
      <c:doughnutChart>
        <c:varyColors val="1"/>
        <c:ser>
          <c:idx val="0"/>
          <c:order val="0"/>
          <c:spPr>
            <a:ln>
              <a:solidFill>
                <a:sysClr val="windowText" lastClr="000000">
                  <a:lumMod val="25000"/>
                  <a:lumOff val="75000"/>
                </a:sysClr>
              </a:solidFill>
            </a:ln>
          </c:spPr>
          <c:dPt>
            <c:idx val="0"/>
            <c:bubble3D val="0"/>
            <c:spPr>
              <a:solidFill>
                <a:schemeClr val="accent1"/>
              </a:solidFill>
              <a:ln w="19050">
                <a:solidFill>
                  <a:sysClr val="windowText" lastClr="000000">
                    <a:lumMod val="25000"/>
                    <a:lumOff val="75000"/>
                  </a:sysClr>
                </a:solidFill>
              </a:ln>
              <a:effectLst/>
            </c:spPr>
            <c:extLst>
              <c:ext xmlns:c16="http://schemas.microsoft.com/office/drawing/2014/chart" uri="{C3380CC4-5D6E-409C-BE32-E72D297353CC}">
                <c16:uniqueId val="{00000001-15F2-4B96-ABC4-52696AA9B856}"/>
              </c:ext>
            </c:extLst>
          </c:dPt>
          <c:dPt>
            <c:idx val="1"/>
            <c:bubble3D val="0"/>
            <c:spPr>
              <a:solidFill>
                <a:schemeClr val="accent2"/>
              </a:solidFill>
              <a:ln w="19050">
                <a:solidFill>
                  <a:sysClr val="windowText" lastClr="000000">
                    <a:lumMod val="25000"/>
                    <a:lumOff val="75000"/>
                  </a:sysClr>
                </a:solidFill>
              </a:ln>
              <a:effectLst/>
            </c:spPr>
            <c:extLst>
              <c:ext xmlns:c16="http://schemas.microsoft.com/office/drawing/2014/chart" uri="{C3380CC4-5D6E-409C-BE32-E72D297353CC}">
                <c16:uniqueId val="{00000003-15F2-4B96-ABC4-52696AA9B856}"/>
              </c:ext>
            </c:extLst>
          </c:dPt>
          <c:dPt>
            <c:idx val="2"/>
            <c:bubble3D val="0"/>
            <c:spPr>
              <a:solidFill>
                <a:schemeClr val="accent3"/>
              </a:solidFill>
              <a:ln w="19050">
                <a:solidFill>
                  <a:sysClr val="windowText" lastClr="000000">
                    <a:lumMod val="25000"/>
                    <a:lumOff val="75000"/>
                  </a:sysClr>
                </a:solidFill>
              </a:ln>
              <a:effectLst/>
            </c:spPr>
            <c:extLst>
              <c:ext xmlns:c16="http://schemas.microsoft.com/office/drawing/2014/chart" uri="{C3380CC4-5D6E-409C-BE32-E72D297353CC}">
                <c16:uniqueId val="{00000005-15F2-4B96-ABC4-52696AA9B856}"/>
              </c:ext>
            </c:extLst>
          </c:dPt>
          <c:dPt>
            <c:idx val="3"/>
            <c:bubble3D val="0"/>
            <c:spPr>
              <a:solidFill>
                <a:schemeClr val="accent4"/>
              </a:solidFill>
              <a:ln w="19050">
                <a:solidFill>
                  <a:sysClr val="windowText" lastClr="000000">
                    <a:lumMod val="25000"/>
                    <a:lumOff val="75000"/>
                  </a:sysClr>
                </a:solidFill>
              </a:ln>
              <a:effectLst/>
            </c:spPr>
            <c:extLst>
              <c:ext xmlns:c16="http://schemas.microsoft.com/office/drawing/2014/chart" uri="{C3380CC4-5D6E-409C-BE32-E72D297353CC}">
                <c16:uniqueId val="{00000007-15F2-4B96-ABC4-52696AA9B856}"/>
              </c:ext>
            </c:extLst>
          </c:dPt>
          <c:dPt>
            <c:idx val="4"/>
            <c:bubble3D val="0"/>
            <c:spPr>
              <a:solidFill>
                <a:schemeClr val="accent5"/>
              </a:solidFill>
              <a:ln w="19050">
                <a:solidFill>
                  <a:sysClr val="windowText" lastClr="000000">
                    <a:lumMod val="25000"/>
                    <a:lumOff val="75000"/>
                  </a:sysClr>
                </a:solidFill>
              </a:ln>
              <a:effectLst/>
            </c:spPr>
            <c:extLst>
              <c:ext xmlns:c16="http://schemas.microsoft.com/office/drawing/2014/chart" uri="{C3380CC4-5D6E-409C-BE32-E72D297353CC}">
                <c16:uniqueId val="{00000009-15F2-4B96-ABC4-52696AA9B856}"/>
              </c:ext>
            </c:extLst>
          </c:dPt>
          <c:dLbls>
            <c:dLbl>
              <c:idx val="0"/>
              <c:layout>
                <c:manualLayout>
                  <c:x val="8.6986778009742388E-2"/>
                  <c:y val="-3.60638845955692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5F2-4B96-ABC4-52696AA9B856}"/>
                </c:ext>
              </c:extLst>
            </c:dLbl>
            <c:dLbl>
              <c:idx val="1"/>
              <c:layout>
                <c:manualLayout>
                  <c:x val="0.1043841336116909"/>
                  <c:y val="6.18238021638330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5F2-4B96-ABC4-52696AA9B856}"/>
                </c:ext>
              </c:extLst>
            </c:dLbl>
            <c:dLbl>
              <c:idx val="2"/>
              <c:layout>
                <c:manualLayout>
                  <c:x val="-8.3507306889352817E-2"/>
                  <c:y val="3.091190108191653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5F2-4B96-ABC4-52696AA9B856}"/>
                </c:ext>
              </c:extLst>
            </c:dLbl>
            <c:dLbl>
              <c:idx val="3"/>
              <c:layout>
                <c:manualLayout>
                  <c:x val="-0.15309672929714688"/>
                  <c:y val="6.182380216383307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5F2-4B96-ABC4-52696AA9B856}"/>
                </c:ext>
              </c:extLst>
            </c:dLbl>
            <c:dLbl>
              <c:idx val="4"/>
              <c:layout>
                <c:manualLayout>
                  <c:x val="-0.12178148921363956"/>
                  <c:y val="-0.1133436373003606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5F2-4B96-ABC4-52696AA9B8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EllipseCallout">
                    <a:avLst/>
                  </a:prstGeom>
                  <a:noFill/>
                  <a:ln>
                    <a:noFill/>
                  </a:ln>
                </c15:spPr>
              </c:ext>
            </c:extLst>
          </c:dLbls>
          <c:cat>
            <c:strRef>
              <c:f>certificates!$K$7:$K$11</c:f>
              <c:strCache>
                <c:ptCount val="5"/>
                <c:pt idx="0">
                  <c:v>R</c:v>
                </c:pt>
                <c:pt idx="1">
                  <c:v>TV </c:v>
                </c:pt>
                <c:pt idx="2">
                  <c:v>PG</c:v>
                </c:pt>
                <c:pt idx="3">
                  <c:v>G</c:v>
                </c:pt>
                <c:pt idx="4">
                  <c:v>others</c:v>
                </c:pt>
              </c:strCache>
            </c:strRef>
          </c:cat>
          <c:val>
            <c:numRef>
              <c:f>certificates!$L$7:$L$11</c:f>
              <c:numCache>
                <c:formatCode>General</c:formatCode>
                <c:ptCount val="5"/>
                <c:pt idx="0">
                  <c:v>185</c:v>
                </c:pt>
                <c:pt idx="1">
                  <c:v>4</c:v>
                </c:pt>
                <c:pt idx="2">
                  <c:v>189</c:v>
                </c:pt>
                <c:pt idx="3">
                  <c:v>16</c:v>
                </c:pt>
                <c:pt idx="4">
                  <c:v>6</c:v>
                </c:pt>
              </c:numCache>
            </c:numRef>
          </c:val>
          <c:extLst>
            <c:ext xmlns:c16="http://schemas.microsoft.com/office/drawing/2014/chart" uri="{C3380CC4-5D6E-409C-BE32-E72D297353CC}">
              <c16:uniqueId val="{0000000A-15F2-4B96-ABC4-52696AA9B856}"/>
            </c:ext>
          </c:extLst>
        </c:ser>
        <c:dLbls>
          <c:showLegendKey val="0"/>
          <c:showVal val="0"/>
          <c:showCatName val="0"/>
          <c:showSerName val="0"/>
          <c:showPercent val="0"/>
          <c:showBubbleSize val="0"/>
          <c:showLeaderLines val="0"/>
        </c:dLbls>
        <c:firstSliceAng val="326"/>
        <c:holeSize val="8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Duration In Hours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duration!$D$3</c:f>
              <c:strCache>
                <c:ptCount val="1"/>
                <c:pt idx="0">
                  <c:v> In hours </c:v>
                </c:pt>
              </c:strCache>
            </c:strRef>
          </c:tx>
          <c:spPr>
            <a:solidFill>
              <a:schemeClr val="accent1"/>
            </a:solidFill>
            <a:ln>
              <a:noFill/>
            </a:ln>
            <a:effectLst/>
          </c:spPr>
          <c:invertIfNegative val="0"/>
          <c:cat>
            <c:strRef>
              <c:f>duration!$C$4:$C$14</c:f>
              <c:strCache>
                <c:ptCount val="11"/>
                <c:pt idx="0">
                  <c:v>Animal</c:v>
                </c:pt>
                <c:pt idx="1">
                  <c:v>Avengers: Endgame</c:v>
                </c:pt>
                <c:pt idx="2">
                  <c:v>Heat</c:v>
                </c:pt>
                <c:pt idx="3">
                  <c:v>Interstellar</c:v>
                </c:pt>
                <c:pt idx="4">
                  <c:v>John Wick: Chapter 4</c:v>
                </c:pt>
                <c:pt idx="5">
                  <c:v>Killers of the Flower Moon</c:v>
                </c:pt>
                <c:pt idx="6">
                  <c:v>The Batman</c:v>
                </c:pt>
                <c:pt idx="7">
                  <c:v>The Godfather</c:v>
                </c:pt>
                <c:pt idx="8">
                  <c:v>The Green Mile</c:v>
                </c:pt>
                <c:pt idx="9">
                  <c:v>The Lord of the Rings: The Fellowship of the Ring</c:v>
                </c:pt>
                <c:pt idx="10">
                  <c:v>The Wolf of Wall Street</c:v>
                </c:pt>
              </c:strCache>
            </c:strRef>
          </c:cat>
          <c:val>
            <c:numRef>
              <c:f>duration!$D$4:$D$14</c:f>
              <c:numCache>
                <c:formatCode>_ * #,##0.0_ ;_ * \-#,##0.0_ ;_ * "-"?_ ;_ @_ </c:formatCode>
                <c:ptCount val="11"/>
                <c:pt idx="0">
                  <c:v>3.4</c:v>
                </c:pt>
                <c:pt idx="1">
                  <c:v>3.0166666666666666</c:v>
                </c:pt>
                <c:pt idx="2">
                  <c:v>2.8333333333333335</c:v>
                </c:pt>
                <c:pt idx="3">
                  <c:v>2.8166666666666669</c:v>
                </c:pt>
                <c:pt idx="4">
                  <c:v>2.8166666666666669</c:v>
                </c:pt>
                <c:pt idx="5">
                  <c:v>3.4333333333333331</c:v>
                </c:pt>
                <c:pt idx="6">
                  <c:v>2.9333333333333331</c:v>
                </c:pt>
                <c:pt idx="7">
                  <c:v>2.9166666666666665</c:v>
                </c:pt>
                <c:pt idx="8">
                  <c:v>3.15</c:v>
                </c:pt>
                <c:pt idx="9">
                  <c:v>2.9666666666666668</c:v>
                </c:pt>
                <c:pt idx="10">
                  <c:v>3</c:v>
                </c:pt>
              </c:numCache>
            </c:numRef>
          </c:val>
          <c:extLst>
            <c:ext xmlns:c16="http://schemas.microsoft.com/office/drawing/2014/chart" uri="{C3380CC4-5D6E-409C-BE32-E72D297353CC}">
              <c16:uniqueId val="{00000000-B361-477E-9EEA-A4C82C820B14}"/>
            </c:ext>
          </c:extLst>
        </c:ser>
        <c:dLbls>
          <c:showLegendKey val="0"/>
          <c:showVal val="0"/>
          <c:showCatName val="0"/>
          <c:showSerName val="0"/>
          <c:showPercent val="0"/>
          <c:showBubbleSize val="0"/>
        </c:dLbls>
        <c:gapWidth val="182"/>
        <c:axId val="876542463"/>
        <c:axId val="876540543"/>
      </c:barChart>
      <c:catAx>
        <c:axId val="8765424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40543"/>
        <c:crosses val="autoZero"/>
        <c:auto val="1"/>
        <c:lblAlgn val="ctr"/>
        <c:lblOffset val="100"/>
        <c:noMultiLvlLbl val="0"/>
      </c:catAx>
      <c:valAx>
        <c:axId val="876540543"/>
        <c:scaling>
          <c:orientation val="minMax"/>
        </c:scaling>
        <c:delete val="0"/>
        <c:axPos val="b"/>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42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[IMDb_Dataset.xlsx]genre!PivotTable1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genre!$B$3</c:f>
              <c:strCache>
                <c:ptCount val="1"/>
                <c:pt idx="0">
                  <c:v>Total</c:v>
                </c:pt>
              </c:strCache>
            </c:strRef>
          </c:tx>
          <c:spPr>
            <a:solidFill>
              <a:schemeClr val="accent1"/>
            </a:solidFill>
            <a:ln>
              <a:noFill/>
            </a:ln>
            <a:effectLst/>
          </c:spPr>
          <c:invertIfNegative val="0"/>
          <c:cat>
            <c:strRef>
              <c:f>genre!$A$4:$A$14</c:f>
              <c:strCache>
                <c:ptCount val="10"/>
                <c:pt idx="0">
                  <c:v>Thriller</c:v>
                </c:pt>
                <c:pt idx="1">
                  <c:v>Biography</c:v>
                </c:pt>
                <c:pt idx="2">
                  <c:v>Fantasy</c:v>
                </c:pt>
                <c:pt idx="3">
                  <c:v>Drama</c:v>
                </c:pt>
                <c:pt idx="4">
                  <c:v>Horror</c:v>
                </c:pt>
                <c:pt idx="5">
                  <c:v>Crime</c:v>
                </c:pt>
                <c:pt idx="6">
                  <c:v>Adventure</c:v>
                </c:pt>
                <c:pt idx="7">
                  <c:v>Comedy</c:v>
                </c:pt>
                <c:pt idx="8">
                  <c:v>Animation</c:v>
                </c:pt>
                <c:pt idx="9">
                  <c:v>Action</c:v>
                </c:pt>
              </c:strCache>
            </c:strRef>
          </c:cat>
          <c:val>
            <c:numRef>
              <c:f>genre!$B$4:$B$14</c:f>
              <c:numCache>
                <c:formatCode>General</c:formatCode>
                <c:ptCount val="10"/>
                <c:pt idx="0">
                  <c:v>1</c:v>
                </c:pt>
                <c:pt idx="1">
                  <c:v>4</c:v>
                </c:pt>
                <c:pt idx="2">
                  <c:v>5</c:v>
                </c:pt>
                <c:pt idx="3">
                  <c:v>24</c:v>
                </c:pt>
                <c:pt idx="4">
                  <c:v>29</c:v>
                </c:pt>
                <c:pt idx="5">
                  <c:v>31</c:v>
                </c:pt>
                <c:pt idx="6">
                  <c:v>35</c:v>
                </c:pt>
                <c:pt idx="7">
                  <c:v>38</c:v>
                </c:pt>
                <c:pt idx="8">
                  <c:v>95</c:v>
                </c:pt>
                <c:pt idx="9">
                  <c:v>138</c:v>
                </c:pt>
              </c:numCache>
            </c:numRef>
          </c:val>
          <c:extLst>
            <c:ext xmlns:c16="http://schemas.microsoft.com/office/drawing/2014/chart" uri="{C3380CC4-5D6E-409C-BE32-E72D297353CC}">
              <c16:uniqueId val="{00000000-BB3D-4EFE-A2B8-8DE6489C2A21}"/>
            </c:ext>
          </c:extLst>
        </c:ser>
        <c:dLbls>
          <c:showLegendKey val="0"/>
          <c:showVal val="0"/>
          <c:showCatName val="0"/>
          <c:showSerName val="0"/>
          <c:showPercent val="0"/>
          <c:showBubbleSize val="0"/>
        </c:dLbls>
        <c:gapWidth val="182"/>
        <c:axId val="1034013584"/>
        <c:axId val="1034014064"/>
      </c:barChart>
      <c:catAx>
        <c:axId val="1034013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14064"/>
        <c:crosses val="autoZero"/>
        <c:auto val="1"/>
        <c:lblAlgn val="ctr"/>
        <c:lblOffset val="100"/>
        <c:noMultiLvlLbl val="0"/>
      </c:catAx>
      <c:valAx>
        <c:axId val="103401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01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[IMDb_Dataset.xlsx]year vs movies!PivotTable8</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year vs movies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'year vs movies'!$B$3</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'year vs movies'!$A$4:$A$15</c:f>
              <c:strCache>
                <c:ptCount val="11"/>
                <c:pt idx="0">
                  <c:v>2001</c:v>
                </c:pt>
                <c:pt idx="1">
                  <c:v>2014</c:v>
                </c:pt>
                <c:pt idx="2">
                  <c:v>2015</c:v>
                </c:pt>
                <c:pt idx="3">
                  <c:v>2016</c:v>
                </c:pt>
                <c:pt idx="4">
                  <c:v>2017</c:v>
                </c:pt>
                <c:pt idx="5">
                  <c:v>2018</c:v>
                </c:pt>
                <c:pt idx="6">
                  <c:v>2019</c:v>
                </c:pt>
                <c:pt idx="7">
                  <c:v>2021</c:v>
                </c:pt>
                <c:pt idx="8">
                  <c:v>2022</c:v>
                </c:pt>
                <c:pt idx="9">
                  <c:v>2023</c:v>
                </c:pt>
                <c:pt idx="10">
                  <c:v>2024</c:v>
                </c:pt>
              </c:strCache>
            </c:strRef>
          </c:cat>
          <c:val>
            <c:numRef>
              <c:f>'year vs movies'!$B$4:$B$15</c:f>
              <c:numCache>
                <c:formatCode>General</c:formatCode>
                <c:ptCount val="11"/>
                <c:pt idx="0">
                  <c:v>11</c:v>
                </c:pt>
                <c:pt idx="1">
                  <c:v>8</c:v>
                </c:pt>
                <c:pt idx="2">
                  <c:v>9</c:v>
                </c:pt>
                <c:pt idx="3">
                  <c:v>8</c:v>
                </c:pt>
                <c:pt idx="4">
                  <c:v>8</c:v>
                </c:pt>
                <c:pt idx="5">
                  <c:v>12</c:v>
                </c:pt>
                <c:pt idx="6">
                  <c:v>10</c:v>
                </c:pt>
                <c:pt idx="7">
                  <c:v>9</c:v>
                </c:pt>
                <c:pt idx="8">
                  <c:v>18</c:v>
                </c:pt>
                <c:pt idx="9">
                  <c:v>63</c:v>
                </c:pt>
                <c:pt idx="10">
                  <c:v>143</c:v>
                </c:pt>
              </c:numCache>
            </c:numRef>
          </c:val>
          <c:smooth val="0"/>
          <c:extLst>
            <c:ext xmlns:c16="http://schemas.microsoft.com/office/drawing/2014/chart" uri="{C3380CC4-5D6E-409C-BE32-E72D297353CC}">
              <c16:uniqueId val="{00000000-135A-40E3-B7B1-6D93531D9BA4}"/>
            </c:ext>
          </c:extLst>
        </c:ser>
        <c:dLbls>
          <c:showLegendKey val="0"/>
          <c:showVal val="0"/>
          <c:showCatName val="0"/>
          <c:showSerName val="0"/>
          <c:showPercent val="0"/>
          <c:showBubbleSize val="0"/>
        </c:dLbls>
        <c:smooth val="0"/>
        <c:axId val="1149862064"/>
        <c:axId val="1149862544"/>
      </c:lineChart>
      <c:catAx>
        <c:axId val="114986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49862544"/>
        <c:crosses val="autoZero"/>
        <c:auto val="1"/>
        <c:lblAlgn val="ctr"/>
        <c:lblOffset val="100"/>
        <c:noMultiLvlLbl val="0"/>
      </c:catAx>
      <c:valAx>
        <c:axId val="11498625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49862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[IMDb_Dataset.xlsx]rating!PivotTable9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directors(Rating)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rating!$B$3</c:f>
              <c:strCache>
                <c:ptCount val="1"/>
                <c:pt idx="0">
                  <c:v>Total</c:v>
                </c:pt>
              </c:strCache>
            </c:strRef>
          </c:tx>
          <c:spPr>
            <a:solidFill>
              <a:schemeClr val="accent1"/>
            </a:solidFill>
            <a:ln>
              <a:noFill/>
            </a:ln>
            <a:effectLst/>
          </c:spPr>
          <c:invertIfNegative val="0"/>
          <c:cat>
            <c:strRef>
              <c:f>rating!$A$4:$A$14</c:f>
              <c:strCache>
                <c:ptCount val="10"/>
                <c:pt idx="0">
                  <c:v>Christopher Nolan</c:v>
                </c:pt>
                <c:pt idx="1">
                  <c:v>David Fincher</c:v>
                </c:pt>
                <c:pt idx="2">
                  <c:v>Frank Darabont</c:v>
                </c:pt>
                <c:pt idx="3">
                  <c:v>Jonathan Demme</c:v>
                </c:pt>
                <c:pt idx="4">
                  <c:v>Kiran Rao</c:v>
                </c:pt>
                <c:pt idx="5">
                  <c:v>Lana Wachowski</c:v>
                </c:pt>
                <c:pt idx="6">
                  <c:v>Peter Jackson</c:v>
                </c:pt>
                <c:pt idx="7">
                  <c:v>Ridley Scott</c:v>
                </c:pt>
                <c:pt idx="8">
                  <c:v>Roger Allers</c:v>
                </c:pt>
                <c:pt idx="9">
                  <c:v>Sidney Lumet</c:v>
                </c:pt>
              </c:strCache>
            </c:strRef>
          </c:cat>
          <c:val>
            <c:numRef>
              <c:f>rating!$B$4:$B$14</c:f>
              <c:numCache>
                <c:formatCode>0.0</c:formatCode>
                <c:ptCount val="10"/>
                <c:pt idx="0">
                  <c:v>8.8000000000000007</c:v>
                </c:pt>
                <c:pt idx="1">
                  <c:v>8.6</c:v>
                </c:pt>
                <c:pt idx="2">
                  <c:v>8.6</c:v>
                </c:pt>
                <c:pt idx="3">
                  <c:v>8.6</c:v>
                </c:pt>
                <c:pt idx="4">
                  <c:v>8.5</c:v>
                </c:pt>
                <c:pt idx="5">
                  <c:v>8.6999999999999993</c:v>
                </c:pt>
                <c:pt idx="6">
                  <c:v>8.9</c:v>
                </c:pt>
                <c:pt idx="7">
                  <c:v>8.5</c:v>
                </c:pt>
                <c:pt idx="8">
                  <c:v>8.5</c:v>
                </c:pt>
                <c:pt idx="9">
                  <c:v>9</c:v>
                </c:pt>
              </c:numCache>
            </c:numRef>
          </c:val>
          <c:extLst>
            <c:ext xmlns:c16="http://schemas.microsoft.com/office/drawing/2014/chart" uri="{C3380CC4-5D6E-409C-BE32-E72D297353CC}">
              <c16:uniqueId val="{00000000-6868-4093-837A-8DFC5867209D}"/>
            </c:ext>
          </c:extLst>
        </c:ser>
        <c:dLbls>
          <c:showLegendKey val="0"/>
          <c:showVal val="0"/>
          <c:showCatName val="0"/>
          <c:showSerName val="0"/>
          <c:showPercent val="0"/>
          <c:showBubbleSize val="0"/>
        </c:dLbls>
        <c:gapWidth val="219"/>
        <c:overlap val="-27"/>
        <c:axId val="1148367360"/>
        <c:axId val="1148367840"/>
      </c:barChart>
      <c:catAx>
        <c:axId val="114836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7840"/>
        <c:crosses val="autoZero"/>
        <c:auto val="1"/>
        <c:lblAlgn val="ctr"/>
        <c:lblOffset val="100"/>
        <c:noMultiLvlLbl val="0"/>
      </c:catAx>
      <c:valAx>
        <c:axId val="1148367840"/>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Duration In Hours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duration!$D$3</c:f>
              <c:strCache>
                <c:ptCount val="1"/>
                <c:pt idx="0">
                  <c:v> In hours </c:v>
                </c:pt>
              </c:strCache>
            </c:strRef>
          </c:tx>
          <c:spPr>
            <a:solidFill>
              <a:schemeClr val="accent1"/>
            </a:solidFill>
            <a:ln>
              <a:noFill/>
            </a:ln>
            <a:effectLst/>
          </c:spPr>
          <c:invertIfNegative val="0"/>
          <c:cat>
            <c:strRef>
              <c:f>duration!$C$4:$C$14</c:f>
              <c:strCache>
                <c:ptCount val="11"/>
                <c:pt idx="0">
                  <c:v>Animal</c:v>
                </c:pt>
                <c:pt idx="1">
                  <c:v>Avengers: Endgame</c:v>
                </c:pt>
                <c:pt idx="2">
                  <c:v>Heat</c:v>
                </c:pt>
                <c:pt idx="3">
                  <c:v>Interstellar</c:v>
                </c:pt>
                <c:pt idx="4">
                  <c:v>John Wick: Chapter 4</c:v>
                </c:pt>
                <c:pt idx="5">
                  <c:v>Killers of the Flower Moon</c:v>
                </c:pt>
                <c:pt idx="6">
                  <c:v>The Batman</c:v>
                </c:pt>
                <c:pt idx="7">
                  <c:v>The Godfather</c:v>
                </c:pt>
                <c:pt idx="8">
                  <c:v>The Green Mile</c:v>
                </c:pt>
                <c:pt idx="9">
                  <c:v>The Lord of the Rings: The Fellowship of the Ring</c:v>
                </c:pt>
                <c:pt idx="10">
                  <c:v>The Wolf of Wall Street</c:v>
                </c:pt>
              </c:strCache>
            </c:strRef>
          </c:cat>
          <c:val>
            <c:numRef>
              <c:f>duration!$D$4:$D$14</c:f>
              <c:numCache>
                <c:formatCode>_ * #,##0.0_ ;_ * \-#,##0.0_ ;_ * "-"?_ ;_ @_ </c:formatCode>
                <c:ptCount val="11"/>
                <c:pt idx="0">
                  <c:v>3.4</c:v>
                </c:pt>
                <c:pt idx="1">
                  <c:v>3.0166666666666666</c:v>
                </c:pt>
                <c:pt idx="2">
                  <c:v>2.8333333333333335</c:v>
                </c:pt>
                <c:pt idx="3">
                  <c:v>2.8166666666666669</c:v>
                </c:pt>
                <c:pt idx="4">
                  <c:v>2.8166666666666669</c:v>
                </c:pt>
                <c:pt idx="5">
                  <c:v>3.4333333333333331</c:v>
                </c:pt>
                <c:pt idx="6">
                  <c:v>2.9333333333333331</c:v>
                </c:pt>
                <c:pt idx="7">
                  <c:v>2.9166666666666665</c:v>
                </c:pt>
                <c:pt idx="8">
                  <c:v>3.15</c:v>
                </c:pt>
                <c:pt idx="9">
                  <c:v>2.9666666666666668</c:v>
                </c:pt>
                <c:pt idx="10">
                  <c:v>3</c:v>
                </c:pt>
              </c:numCache>
            </c:numRef>
          </c:val>
          <c:extLst>
            <c:ext xmlns:c16="http://schemas.microsoft.com/office/drawing/2014/chart" uri="{C3380CC4-5D6E-409C-BE32-E72D297353CC}">
              <c16:uniqueId val="{00000000-E59C-497F-B5C3-8B5702EFF90B}"/>
            </c:ext>
          </c:extLst>
        </c:ser>
        <c:dLbls>
          <c:showLegendKey val="0"/>
          <c:showVal val="0"/>
          <c:showCatName val="0"/>
          <c:showSerName val="0"/>
          <c:showPercent val="0"/>
          <c:showBubbleSize val="0"/>
        </c:dLbls>
        <c:gapWidth val="182"/>
        <c:axId val="876542463"/>
        <c:axId val="876540543"/>
      </c:barChart>
      <c:catAx>
        <c:axId val="87654246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40543"/>
        <c:crosses val="autoZero"/>
        <c:auto val="1"/>
        <c:lblAlgn val="ctr"/>
        <c:lblOffset val="100"/>
        <c:noMultiLvlLbl val="0"/>
      </c:catAx>
      <c:valAx>
        <c:axId val="876540543"/>
        <c:scaling>
          <c:orientation val="minMax"/>
        </c:scaling>
        <c:delete val="0"/>
        <c:axPos val="b"/>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5424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281940</xdr:colOff>
      <xdr:row>5</xdr:row>
      <xdr:rowOff>0</xdr:rowOff>
    </xdr:from>
    <xdr:to>
      <xdr:col>6</xdr:col>
      <xdr:colOff>457200</xdr:colOff>
      <xdr:row>18</xdr:row>
      <xdr:rowOff>15240</xdr:rowOff>
    </xdr:to>
    <xdr:graphicFrame macro="">
      <xdr:nvGraphicFramePr>
        <xdr:cNvPr id="2" name="Chart 1">
          <a:extLst>
            <a:ext uri="{FF2B5EF4-FFF2-40B4-BE49-F238E27FC236}">
              <a16:creationId xmlns:a16="http://schemas.microsoft.com/office/drawing/2014/main" id="{633B8D69-41AE-4FCB-99D5-498C6E7EF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205740</xdr:colOff>
      <xdr:row>20</xdr:row>
      <xdr:rowOff>60960</xdr:rowOff>
    </xdr:from>
    <xdr:to>
      <xdr:col>14</xdr:col>
      <xdr:colOff>388620</xdr:colOff>
      <xdr:row>33</xdr:row>
      <xdr:rowOff>91440</xdr:rowOff>
    </xdr:to>
    <xdr:graphicFrame macro="">
      <xdr:nvGraphicFramePr>
        <xdr:cNvPr id="3" name="Chart 2">
          <a:extLst>
            <a:ext uri="{FF2B5EF4-FFF2-40B4-BE49-F238E27FC236}">
              <a16:creationId xmlns:a16="http://schemas.microsoft.com/office/drawing/2014/main" id="{35F74917-244E-4B08-83E8-2EB39EBCA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xdr:colOff>
      <xdr:row>3</xdr:row>
      <xdr:rowOff>160020</xdr:rowOff>
    </xdr:from>
    <xdr:to>
      <xdr:col>15</xdr:col>
      <xdr:colOff>388620</xdr:colOff>
      <xdr:row>18</xdr:row>
      <xdr:rowOff>114300</xdr:rowOff>
    </xdr:to>
    <xdr:graphicFrame macro="">
      <xdr:nvGraphicFramePr>
        <xdr:cNvPr id="4" name="Chart 3">
          <a:extLst>
            <a:ext uri="{FF2B5EF4-FFF2-40B4-BE49-F238E27FC236}">
              <a16:creationId xmlns:a16="http://schemas.microsoft.com/office/drawing/2014/main" id="{23B05DD9-ACA0-4722-B0F1-39CC0DDA1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556260</xdr:colOff>
      <xdr:row>0</xdr:row>
      <xdr:rowOff>32038</xdr:rowOff>
    </xdr:from>
    <xdr:ext cx="9243060" cy="474810"/>
    <xdr:sp macro="" textlink="">
      <xdr:nvSpPr>
        <xdr:cNvPr id="5" name="TextBox 4">
          <a:extLst>
            <a:ext uri="{FF2B5EF4-FFF2-40B4-BE49-F238E27FC236}">
              <a16:creationId xmlns:a16="http://schemas.microsoft.com/office/drawing/2014/main" id="{9B8FE86A-467F-56B6-9C73-40EADEC7A2E8}"/>
            </a:ext>
          </a:extLst>
        </xdr:cNvPr>
        <xdr:cNvSpPr txBox="1"/>
      </xdr:nvSpPr>
      <xdr:spPr>
        <a:xfrm>
          <a:off x="2385060" y="32038"/>
          <a:ext cx="9243060" cy="474810"/>
        </a:xfrm>
        <a:prstGeom prst="rect">
          <a:avLst/>
        </a:prstGeom>
        <a:solidFill>
          <a:schemeClr val="tx2">
            <a:lumMod val="90000"/>
            <a:lumOff val="1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2400">
              <a:solidFill>
                <a:schemeClr val="tx2">
                  <a:lumMod val="25000"/>
                  <a:lumOff val="75000"/>
                </a:schemeClr>
              </a:solidFill>
              <a:latin typeface="Book Antiqua" panose="02040602050305030304" pitchFamily="18" charset="0"/>
              <a:ea typeface="ADLaM Display" panose="020F0502020204030204" pitchFamily="2" charset="0"/>
              <a:cs typeface="ADLaM Display" panose="020F0502020204030204" pitchFamily="2" charset="0"/>
            </a:rPr>
            <a:t>IMDB DASHBOARD</a:t>
          </a:r>
        </a:p>
      </xdr:txBody>
    </xdr:sp>
    <xdr:clientData/>
  </xdr:oneCellAnchor>
  <xdr:twoCellAnchor>
    <xdr:from>
      <xdr:col>0</xdr:col>
      <xdr:colOff>327660</xdr:colOff>
      <xdr:row>20</xdr:row>
      <xdr:rowOff>53340</xdr:rowOff>
    </xdr:from>
    <xdr:to>
      <xdr:col>6</xdr:col>
      <xdr:colOff>487680</xdr:colOff>
      <xdr:row>33</xdr:row>
      <xdr:rowOff>140970</xdr:rowOff>
    </xdr:to>
    <xdr:graphicFrame macro="">
      <xdr:nvGraphicFramePr>
        <xdr:cNvPr id="6" name="Chart 5">
          <a:extLst>
            <a:ext uri="{FF2B5EF4-FFF2-40B4-BE49-F238E27FC236}">
              <a16:creationId xmlns:a16="http://schemas.microsoft.com/office/drawing/2014/main" id="{517802B8-ED2E-4FA6-B783-6C5128B6B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563882</xdr:colOff>
      <xdr:row>3</xdr:row>
      <xdr:rowOff>7622</xdr:rowOff>
    </xdr:from>
    <xdr:to>
      <xdr:col>18</xdr:col>
      <xdr:colOff>391082</xdr:colOff>
      <xdr:row>21</xdr:row>
      <xdr:rowOff>7619</xdr:rowOff>
    </xdr:to>
    <mc:AlternateContent xmlns:mc="http://schemas.openxmlformats.org/markup-compatibility/2006">
      <mc:Choice xmlns:a14="http://schemas.microsoft.com/office/drawing/2010/main" Requires="a14">
        <xdr:graphicFrame macro="">
          <xdr:nvGraphicFramePr>
            <xdr:cNvPr id="7" name="Genre 1">
              <a:extLst>
                <a:ext uri="{FF2B5EF4-FFF2-40B4-BE49-F238E27FC236}">
                  <a16:creationId xmlns:a16="http://schemas.microsoft.com/office/drawing/2014/main" id="{CF9A56B6-2852-4370-8F37-56D31BB12D44}"/>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dr:sp macro="" textlink="">
          <xdr:nvSpPr>
            <xdr:cNvPr id="0" name=""/>
            <xdr:cNvSpPr>
              <a:spLocks noTextEdit="1"/>
            </xdr:cNvSpPr>
          </xdr:nvSpPr>
          <xdr:spPr>
            <a:xfrm>
              <a:off x="9707882" y="556262"/>
              <a:ext cx="1656000" cy="3291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525780</xdr:colOff>
      <xdr:row>3</xdr:row>
      <xdr:rowOff>30480</xdr:rowOff>
    </xdr:from>
    <xdr:to>
      <xdr:col>23</xdr:col>
      <xdr:colOff>137160</xdr:colOff>
      <xdr:row>21</xdr:row>
      <xdr:rowOff>22860</xdr:rowOff>
    </xdr:to>
    <mc:AlternateContent xmlns:mc="http://schemas.openxmlformats.org/markup-compatibility/2006">
      <mc:Choice xmlns:a14="http://schemas.microsoft.com/office/drawing/2010/main" Requires="a14">
        <xdr:graphicFrame macro="">
          <xdr:nvGraphicFramePr>
            <xdr:cNvPr id="8" name="Year 1">
              <a:extLst>
                <a:ext uri="{FF2B5EF4-FFF2-40B4-BE49-F238E27FC236}">
                  <a16:creationId xmlns:a16="http://schemas.microsoft.com/office/drawing/2014/main" id="{8314567D-B25F-4129-9F5E-F77686B633B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1498580" y="579120"/>
              <a:ext cx="265938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91440</xdr:colOff>
      <xdr:row>21</xdr:row>
      <xdr:rowOff>152400</xdr:rowOff>
    </xdr:from>
    <xdr:to>
      <xdr:col>21</xdr:col>
      <xdr:colOff>30480</xdr:colOff>
      <xdr:row>32</xdr:row>
      <xdr:rowOff>60960</xdr:rowOff>
    </xdr:to>
    <xdr:graphicFrame macro="">
      <xdr:nvGraphicFramePr>
        <xdr:cNvPr id="9" name="Chart 8">
          <a:extLst>
            <a:ext uri="{FF2B5EF4-FFF2-40B4-BE49-F238E27FC236}">
              <a16:creationId xmlns:a16="http://schemas.microsoft.com/office/drawing/2014/main" id="{65A0C81B-2F4C-4616-BF07-D3144755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83820</xdr:colOff>
      <xdr:row>3</xdr:row>
      <xdr:rowOff>95250</xdr:rowOff>
    </xdr:from>
    <xdr:to>
      <xdr:col>15</xdr:col>
      <xdr:colOff>160020</xdr:colOff>
      <xdr:row>18</xdr:row>
      <xdr:rowOff>95250</xdr:rowOff>
    </xdr:to>
    <xdr:graphicFrame macro="">
      <xdr:nvGraphicFramePr>
        <xdr:cNvPr id="5" name="Chart 4">
          <a:extLst>
            <a:ext uri="{FF2B5EF4-FFF2-40B4-BE49-F238E27FC236}">
              <a16:creationId xmlns:a16="http://schemas.microsoft.com/office/drawing/2014/main" id="{60EFDFDC-BC2E-D466-20E5-67ABEF160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76200</xdr:colOff>
      <xdr:row>2</xdr:row>
      <xdr:rowOff>57150</xdr:rowOff>
    </xdr:from>
    <xdr:to>
      <xdr:col>17</xdr:col>
      <xdr:colOff>45720</xdr:colOff>
      <xdr:row>15</xdr:row>
      <xdr:rowOff>167640</xdr:rowOff>
    </xdr:to>
    <xdr:graphicFrame macro="">
      <xdr:nvGraphicFramePr>
        <xdr:cNvPr id="2" name="Chart 1">
          <a:extLst>
            <a:ext uri="{FF2B5EF4-FFF2-40B4-BE49-F238E27FC236}">
              <a16:creationId xmlns:a16="http://schemas.microsoft.com/office/drawing/2014/main" id="{1168DD81-03C5-E0B2-2C98-D9E9B65E5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106680</xdr:colOff>
      <xdr:row>3</xdr:row>
      <xdr:rowOff>60960</xdr:rowOff>
    </xdr:from>
    <xdr:to>
      <xdr:col>27</xdr:col>
      <xdr:colOff>22860</xdr:colOff>
      <xdr:row>22</xdr:row>
      <xdr:rowOff>30480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48E07945-8641-E5A7-1AD8-79CB407214C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749540" y="609600"/>
              <a:ext cx="265938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xdr:colOff>
      <xdr:row>1</xdr:row>
      <xdr:rowOff>95250</xdr:rowOff>
    </xdr:from>
    <xdr:to>
      <xdr:col>20</xdr:col>
      <xdr:colOff>236220</xdr:colOff>
      <xdr:row>16</xdr:row>
      <xdr:rowOff>95250</xdr:rowOff>
    </xdr:to>
    <xdr:graphicFrame macro="">
      <xdr:nvGraphicFramePr>
        <xdr:cNvPr id="2" name="Chart 1">
          <a:extLst>
            <a:ext uri="{FF2B5EF4-FFF2-40B4-BE49-F238E27FC236}">
              <a16:creationId xmlns:a16="http://schemas.microsoft.com/office/drawing/2014/main" id="{6A2EEFFD-D96D-CF91-4A90-5B989C008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160020</xdr:colOff>
      <xdr:row>4</xdr:row>
      <xdr:rowOff>91440</xdr:rowOff>
    </xdr:from>
    <xdr:to>
      <xdr:col>29</xdr:col>
      <xdr:colOff>205740</xdr:colOff>
      <xdr:row>18</xdr:row>
      <xdr:rowOff>112395</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0CD69F2C-13FA-5C42-6B76-8E53442E78A6}"/>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7810500" y="82296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449580</xdr:colOff>
      <xdr:row>0</xdr:row>
      <xdr:rowOff>156210</xdr:rowOff>
    </xdr:from>
    <xdr:to>
      <xdr:col>12</xdr:col>
      <xdr:colOff>144780</xdr:colOff>
      <xdr:row>15</xdr:row>
      <xdr:rowOff>156210</xdr:rowOff>
    </xdr:to>
    <xdr:graphicFrame macro="">
      <xdr:nvGraphicFramePr>
        <xdr:cNvPr id="3" name="Chart 2">
          <a:extLst>
            <a:ext uri="{FF2B5EF4-FFF2-40B4-BE49-F238E27FC236}">
              <a16:creationId xmlns:a16="http://schemas.microsoft.com/office/drawing/2014/main" id="{D0E08FFB-20DE-FDEF-23BD-2A7BEFB47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91440</xdr:colOff>
      <xdr:row>5</xdr:row>
      <xdr:rowOff>80010</xdr:rowOff>
    </xdr:from>
    <xdr:to>
      <xdr:col>13</xdr:col>
      <xdr:colOff>83820</xdr:colOff>
      <xdr:row>18</xdr:row>
      <xdr:rowOff>167640</xdr:rowOff>
    </xdr:to>
    <xdr:graphicFrame macro="">
      <xdr:nvGraphicFramePr>
        <xdr:cNvPr id="3" name="Chart 2">
          <a:extLst>
            <a:ext uri="{FF2B5EF4-FFF2-40B4-BE49-F238E27FC236}">
              <a16:creationId xmlns:a16="http://schemas.microsoft.com/office/drawing/2014/main" id="{6BCEFFD7-805F-76D6-D629-7A86507CB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62.829288194444" createdVersion="8" refreshedVersion="8" minRefreshableVersion="3" recordCount="400" xr:uid="{CC0F4DC9-AA9D-41FE-BA8F-BECF25DC062D}">
  <cacheSource type="worksheet">
    <worksheetSource ref="A1:I401" sheet="IMDb_Dataset"/>
  </cacheSource>
  <cacheFields count="9">
    <cacheField name="Title" numFmtId="0">
      <sharedItems count="251">
        <s v="Gladiator"/>
        <s v="Mission: Impossible - Dead Reckoning Part One"/>
        <s v="Rebel Moon - Part Two: The Scargiver"/>
        <s v="Inglourious Basterds"/>
        <s v="Borderlands"/>
        <s v="Jurassic Park"/>
        <s v="The Fifth Element"/>
        <s v="Inside Out"/>
        <s v="Descendants: The Rise of Red"/>
        <s v="Wish"/>
        <s v="The Hunger Games"/>
        <s v="Rebel Moon - Part One: A Child of Fire"/>
        <s v="Harry Potter and the Sorcerer's Stone"/>
        <s v="Wonka"/>
        <s v="Inception"/>
        <s v="The Lord of the Rings: The Fellowship of the Ring"/>
        <s v="Twister"/>
        <s v="Damsel"/>
        <s v="Dune"/>
        <s v="Arthur the King"/>
        <s v="Kung Fu Panda 4"/>
        <s v="Mad Max Beyond Thunderdome"/>
        <s v="Manjummel Boys"/>
        <s v="Golden Kamuy"/>
        <s v="Interstellar"/>
        <s v="Planet of the Apes"/>
        <s v="Barbie"/>
        <s v="Twisters"/>
        <s v="The Hunger Games: The Ballad of Songbirds &amp; Snakes"/>
        <s v="Inside Out 2"/>
        <s v="Bad Boys: Ride or Die"/>
        <s v="Mad Max 2: The Road Warrior"/>
        <s v="Godzilla Minus One"/>
        <s v="Love Lies Bleeding"/>
        <s v="Dawn of the Planet of the Apes"/>
        <s v="Mad Max"/>
        <s v="War for the Planet of the Apes"/>
        <s v="Ghostbusters: Frozen Empire"/>
        <s v="Thelma the Unicorn"/>
        <s v="The Garfield Movie"/>
        <s v="Godzilla x Kong: The New Empire"/>
        <s v="Madame Web"/>
        <s v="Civil War"/>
        <s v="Mad Max: Fury Road"/>
        <s v="Atlas"/>
        <s v="Dune: Part Two"/>
        <s v="Kingdom of the Planet of the Apes"/>
        <s v="Furiosa: A Mad Max Saga"/>
        <s v="WALLÂ·E"/>
        <s v="Spider-Man: Beyond the Spider-Verse"/>
        <s v="Hercules"/>
        <s v="Sing"/>
        <s v="Castle in the Sky"/>
        <s v="Monsters, Inc."/>
        <s v="Tangled"/>
        <s v="Up"/>
        <s v="Toy Story"/>
        <s v="Puss in Boots: The Last Wish"/>
        <s v="Encanto"/>
        <s v="Coco"/>
        <s v="Frozen"/>
        <s v="Mufasa: The Lion King"/>
        <s v="Howl's Moving Castle"/>
        <s v="Zootopia"/>
        <s v="Teenage Mutant Ninja Turtles: Mutant Mayhem"/>
        <s v="Kung Fu Panda"/>
        <s v="The Lion King"/>
        <s v="Spider-Man: Into the Spider-Verse"/>
        <s v="The Incredibles"/>
        <s v="Mars Express"/>
        <s v="Shrek 2"/>
        <s v="Your Name."/>
        <s v="Elemental"/>
        <s v="Ratatouille"/>
        <s v="Moana"/>
        <s v="Harold and the Purple Crayon"/>
        <s v="Finding Nemo"/>
        <s v="Sing 2"/>
        <s v="Trolls Band Together"/>
        <s v="Transformers One"/>
        <s v="The Boy and the Heron"/>
        <s v="Cars"/>
        <s v="Shrek"/>
        <s v="Spirited Away"/>
        <s v="Moana 2"/>
        <s v="The Super Mario Bros. Movie"/>
        <s v="The Lord of the Rings: The War of the Rohirrim"/>
        <s v="Despicable Me 4"/>
        <s v="Migration"/>
        <s v="Spider-Man: Across the Spider-Verse"/>
        <s v="IF"/>
        <s v="Taxi Driver"/>
        <s v="Kill Bill: Vol. 1"/>
        <s v="We're the Millers"/>
        <s v="The Green Mile"/>
        <s v="Animal"/>
        <s v="Prisoners"/>
        <s v="12 Angry Men"/>
        <s v="Joker"/>
        <s v="Sicario"/>
        <s v="Baby Driver"/>
        <s v="The Crow"/>
        <s v="LÃ©on: The Professional"/>
        <s v="In the Land of Saints and Sinners"/>
        <s v="The Equalizer"/>
        <s v="The Equalizer 3"/>
        <s v="Wicked Little Letters"/>
        <s v="Beverly Hills Cop"/>
        <s v="The Silence of the Lambs"/>
        <s v="Heat"/>
        <s v="No Country for Old Men"/>
        <s v="Se7en"/>
        <s v="John Wick: Chapter 4"/>
        <s v="The Talented Mr. Ripley"/>
        <s v="The Outsiders"/>
        <s v="The Departed"/>
        <s v="Goodfellas"/>
        <s v="MaXXXine"/>
        <s v="The Wolf of Wall Street"/>
        <s v="The Batman"/>
        <s v="The Courier"/>
        <s v="The Dark Knight"/>
        <s v="Killers of the Flower Moon"/>
        <s v="Pulp Fiction"/>
        <s v="Force of Nature: The Dry 2"/>
        <s v="Anatomy of a Fall"/>
        <s v="The Bikeriders"/>
        <s v="The Godfather"/>
        <s v="The Gentlemen"/>
        <s v="The Judge"/>
        <s v="The Last Stop in Yuma County"/>
        <s v="Beverly Hills Cop: Axel F"/>
        <s v="Hit Man"/>
        <s v="Longlegs"/>
        <s v="Disturbia"/>
        <s v="A Simple Favor"/>
        <s v="Emilia Perez"/>
        <s v="Boy Kills World"/>
        <s v="Monster"/>
        <s v="Glass"/>
        <s v="Lisa Frankenstein"/>
        <s v="It"/>
        <s v="Smile"/>
        <s v="The Dead Don't Die"/>
        <s v="Nosferatu"/>
        <s v="A Serbian Film"/>
        <s v="Mandy"/>
        <s v="The Prodigy"/>
        <s v="Split"/>
        <s v="The Menu"/>
        <s v="Nope"/>
        <s v="Five Nights at Freddy's"/>
        <s v="Alien"/>
        <s v="A Quiet Place"/>
        <s v="The First Omen"/>
        <s v="Midsommar"/>
        <s v="The Killing of a Sacred Deer"/>
        <s v="Talk to Me"/>
        <s v="Hereditary"/>
        <s v="Dream Scenario"/>
        <s v="Exhuma"/>
        <s v="Shaitaan"/>
        <s v="28 Days Later"/>
        <s v="Alien: Romulus"/>
        <s v="Arcadian"/>
        <s v="A Quiet Place: Day One"/>
        <s v="Barbarian"/>
        <s v="The Coffee Table"/>
        <s v="Immaculate"/>
        <s v="Pearl"/>
        <s v="The Invitation"/>
        <s v="The Watchers"/>
        <s v="In a Violent Nature"/>
        <s v="The Strangers"/>
        <s v="Tarot"/>
        <s v="X"/>
        <s v="Sting"/>
        <s v="I Saw the TV Glow"/>
        <s v="Late Night with the Devil"/>
        <s v="The Substance"/>
        <s v="Abigail"/>
        <s v="The Strangers: Chapter 1"/>
        <s v="Beetlejuice Beetlejuice"/>
        <s v="Deadpool 2"/>
        <s v="Avengers: Endgame"/>
        <s v="Ghostbusters: Afterlife"/>
        <s v="Star Wars: Episode I - The Phantom Menace"/>
        <s v="Spider-Man: No Way Home"/>
        <s v="Ghostbusters"/>
        <s v="The Matrix"/>
        <s v="Blade Runner 2049"/>
        <s v="Godzilla vs. Kong"/>
        <s v="Her"/>
        <s v="Upgrade"/>
        <s v="Rise of the Planet of the Apes"/>
        <s v="Poor Things"/>
        <s v="Deadpool &amp; Wolverine"/>
        <s v="Megalopolis"/>
        <s v="Charlie and the Chocolate Factory"/>
        <s v="Harry Potter and the Chamber of Secrets"/>
        <s v="Minecraft"/>
        <s v="Willy Wonka &amp; the Chocolate Factory"/>
        <s v="The Sandlot"/>
        <s v="Stardust"/>
        <s v="The Chronicles of Narnia: The Lion, the Witch and the Wardrobe"/>
        <s v="Miss Peregrine's Home for Peculiar Children"/>
        <s v="Harry Potter and the Deathly Hallows: Part 2"/>
        <s v="Harry Potter and the Prisoner of Azkaban"/>
        <s v="The Wizard of Oz"/>
        <s v="Garfield: The Movie"/>
        <s v="The Little Mermaid"/>
        <s v="Harry Potter and the Goblet of Fire"/>
        <s v="The Goonies"/>
        <s v="The Princess Bride"/>
        <s v="Jumanji"/>
        <s v="Sonic the Hedgehog 3"/>
        <s v="Unsung Hero"/>
        <s v="Land of Bad"/>
        <s v="You Can't Run Forever"/>
        <s v="Saltburn"/>
        <s v="The Surfer"/>
        <s v="Where the Crawdads Sing"/>
        <s v="Argylle"/>
        <s v="Bullet Train"/>
        <s v="Monkey Man"/>
        <s v="The Beekeeper"/>
        <s v="Road House"/>
        <s v="Mothers' Instinct"/>
        <s v="Trigger Warning"/>
        <s v="Red, White &amp; Royal Blue"/>
        <s v="Sasquatch Sunset"/>
        <s v="10 Things I Hate About You"/>
        <s v="Babes"/>
        <s v="No Hard Feelings"/>
        <s v="Seize Them!"/>
        <s v="Deadpool"/>
        <s v="Madgaon Express"/>
        <s v="Crew"/>
        <s v="Miller's Girl"/>
        <s v="Anora"/>
        <s v="The Holdovers"/>
        <s v="American Fiction"/>
        <s v="Once Upon a Time... in Hollywood"/>
        <s v="Beetlejuice"/>
        <s v="Laapataa Ladies"/>
        <s v="Unfrosted"/>
        <s v="Anyone But You"/>
        <s v="Kinds of Kindness"/>
        <s v="Mother of the Bride"/>
        <s v="The Idea of You"/>
        <s v="The Fall Guy"/>
      </sharedItems>
    </cacheField>
    <cacheField name="IMDb Rating" numFmtId="0">
      <sharedItems containsSemiMixedTypes="0" containsString="0" containsNumber="1" minValue="3.9" maxValue="9.1999999999999993" count="45">
        <n v="8.5"/>
        <n v="7.7"/>
        <n v="5.2"/>
        <n v="8.4"/>
        <n v="7.1"/>
        <n v="8.1999999999999993"/>
        <n v="7.6"/>
        <n v="8.1"/>
        <n v="5.6"/>
        <n v="7.2"/>
        <n v="7"/>
        <n v="8.8000000000000007"/>
        <n v="8.9"/>
        <n v="6.5"/>
        <n v="6.1"/>
        <n v="6.3"/>
        <n v="6.2"/>
        <n v="6.4"/>
        <n v="8.6999999999999993"/>
        <n v="8"/>
        <n v="6.8"/>
        <n v="6.7"/>
        <n v="7.9"/>
        <n v="5.7"/>
        <n v="7.4"/>
        <n v="5.8"/>
        <n v="5.9"/>
        <n v="3.9"/>
        <n v="8.6"/>
        <n v="7.3"/>
        <n v="8.3000000000000007"/>
        <n v="7.8"/>
        <n v="7.5"/>
        <n v="6"/>
        <n v="9"/>
        <n v="9.1999999999999993"/>
        <n v="4.5999999999999996"/>
        <n v="6.6"/>
        <n v="5.5"/>
        <n v="5"/>
        <n v="6.9"/>
        <n v="5.3"/>
        <n v="4.9000000000000004"/>
        <n v="4.4000000000000004"/>
        <n v="4.8"/>
      </sharedItems>
    </cacheField>
    <cacheField name="Year" numFmtId="0">
      <sharedItems containsSemiMixedTypes="0" containsString="0" containsNumber="1" containsInteger="1" minValue="1939" maxValue="2025" count="47">
        <n v="2000"/>
        <n v="2023"/>
        <n v="2024"/>
        <n v="2009"/>
        <n v="1993"/>
        <n v="1997"/>
        <n v="2015"/>
        <n v="2012"/>
        <n v="2001"/>
        <n v="2010"/>
        <n v="1996"/>
        <n v="1984"/>
        <n v="1985"/>
        <n v="2014"/>
        <n v="1968"/>
        <n v="1981"/>
        <n v="1979"/>
        <n v="2017"/>
        <n v="2021"/>
        <n v="2008"/>
        <n v="2016"/>
        <n v="1986"/>
        <n v="1995"/>
        <n v="2022"/>
        <n v="2013"/>
        <n v="2004"/>
        <n v="2019"/>
        <n v="2018"/>
        <n v="2007"/>
        <n v="2003"/>
        <n v="1994"/>
        <n v="2006"/>
        <n v="1976"/>
        <n v="1999"/>
        <n v="1957"/>
        <n v="1991"/>
        <n v="1983"/>
        <n v="1990"/>
        <n v="1972"/>
        <n v="2002"/>
        <n v="2011"/>
        <n v="2005"/>
        <n v="2025"/>
        <n v="1971"/>
        <n v="1939"/>
        <n v="1987"/>
        <n v="1988"/>
      </sharedItems>
    </cacheField>
    <cacheField name="Certificates" numFmtId="0">
      <sharedItems count="11">
        <s v="R"/>
        <s v="PG-13"/>
        <s v="PG"/>
        <s v="TV-G"/>
        <s v="G"/>
        <s v="Not Rated"/>
        <s v="Approved"/>
        <s v="TV-MA"/>
        <s v="NC-17"/>
        <s v="16+"/>
        <s v="TV-PG"/>
      </sharedItems>
    </cacheField>
    <cacheField name="Genre" numFmtId="0">
      <sharedItems count="10">
        <s v="Action"/>
        <s v="Adventure"/>
        <s v="Animation"/>
        <s v="Crime"/>
        <s v="Comedy"/>
        <s v="Biography"/>
        <s v="Horror"/>
        <s v="Drama"/>
        <s v="Fantasy"/>
        <s v="Thriller"/>
      </sharedItems>
    </cacheField>
    <cacheField name="Director" numFmtId="0">
      <sharedItems count="199">
        <s v="Ridley Scott"/>
        <s v="Christopher McQuarrie"/>
        <s v="Zack Snyder"/>
        <s v="Quentin Tarantino"/>
        <s v="Eli Roth"/>
        <s v="Steven Spielberg"/>
        <s v="Luc Besson"/>
        <s v="Pete Docter"/>
        <s v="Jennifer Phang"/>
        <s v="Chris Buck"/>
        <s v="Gary Ross"/>
        <s v="Chris Columbus"/>
        <s v="Paul King"/>
        <s v="Christopher Nolan"/>
        <s v="Peter Jackson"/>
        <s v="Jan de Bont"/>
        <s v="Juan Carlos Fresnadillo"/>
        <s v="David Lynch"/>
        <s v="Simon Cellan Jones"/>
        <s v="Mike Mitchell"/>
        <s v="George Miller"/>
        <s v="Chidambaram"/>
        <s v="Shigeaki Kubo"/>
        <s v="Franklin J. Schaffner"/>
        <s v="Greta Gerwig"/>
        <s v="Lee Isaac Chung"/>
        <s v="Francis Lawrence"/>
        <s v="Kelsey Mann"/>
        <s v="Adil El Arbi"/>
        <s v="Takashi Yamazaki"/>
        <s v="Rose Glass"/>
        <s v="Matt Reeves"/>
        <s v="Tim Burton"/>
        <s v="Gil Kenan"/>
        <s v="Jared Hess"/>
        <s v="Denis Villeneuve"/>
        <s v="Mark Dindal"/>
        <s v="Adam Wingard"/>
        <s v="S.J. Clarkson"/>
        <s v="Alex Garland"/>
        <s v="Brad Peyton"/>
        <s v="Wes Ball"/>
        <s v="Andrew Stanton"/>
        <s v="Joaquim Dos Santos"/>
        <s v="Ron Clements"/>
        <s v="Garth Jennings"/>
        <s v="Hayao Miyazaki"/>
        <s v="Nathan Greno"/>
        <s v="John Lasseter"/>
        <s v="Joel Crawford"/>
        <s v="Jared Bush"/>
        <s v="Lee Unkrich"/>
        <s v="Barry Jenkins"/>
        <s v="Byron Howard"/>
        <s v="Jeff Rowe"/>
        <s v="Mark Osborne"/>
        <s v="Jon Favreau"/>
        <s v="Bob Persichetti"/>
        <s v="Brad Bird"/>
        <s v="JÃ©rÃ©mie PÃ©rin"/>
        <s v="Andrew Adamson"/>
        <s v="Makoto Shinkai"/>
        <s v="Peter Sohn"/>
        <s v="Carlos Saldanha"/>
        <s v="Walt Dohrn"/>
        <s v="Josh Cooley"/>
        <s v="Roger Allers"/>
        <s v="David G. Derrick Jr."/>
        <s v="Aaron Horvath"/>
        <s v="Kenji Kamiyama"/>
        <s v="Chris Renaud"/>
        <s v="Benjamin Renner"/>
        <s v="John Krasinski"/>
        <s v="Martin Scorsese"/>
        <s v="Rawson Marshall Thurber"/>
        <s v="Frank Darabont"/>
        <s v="Sandeep Reddy Vanga"/>
        <s v="Sidney Lumet"/>
        <s v="Todd Phillips"/>
        <s v="Edgar Wright"/>
        <s v="Alex Proyas"/>
        <s v="Robert Lorenz"/>
        <s v="Antoine Fuqua"/>
        <s v="Thea Sharrock"/>
        <s v="Martin Brest"/>
        <s v="Jonathan Demme"/>
        <s v="Michael Mann"/>
        <s v="Ethan Coen"/>
        <s v="David Fincher"/>
        <s v="Chad Stahelski"/>
        <s v="Anthony Minghella"/>
        <s v="Francis Ford Coppola"/>
        <s v="Ti West"/>
        <s v="Daniel Calparsoro"/>
        <s v="Robert Connolly"/>
        <s v="Rupert Sanders"/>
        <s v="Justine Triet"/>
        <s v="Jeff Nichols"/>
        <s v="Guy Ritchie"/>
        <s v="David Dobkin"/>
        <s v="Francis Galluppi"/>
        <s v="Mark Molloy"/>
        <s v="Richard Linklater"/>
        <s v="Oz Perkins"/>
        <s v="D.J. Caruso"/>
        <s v="Paul Feig"/>
        <s v="Jacques Audiard"/>
        <s v="Moritz Mohr"/>
        <s v="Rako Prijanto"/>
        <s v="M. Night Shyamalan"/>
        <s v="Zelda Williams"/>
        <s v="Andy Muschietti"/>
        <s v="Parker Finn"/>
        <s v="Jim Jarmusch"/>
        <s v="Robert Eggers"/>
        <s v="Srdjan Spasojevic"/>
        <s v="Panos Cosmatos"/>
        <s v="Nicholas McCarthy"/>
        <s v="Mark Mylod"/>
        <s v="Jordan Peele"/>
        <s v="Emma Tammi"/>
        <s v="Arkasha Stevenson"/>
        <s v="Ari Aster"/>
        <s v="Yorgos Lanthimos"/>
        <s v="Danny Philippou"/>
        <s v="Kristoffer Borgli"/>
        <s v="Jang Jae-hyun"/>
        <s v="Vikas Bahl"/>
        <s v="Danny Boyle"/>
        <s v="Fede Alvarez"/>
        <s v="Benjamin Brewer"/>
        <s v="Michael Sarnoski"/>
        <s v="Zach Cregger"/>
        <s v="Caye Casas"/>
        <s v="Michael Mohan"/>
        <s v="Jessica M. Thompson"/>
        <s v="Ishana Shyamalan"/>
        <s v="Chris Nash"/>
        <s v="Bryan Bertino"/>
        <s v="Spenser Cohen"/>
        <s v="Kiah Roache-Turner"/>
        <s v="Jane Schoenbrun"/>
        <s v="Cameron Cairnes"/>
        <s v="Coralie Fargeat"/>
        <s v="Matt Bettinelli-Olpin"/>
        <s v="Renny Harlin"/>
        <s v="David Leitch"/>
        <s v="Anthony Russo"/>
        <s v="Jason Reitman"/>
        <s v="George Lucas"/>
        <s v="Jon Watts"/>
        <s v="Ivan Reitman"/>
        <s v="Lana Wachowski"/>
        <s v="Spike Jonze"/>
        <s v="Leigh Whannell"/>
        <s v="Rupert Wyatt"/>
        <s v="Shawn Levy"/>
        <s v="Mel Stuart"/>
        <s v="David Mickey Evans"/>
        <s v="Matthew Vaughn"/>
        <s v="David Yates"/>
        <s v="Alfonso CuarÃ³n"/>
        <s v="Victor Fleming"/>
        <s v="Peter Hewitt"/>
        <s v="Rob Marshall"/>
        <s v="Mike Newell"/>
        <s v="Richard Donner"/>
        <s v="Rob Reiner"/>
        <s v="Joe Johnston"/>
        <s v="Jeff Fowler"/>
        <s v="Richard L. Ramsey"/>
        <s v="William Eubank"/>
        <s v="Michelle Schumacher"/>
        <s v="Emerald Fennell"/>
        <s v="Lorcan Finnegan"/>
        <s v="Olivia Newman"/>
        <s v="Dev Patel"/>
        <s v="David Ayer"/>
        <s v="Doug Liman"/>
        <s v="BenoÃ®t Delhomme"/>
        <s v="Mouly Surya"/>
        <s v="Matthew LÃ³pez"/>
        <s v="David Zellner"/>
        <s v="Gil Junger"/>
        <s v="Pamela Adlon"/>
        <s v="Gene Stupnitsky"/>
        <s v="Curtis Vowell"/>
        <s v="Tim Miller"/>
        <s v="Kunal Kemmu"/>
        <s v="Rajesh A Krishnan"/>
        <s v="Jade Halley Bartlett"/>
        <s v="Sean Baker"/>
        <s v="Alexander Payne"/>
        <s v="Cord Jefferson"/>
        <s v="Kiran Rao"/>
        <s v="Jerry Seinfeld"/>
        <s v="Will Gluck"/>
        <s v="Mark Waters"/>
        <s v="Michael Showalter"/>
      </sharedItems>
    </cacheField>
    <cacheField name="Star Cast" numFmtId="0">
      <sharedItems count="247">
        <s v="David FranzoniJohn LoganWilliam Nicholson"/>
        <s v="Tom CruiseHayley AtwellVing Rhames"/>
        <s v="Zack SnyderKurt JohnstadShay Hatten"/>
        <s v="Brad PittDiane KrugerEli Roth"/>
        <s v="Eli RothJoe Crombie"/>
        <s v="Michael CrichtonDavid Koepp"/>
        <s v="Luc BessonRobert Mark Kamen"/>
        <s v="Pete DocterRonnie Del CarmenMeg LeFauve"/>
        <s v="Rita OraJoshua ColleyChina Anne McClain"/>
        <s v="Jennifer LeeAllison MooreChris Buck"/>
        <s v="Gary RossSuzanne CollinsBilly Ray"/>
        <s v="Daniel RadcliffeRupert GrintEmma Watson"/>
        <s v="Roald DahlPaul KingSimon Farnaby"/>
        <s v="Leonardo DiCaprioJoseph Gordon-LevittElliot Page"/>
        <s v="J.R.R. TolkienFran WalshPhilippa Boyens"/>
        <s v="Helen HuntBill PaxtonCary Elwes"/>
        <s v="Millie Bobby BrownRay WinstoneAngela Bassett"/>
        <s v="Kyle MacLachlanVirginia MadsenFrancesca Annis"/>
        <s v="Mark WahlbergSimu LiuJuliet Rylance"/>
        <s v="Jonathan AibelGlenn BergerDarren Lemke"/>
        <s v="Terry HayesGeorge MillerByron Kennedy"/>
        <s v="Soubin ShahirSreenath BhasiBalu Varghese"/>
        <s v="Kento YamazakiAnna YamadaYÃ»ma Yamoto"/>
        <s v="Matthew McConaugheyAnne HathawayJessica Chastain"/>
        <s v="Michael WilsonRod SerlingPierre Boulle"/>
        <s v="Margot RobbieRyan GoslingIssa Rae"/>
        <s v="Mark L. SmithJoseph KosinskiMichael Crichton"/>
        <s v="Rachel ZeglerTom BlythViola Davis"/>
        <s v="Amy PoehlerPhyllis SmithLewis Black"/>
        <s v="Will SmithMartin LawrenceVanessa Hudgens"/>
        <s v="Terry HayesGeorge MillerBrian Hannant"/>
        <s v="Ryunosuke KamikiMinami HamabeSakura AndÃ´"/>
        <s v="Anna BaryshnikovKristen StewartDave Franco"/>
        <s v="Mark BombackRick JaffaAmanda Silver"/>
        <s v="Pierre BoulleWilliam Broyles Jr.Lawrence Konner"/>
        <s v="James McCauslandGeorge MillerByron Kennedy"/>
        <s v="Mark BombackMatt ReevesRick Jaffa"/>
        <s v="Gil KenanJason ReitmanIvan Reitman"/>
        <s v="Brittany HowardWill ForteJon Heder"/>
        <s v="Jon SpaihtsDenis VilleneuveEric Roth"/>
        <s v="Paul A. KaplanMark TorgoveDavid Reynolds"/>
        <s v="Terry RossioAdam WingardSimon Barrett"/>
        <s v="Matt SazamaBurk SharplessClaire Parker"/>
        <s v="Kirsten DunstWagner MouraCailee Spaeny"/>
        <s v="Tom HardyCharlize TheronNicholas Hoult"/>
        <s v="Jennifer LopezSimu LiuSterling K. Brown"/>
        <s v="TimothÃ©e ChalametZendayaRebecca Ferguson"/>
        <s v="Owen TeagueFreya AllanKevin Durand"/>
        <s v="Anya Taylor-JoyChris HemsworthTom Burke"/>
        <s v="Andrew StantonPete DocterJim Reardon"/>
        <s v="Shameik MooreHailee SteinfeldBrian Tyree Henry"/>
        <s v="Ron ClementsJohn MuskerDon McEnery"/>
        <s v="Matthew McConaugheyReese WitherspoonSeth MacFarlane"/>
        <s v="Hayao MiyazakiJonathan Swift"/>
        <s v="Pete DocterJill CultonJeff Pidgeon"/>
        <s v="Mandy MooreZachary LeviDonna Murphy"/>
        <s v="Pete DocterBob PetersonTom McCarthy"/>
        <s v="John LasseterPete DocterAndrew Stanton"/>
        <s v="Paul FisherTommy SwerdlowTom Wheeler"/>
        <s v="Charise Castro SmithJared BushByron Howard"/>
        <s v="Lee UnkrichJason KatzMatthew Aldrich"/>
        <s v="Jennifer LeeHans Christian AndersenChris Buck"/>
        <s v="Linda WoolvertonIrene MecchiJonathan Roberts"/>
        <s v="Chieko BaishÃ´Takuya KimuraTatsuya GashÃ»in"/>
        <s v="Byron HowardRich MooreJared Bush"/>
        <s v="Seth RogenEvan GoldbergJeff Rowe"/>
        <s v="Jonathan AibelGlenn BergerEthan Reiff"/>
        <s v="Jeff NathansonIrene MecchiJonathan Roberts"/>
        <s v="Phil LordRodney Rothman"/>
        <s v="Craig T. NelsonSamuel L. JacksonHolly Hunter"/>
        <s v="LÃ©a DruckerMathieu AmalricDaniel Njo LobÃ©"/>
        <s v="William SteigAndrew AdamsonJoe Stillman"/>
        <s v="Makoto ShinkaiClark Cheng"/>
        <s v="John HobergKat LikkelBrenda Hsueh"/>
        <s v="Brad BirdJan PinkavaJim Capobianco"/>
        <s v="Ron ClementsJohn MuskerDon Hall"/>
        <s v="Zachary LeviLil Rel HoweryBenjamin Bottani"/>
        <s v="Andrew StantonBob PetersonDavid Reynolds"/>
        <s v="Matthew McConaugheyReese WitherspoonScarlett Johansson"/>
        <s v="Anna KendrickJustin TimberlakeKenan Thompson"/>
        <s v="Chris HemsworthBrian Tyree HenryScarlett Johansson"/>
        <s v="Hayao Miyazaki"/>
        <s v="Irene MecchiJonathan RobertsLinda Woolverton"/>
        <s v="John LasseterJoe RanftJorgen Klubien"/>
        <s v="William SteigTed ElliottTerry Rossio"/>
        <s v="Aaron HorvathMichael JelenicPierre Leduc"/>
        <s v="Jeffrey AddissPhoebe GittinsWill Matthews"/>
        <s v="Steve CarellKristen WiigJoey King"/>
        <s v="Mike WhiteBenjamin RennerKen Daurio"/>
        <s v="Cailey FlemingRyan ReynoldsJohn Krasinski"/>
        <s v="Robert De Niro,Jodie Foster,Cybill Shepherd"/>
        <s v="Quentin Tarantino ,Uma Thurman"/>
        <s v="Bob FisherSteve , FaberSean Anders"/>
        <s v="Tom HanksMichael Clarke DuncanDavid Morse"/>
        <s v="Suresh BandaruSaurabh GuptaPranay Reddy Vanga"/>
        <s v="Hugh JackmanJake GyllenhaalViola Davis"/>
        <s v="Reginald Rose"/>
        <s v="Todd PhillipsScott SilverBob Kane"/>
        <s v="Emily BluntJosh BrolinBenicio Del Toro"/>
        <s v="Ansel ElgortJon BernthalJon Hamm"/>
        <s v="Brandon LeeMichael WincottRochelle Davis"/>
        <s v="Jean RenoGary OldmanNatalie Portman"/>
        <s v="Kerry CondonDesmond EastwoodConor MacNeill"/>
        <s v="Denzel WashingtonMarton CsokasChloÃ« Grace Moretz"/>
        <s v="Denzel WashingtonDakota FanningEugenio Mastrandrea"/>
        <s v="Jessie BuckleyOlivia ColmanTimothy Spall"/>
        <s v="Daniel Petrie Jr.Danilo Bach"/>
        <s v="Jodie FosterAnthony HopkinsScott Glenn"/>
        <s v="Al PacinoRobert De NiroVal Kilmer"/>
        <s v="Tommy Lee JonesJavier BardemJosh Brolin"/>
        <s v="Morgan FreemanBrad PittKevin Spacey"/>
        <s v="Keanu ReevesLaurence FishburneGeorge Georgiou"/>
        <s v="Matt DamonGwyneth PaltrowJude Law"/>
        <s v="C. Thomas HowellMatt DillonRalph Macchio"/>
        <s v="Leonardo DiCaprioMatt DamonJack Nicholson"/>
        <s v="Nicholas PileggiMartin Scorsese"/>
        <s v="Ti West"/>
        <s v="Leonardo DiCaprioJonah HillMargot Robbie"/>
        <s v="Matt ReevesPeter CraigBob Kane"/>
        <s v="ArÃ³n PiperMarÃ­a PedrazaLuis Tosar"/>
        <s v="Jonathan NolanChristopher NolanDavid S. Goyer"/>
        <s v="Leonardo DiCaprioRobert De NiroLily Gladstone"/>
        <s v="Quentin TarantinoRoger Avary"/>
        <s v="Eric BanaAnna TorvDeborra-Lee Furness"/>
        <s v="Bill SkarsgÃ¥rdFKA twigsDanny Huston"/>
        <s v="Sandra HÃ¼llerSwann ArlaudMilo Machado-Graner"/>
        <s v="Jodie ComerAustin ButlerTom Hardy"/>
        <s v="Mario PuzoFrancis Ford Coppola"/>
        <s v="Guy RitchieIvan AtkinsonMarn Davies"/>
        <s v="Nick SchenkBill DubuqueDavid Dobkin"/>
        <s v="Jim CummingsFaizon LoveJocelin Donahue"/>
        <s v="Will BeallTom GormicanKevin Etten"/>
        <s v="Adria ArjonaGlen PowellRetta"/>
        <s v="Nicolas CageMaika MonroeAlicia Witt"/>
        <s v="Christopher LandonCarl Ellsworth"/>
        <s v="Anna KendrickBlake LivelyHenry Golding"/>
        <s v="Jacques AudiardThomas BidegainNicolas Livecchi"/>
        <s v="Tyler Burton SmithArend RemmersMoritz Mohr"/>
        <s v="Marsha TimothyAlex AbbadAnantya Kirana"/>
        <s v="M. Night Shyamalan"/>
        <s v="Kathryn NewtonLiza SoberanoJenna Davis"/>
        <s v="Chase PalmerCary Joji FukunagaGary Dauberman"/>
        <s v="Sosie BaconJessie T. UsherKyle Gallner"/>
        <s v="Bill MurrayAdam DriverTilda Swinton"/>
        <s v="Aaron Taylor-JohnsonBill SkarsgÃ¥rdNicholas Hoult"/>
        <s v="Srdjan 'Zika' TodorovicSergej TrifunovicJelena Gavrilovic"/>
        <s v="Panos CosmatosAaron Stewart-AhnCasper Kelly"/>
        <s v="Taylor SchillingJackson Robert ScottPeter Mooney"/>
        <s v="James McAvoyAnya Taylor-JoyHaley Lu Richardson"/>
        <s v="Ralph FiennesAnya Taylor-JoyNicholas Hoult"/>
        <s v="Daniel KaluuyaKeke PalmerBrandon Perea"/>
        <s v="Scott CawthonSeth CuddebackEmma Tammi"/>
        <s v="Dan O'BannonRonald Shusett"/>
        <s v="Bryan WoodsScott BeckJohn Krasinski"/>
        <s v="Tim SmithArkasha StevensonKeith Thomas"/>
        <s v="Florence PughJack ReynorVilhelm Blomgren"/>
        <s v="Barry G. BernsonHerb CaillouetBill Camp"/>
        <s v="Ari McCarthyHamish PhillipsKit Erhart-Bruce"/>
        <s v="Toni ColletteMilly ShapiroGabriel Byrne"/>
        <s v="Lily BirdNicolas CageJulianne Nicholson"/>
        <s v="Jang Jae-hyun"/>
        <s v="Aamil Keeyan KhanKrishnadev Yagnik"/>
        <s v="Cillian MurphyNaomie HarrisChristopher Eccleston"/>
        <s v="Fede AlvarezRodo SayaguesDan O'Bannon"/>
        <s v="Nicolas CageJaeden MartellMaxwell Jenkins"/>
        <s v="Michael SarnoskiJohn KrasinskiBryan Woods"/>
        <s v="Georgina CampbellBill SkarsgÃ¥rdJustin Long"/>
        <s v="David ParejaEstefanÃ­a de los SantosJosep Maria Riera"/>
        <s v="Sydney SweeneyÃlvaro MorteSimona Tabasco"/>
        <s v="Ti WestMia Goth"/>
        <s v="Nathalie EmmanuelThomas DohertySean Pertwee"/>
        <s v="Dakota FanningGeorgina CampbellOlwen FouÃ©rÃ©"/>
        <s v="Chris Nash"/>
        <s v="Scott SpeedmanLiv TylerGemma Ward"/>
        <s v="Harriet SlaterAdain BradleyJacob Batalon"/>
        <s v="Mia GothJenna OrtegaBrittany Snow"/>
        <s v="Jermaine FowlerRyan CorrAlyla Browne"/>
        <s v="Justice SmithBrigette Lundy-PaineIan Foreman"/>
        <s v="David DastmalchianLaura GordonIan Bliss"/>
        <s v="Margaret QualleyDemi MooreDennis Quaid"/>
        <s v="Melissa BarreraDan StevensAlisha Weir"/>
        <s v="Madelaine PetschRyan BownMatus Lajcak"/>
        <s v="Alfred GoughMiles MillarSeth Grahame-Smith"/>
        <s v="Rhett ReesePaul WernickRyan Reynolds"/>
        <s v="Christopher MarkusStephen McFeelyStan Lee"/>
        <s v="Ewan McGregorLiam NeesonNatalie Portman"/>
        <s v="Chris McKennaErik SommersStan Lee"/>
        <s v="Bill MurrayDan AykroydSigourney Weaver"/>
        <s v="Keanu ReevesLaurence FishburneCarrie-Anne Moss"/>
        <s v="Hampton FancherMichael GreenPhilip K. Dick"/>
        <s v="Terry RossioMichael DoughertyZach Shields"/>
        <s v="Joaquin PhoenixAmy AdamsScarlett Johansson"/>
        <s v="Logan Marshall-GreenMelanie VallejoSteve Danielsen"/>
        <s v="James FrancoAndy SerkisFreida Pinto"/>
        <s v="Emma StoneMark RuffaloWillem Dafoe"/>
        <s v="Shawn LevyRhett ReeseRyan Reynolds"/>
        <s v="Adam DriverGiancarlo EspositoNathalie Emmanuel"/>
        <s v="Johnny DeppFreddie HighmoreDavid Kelly"/>
        <s v="Chris BowmanHubbel PalmerAllison Schroeder"/>
        <s v="Roald DahlRobert KaufmanDavid Seltzer"/>
        <s v="Tom GuiryMike VitarArt LaFleur"/>
        <s v="Charlie CoxClaire DanesSienna Miller"/>
        <s v="Ann PeacockAndrew AdamsonChristopher Markus"/>
        <s v="Eva GreenAsa ButterfieldSamuel L. Jackson"/>
        <s v="Daniel RadcliffeEmma WatsonRupert Grint"/>
        <s v="Noel LangleyFlorence RyersonEdgar Allan Woolf"/>
        <s v="Breckin MeyerJennifer Love HewittStephen Tobolowsky"/>
        <s v="David MageeHans Christian AndersenJohn Musker"/>
        <s v="Sean AstinJosh BrolinJeff Cohen"/>
        <s v="William Goldman"/>
        <s v="Jonathan HensleighGreg TaylorJim Strain"/>
        <s v="Ben SchwartzColleen O'ShaughnesseyIdris Elba"/>
        <s v="Richard L. RamseyRichard RamseyJoel Smallbone"/>
        <s v="Liam HemsworthRussell CroweLuke Hemsworth"/>
        <s v="J.K. SimmonsFernanda UrrejolaAllen Leech"/>
        <s v="Barry KeoghanJacob ElordiRosamund Pike"/>
        <s v="Nicolas CageJulian McMahonNicholas Cassim"/>
        <s v="Daisy Edgar-JonesTaylor John SmithHarris Dickinson"/>
        <s v="Henry CavillBryce Dallas HowardSam Rockwell"/>
        <s v="Brad PittJoey KingAaron Taylor-Johnson"/>
        <s v="Dev PatelPaul AngunawelaJohn Collee"/>
        <s v="Jason StathamEmmy Raver-LampmanBobby Naderi"/>
        <s v="Anthony BagarozziChuck MondryR. Lance Hill"/>
        <s v="Anne HathawayJessica ChastainJosh Charles"/>
        <s v="Jessica AlbaMark WebberAnthony Michael Hall"/>
        <s v="Taylor Zakhar PerezNicholas GalitzineUma Thurman"/>
        <s v="Jesse EisenbergRiley KeoughChristophe Zajac-Denek"/>
        <s v="Heath LedgerJulia StilesJoseph Gordon-Levitt"/>
        <s v="Elena OuspenskaiaSandra BernhardOliver Platt"/>
        <s v="Jennifer LawrenceAndrew Barth FeldmanLaura Benanti"/>
        <s v="Aimee Lou WoodJessica HynesMatthew Cottle"/>
        <s v="Ryan ReynoldsMorena BaccarinT.J. Miller"/>
        <s v="Divyendu SharmaPratik GandhiAvinash Tiwary"/>
        <s v="TabuKareena KapoorKriti Sanon"/>
        <s v="Martin FreemanJenna OrtegaBashir Salahuddin"/>
        <s v="Mikey MadisonMark EydelshteynYura Borisov"/>
        <s v="Paul GiamattiDa'Vine Joy RandolphDominic Sessa"/>
        <s v="Jeffrey WrightTracee Ellis RossJohn Ortiz"/>
        <s v="Leonardo DiCaprioBrad PittMargot Robbie"/>
        <s v="Michael McDowellLarry WilsonWarren Skaaren"/>
        <s v="Nitanshi GoelPratibha RantaSparsh Shrivastava"/>
        <s v="Jerry SeinfeldSpike FerestenAndy Robin"/>
        <s v="Ilana WolpertWill Gluck"/>
        <s v="Efthimis FilippouYorgos Lanthimos"/>
        <s v="Brooke ShieldsMiranda CosgroveBenjamin Bratt"/>
        <s v="Anne HathawayNicholas GalitzineElla Rubin"/>
        <s v="Ryan GoslingEmily BluntAaron Taylor-Johnson"/>
      </sharedItems>
    </cacheField>
    <cacheField name="MetaScore" numFmtId="0">
      <sharedItems containsSemiMixedTypes="0" containsString="0" containsNumber="1" minValue="26" maxValue="100"/>
    </cacheField>
    <cacheField name="Duration (minutes)" numFmtId="0">
      <sharedItems containsSemiMixedTypes="0" containsString="0" containsNumber="1" minValue="80" maxValue="206"/>
    </cacheField>
  </cacheFields>
  <extLst>
    <ext xmlns:x14="http://schemas.microsoft.com/office/spreadsheetml/2009/9/main" uri="{725AE2AE-9491-48be-B2B4-4EB974FC3084}">
      <x14:pivotCacheDefinition pivotCacheId="19063906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x v="0"/>
    <x v="0"/>
    <x v="0"/>
    <x v="0"/>
    <n v="67"/>
    <n v="155"/>
  </r>
  <r>
    <x v="1"/>
    <x v="1"/>
    <x v="1"/>
    <x v="1"/>
    <x v="0"/>
    <x v="1"/>
    <x v="1"/>
    <n v="81"/>
    <n v="163"/>
  </r>
  <r>
    <x v="2"/>
    <x v="2"/>
    <x v="2"/>
    <x v="1"/>
    <x v="0"/>
    <x v="2"/>
    <x v="2"/>
    <n v="35"/>
    <n v="122"/>
  </r>
  <r>
    <x v="3"/>
    <x v="3"/>
    <x v="3"/>
    <x v="0"/>
    <x v="1"/>
    <x v="3"/>
    <x v="3"/>
    <n v="69"/>
    <n v="153"/>
  </r>
  <r>
    <x v="4"/>
    <x v="4"/>
    <x v="2"/>
    <x v="0"/>
    <x v="0"/>
    <x v="4"/>
    <x v="4"/>
    <n v="66.900000000000006"/>
    <n v="116.3"/>
  </r>
  <r>
    <x v="5"/>
    <x v="5"/>
    <x v="4"/>
    <x v="1"/>
    <x v="0"/>
    <x v="5"/>
    <x v="5"/>
    <n v="68"/>
    <n v="127"/>
  </r>
  <r>
    <x v="6"/>
    <x v="6"/>
    <x v="5"/>
    <x v="1"/>
    <x v="0"/>
    <x v="6"/>
    <x v="6"/>
    <n v="52"/>
    <n v="126"/>
  </r>
  <r>
    <x v="7"/>
    <x v="7"/>
    <x v="6"/>
    <x v="2"/>
    <x v="2"/>
    <x v="7"/>
    <x v="7"/>
    <n v="94"/>
    <n v="95"/>
  </r>
  <r>
    <x v="8"/>
    <x v="4"/>
    <x v="2"/>
    <x v="3"/>
    <x v="0"/>
    <x v="8"/>
    <x v="8"/>
    <n v="66.900000000000006"/>
    <n v="116.3"/>
  </r>
  <r>
    <x v="9"/>
    <x v="8"/>
    <x v="1"/>
    <x v="2"/>
    <x v="2"/>
    <x v="9"/>
    <x v="9"/>
    <n v="47"/>
    <n v="95"/>
  </r>
  <r>
    <x v="10"/>
    <x v="9"/>
    <x v="7"/>
    <x v="1"/>
    <x v="0"/>
    <x v="10"/>
    <x v="10"/>
    <n v="68"/>
    <n v="142"/>
  </r>
  <r>
    <x v="11"/>
    <x v="8"/>
    <x v="1"/>
    <x v="1"/>
    <x v="0"/>
    <x v="2"/>
    <x v="2"/>
    <n v="31"/>
    <n v="133"/>
  </r>
  <r>
    <x v="12"/>
    <x v="6"/>
    <x v="8"/>
    <x v="2"/>
    <x v="1"/>
    <x v="11"/>
    <x v="11"/>
    <n v="65"/>
    <n v="152"/>
  </r>
  <r>
    <x v="13"/>
    <x v="10"/>
    <x v="1"/>
    <x v="2"/>
    <x v="1"/>
    <x v="12"/>
    <x v="12"/>
    <n v="66"/>
    <n v="116"/>
  </r>
  <r>
    <x v="14"/>
    <x v="11"/>
    <x v="9"/>
    <x v="1"/>
    <x v="0"/>
    <x v="13"/>
    <x v="13"/>
    <n v="74"/>
    <n v="148"/>
  </r>
  <r>
    <x v="15"/>
    <x v="12"/>
    <x v="8"/>
    <x v="1"/>
    <x v="0"/>
    <x v="14"/>
    <x v="14"/>
    <n v="92"/>
    <n v="178"/>
  </r>
  <r>
    <x v="16"/>
    <x v="13"/>
    <x v="10"/>
    <x v="1"/>
    <x v="0"/>
    <x v="15"/>
    <x v="15"/>
    <n v="68"/>
    <n v="113"/>
  </r>
  <r>
    <x v="17"/>
    <x v="14"/>
    <x v="2"/>
    <x v="1"/>
    <x v="0"/>
    <x v="16"/>
    <x v="16"/>
    <n v="46"/>
    <n v="110"/>
  </r>
  <r>
    <x v="18"/>
    <x v="15"/>
    <x v="11"/>
    <x v="1"/>
    <x v="0"/>
    <x v="17"/>
    <x v="17"/>
    <n v="41"/>
    <n v="137"/>
  </r>
  <r>
    <x v="19"/>
    <x v="10"/>
    <x v="2"/>
    <x v="1"/>
    <x v="1"/>
    <x v="18"/>
    <x v="18"/>
    <n v="54"/>
    <n v="107"/>
  </r>
  <r>
    <x v="20"/>
    <x v="15"/>
    <x v="2"/>
    <x v="2"/>
    <x v="2"/>
    <x v="19"/>
    <x v="19"/>
    <n v="54"/>
    <n v="94"/>
  </r>
  <r>
    <x v="21"/>
    <x v="16"/>
    <x v="12"/>
    <x v="1"/>
    <x v="0"/>
    <x v="20"/>
    <x v="20"/>
    <n v="71"/>
    <n v="107"/>
  </r>
  <r>
    <x v="22"/>
    <x v="3"/>
    <x v="2"/>
    <x v="0"/>
    <x v="1"/>
    <x v="21"/>
    <x v="21"/>
    <n v="66.900000000000006"/>
    <n v="116.3"/>
  </r>
  <r>
    <x v="23"/>
    <x v="17"/>
    <x v="2"/>
    <x v="0"/>
    <x v="0"/>
    <x v="22"/>
    <x v="22"/>
    <n v="66.900000000000006"/>
    <n v="116.3"/>
  </r>
  <r>
    <x v="24"/>
    <x v="18"/>
    <x v="13"/>
    <x v="1"/>
    <x v="1"/>
    <x v="13"/>
    <x v="23"/>
    <n v="74"/>
    <n v="169"/>
  </r>
  <r>
    <x v="25"/>
    <x v="19"/>
    <x v="14"/>
    <x v="4"/>
    <x v="1"/>
    <x v="23"/>
    <x v="24"/>
    <n v="79"/>
    <n v="112"/>
  </r>
  <r>
    <x v="26"/>
    <x v="20"/>
    <x v="1"/>
    <x v="1"/>
    <x v="1"/>
    <x v="24"/>
    <x v="25"/>
    <n v="80"/>
    <n v="114"/>
  </r>
  <r>
    <x v="27"/>
    <x v="4"/>
    <x v="2"/>
    <x v="1"/>
    <x v="0"/>
    <x v="25"/>
    <x v="26"/>
    <n v="66.900000000000006"/>
    <n v="116.3"/>
  </r>
  <r>
    <x v="28"/>
    <x v="21"/>
    <x v="1"/>
    <x v="1"/>
    <x v="0"/>
    <x v="26"/>
    <x v="27"/>
    <n v="54"/>
    <n v="157"/>
  </r>
  <r>
    <x v="29"/>
    <x v="4"/>
    <x v="2"/>
    <x v="2"/>
    <x v="2"/>
    <x v="27"/>
    <x v="28"/>
    <n v="66.900000000000006"/>
    <n v="100"/>
  </r>
  <r>
    <x v="30"/>
    <x v="4"/>
    <x v="2"/>
    <x v="0"/>
    <x v="0"/>
    <x v="28"/>
    <x v="29"/>
    <n v="66.900000000000006"/>
    <n v="116.3"/>
  </r>
  <r>
    <x v="31"/>
    <x v="6"/>
    <x v="15"/>
    <x v="0"/>
    <x v="0"/>
    <x v="20"/>
    <x v="30"/>
    <n v="77"/>
    <n v="96"/>
  </r>
  <r>
    <x v="32"/>
    <x v="22"/>
    <x v="1"/>
    <x v="1"/>
    <x v="0"/>
    <x v="29"/>
    <x v="31"/>
    <n v="81"/>
    <n v="124"/>
  </r>
  <r>
    <x v="33"/>
    <x v="21"/>
    <x v="2"/>
    <x v="0"/>
    <x v="0"/>
    <x v="30"/>
    <x v="32"/>
    <n v="77"/>
    <n v="104"/>
  </r>
  <r>
    <x v="34"/>
    <x v="6"/>
    <x v="13"/>
    <x v="1"/>
    <x v="0"/>
    <x v="31"/>
    <x v="33"/>
    <n v="79"/>
    <n v="130"/>
  </r>
  <r>
    <x v="25"/>
    <x v="23"/>
    <x v="8"/>
    <x v="1"/>
    <x v="0"/>
    <x v="32"/>
    <x v="34"/>
    <n v="50"/>
    <n v="120"/>
  </r>
  <r>
    <x v="35"/>
    <x v="20"/>
    <x v="16"/>
    <x v="0"/>
    <x v="0"/>
    <x v="20"/>
    <x v="35"/>
    <n v="73"/>
    <n v="88"/>
  </r>
  <r>
    <x v="36"/>
    <x v="24"/>
    <x v="17"/>
    <x v="1"/>
    <x v="0"/>
    <x v="31"/>
    <x v="36"/>
    <n v="82"/>
    <n v="140"/>
  </r>
  <r>
    <x v="37"/>
    <x v="16"/>
    <x v="2"/>
    <x v="1"/>
    <x v="1"/>
    <x v="33"/>
    <x v="37"/>
    <n v="46"/>
    <n v="115"/>
  </r>
  <r>
    <x v="38"/>
    <x v="25"/>
    <x v="2"/>
    <x v="2"/>
    <x v="2"/>
    <x v="34"/>
    <x v="38"/>
    <n v="64"/>
    <n v="93"/>
  </r>
  <r>
    <x v="18"/>
    <x v="19"/>
    <x v="18"/>
    <x v="1"/>
    <x v="0"/>
    <x v="35"/>
    <x v="39"/>
    <n v="74"/>
    <n v="155"/>
  </r>
  <r>
    <x v="39"/>
    <x v="26"/>
    <x v="2"/>
    <x v="2"/>
    <x v="2"/>
    <x v="36"/>
    <x v="40"/>
    <n v="31"/>
    <n v="101"/>
  </r>
  <r>
    <x v="40"/>
    <x v="16"/>
    <x v="2"/>
    <x v="1"/>
    <x v="0"/>
    <x v="37"/>
    <x v="41"/>
    <n v="47"/>
    <n v="115"/>
  </r>
  <r>
    <x v="41"/>
    <x v="27"/>
    <x v="2"/>
    <x v="1"/>
    <x v="0"/>
    <x v="38"/>
    <x v="42"/>
    <n v="26"/>
    <n v="116"/>
  </r>
  <r>
    <x v="42"/>
    <x v="24"/>
    <x v="2"/>
    <x v="0"/>
    <x v="0"/>
    <x v="39"/>
    <x v="43"/>
    <n v="75"/>
    <n v="109"/>
  </r>
  <r>
    <x v="43"/>
    <x v="7"/>
    <x v="6"/>
    <x v="0"/>
    <x v="0"/>
    <x v="20"/>
    <x v="44"/>
    <n v="90"/>
    <n v="120"/>
  </r>
  <r>
    <x v="44"/>
    <x v="8"/>
    <x v="2"/>
    <x v="1"/>
    <x v="0"/>
    <x v="40"/>
    <x v="45"/>
    <n v="37"/>
    <n v="118"/>
  </r>
  <r>
    <x v="45"/>
    <x v="28"/>
    <x v="2"/>
    <x v="1"/>
    <x v="0"/>
    <x v="35"/>
    <x v="46"/>
    <n v="79"/>
    <n v="166"/>
  </r>
  <r>
    <x v="46"/>
    <x v="9"/>
    <x v="2"/>
    <x v="1"/>
    <x v="0"/>
    <x v="41"/>
    <x v="47"/>
    <n v="66"/>
    <n v="145"/>
  </r>
  <r>
    <x v="47"/>
    <x v="22"/>
    <x v="2"/>
    <x v="0"/>
    <x v="0"/>
    <x v="20"/>
    <x v="48"/>
    <n v="79"/>
    <n v="148"/>
  </r>
  <r>
    <x v="48"/>
    <x v="3"/>
    <x v="19"/>
    <x v="4"/>
    <x v="2"/>
    <x v="42"/>
    <x v="49"/>
    <n v="95"/>
    <n v="98"/>
  </r>
  <r>
    <x v="49"/>
    <x v="4"/>
    <x v="6"/>
    <x v="0"/>
    <x v="2"/>
    <x v="43"/>
    <x v="50"/>
    <n v="66.900000000000006"/>
    <n v="116.3"/>
  </r>
  <r>
    <x v="50"/>
    <x v="29"/>
    <x v="5"/>
    <x v="4"/>
    <x v="2"/>
    <x v="44"/>
    <x v="51"/>
    <n v="74"/>
    <n v="93"/>
  </r>
  <r>
    <x v="51"/>
    <x v="4"/>
    <x v="20"/>
    <x v="2"/>
    <x v="2"/>
    <x v="45"/>
    <x v="52"/>
    <n v="59"/>
    <n v="108"/>
  </r>
  <r>
    <x v="52"/>
    <x v="19"/>
    <x v="21"/>
    <x v="2"/>
    <x v="2"/>
    <x v="46"/>
    <x v="53"/>
    <n v="78"/>
    <n v="125"/>
  </r>
  <r>
    <x v="53"/>
    <x v="7"/>
    <x v="8"/>
    <x v="4"/>
    <x v="2"/>
    <x v="7"/>
    <x v="54"/>
    <n v="79"/>
    <n v="92"/>
  </r>
  <r>
    <x v="54"/>
    <x v="1"/>
    <x v="9"/>
    <x v="2"/>
    <x v="2"/>
    <x v="47"/>
    <x v="55"/>
    <n v="71"/>
    <n v="100"/>
  </r>
  <r>
    <x v="55"/>
    <x v="30"/>
    <x v="3"/>
    <x v="2"/>
    <x v="2"/>
    <x v="7"/>
    <x v="56"/>
    <n v="88"/>
    <n v="96"/>
  </r>
  <r>
    <x v="56"/>
    <x v="30"/>
    <x v="22"/>
    <x v="4"/>
    <x v="2"/>
    <x v="48"/>
    <x v="57"/>
    <n v="96"/>
    <n v="81"/>
  </r>
  <r>
    <x v="57"/>
    <x v="31"/>
    <x v="23"/>
    <x v="2"/>
    <x v="2"/>
    <x v="49"/>
    <x v="58"/>
    <n v="73"/>
    <n v="102"/>
  </r>
  <r>
    <x v="58"/>
    <x v="9"/>
    <x v="18"/>
    <x v="2"/>
    <x v="2"/>
    <x v="50"/>
    <x v="59"/>
    <n v="75"/>
    <n v="102"/>
  </r>
  <r>
    <x v="59"/>
    <x v="3"/>
    <x v="17"/>
    <x v="2"/>
    <x v="2"/>
    <x v="51"/>
    <x v="60"/>
    <n v="81"/>
    <n v="105"/>
  </r>
  <r>
    <x v="60"/>
    <x v="24"/>
    <x v="24"/>
    <x v="2"/>
    <x v="2"/>
    <x v="9"/>
    <x v="61"/>
    <n v="75"/>
    <n v="102"/>
  </r>
  <r>
    <x v="61"/>
    <x v="4"/>
    <x v="2"/>
    <x v="0"/>
    <x v="2"/>
    <x v="52"/>
    <x v="62"/>
    <n v="66.900000000000006"/>
    <n v="116.3"/>
  </r>
  <r>
    <x v="62"/>
    <x v="5"/>
    <x v="25"/>
    <x v="2"/>
    <x v="2"/>
    <x v="46"/>
    <x v="63"/>
    <n v="82"/>
    <n v="119"/>
  </r>
  <r>
    <x v="63"/>
    <x v="19"/>
    <x v="20"/>
    <x v="2"/>
    <x v="2"/>
    <x v="53"/>
    <x v="64"/>
    <n v="78"/>
    <n v="108"/>
  </r>
  <r>
    <x v="64"/>
    <x v="9"/>
    <x v="1"/>
    <x v="2"/>
    <x v="2"/>
    <x v="54"/>
    <x v="65"/>
    <n v="74"/>
    <n v="99"/>
  </r>
  <r>
    <x v="65"/>
    <x v="6"/>
    <x v="19"/>
    <x v="2"/>
    <x v="2"/>
    <x v="55"/>
    <x v="66"/>
    <n v="74"/>
    <n v="92"/>
  </r>
  <r>
    <x v="66"/>
    <x v="20"/>
    <x v="26"/>
    <x v="2"/>
    <x v="2"/>
    <x v="56"/>
    <x v="67"/>
    <n v="55"/>
    <n v="118"/>
  </r>
  <r>
    <x v="67"/>
    <x v="3"/>
    <x v="27"/>
    <x v="2"/>
    <x v="2"/>
    <x v="57"/>
    <x v="68"/>
    <n v="87"/>
    <n v="117"/>
  </r>
  <r>
    <x v="68"/>
    <x v="19"/>
    <x v="25"/>
    <x v="2"/>
    <x v="2"/>
    <x v="58"/>
    <x v="69"/>
    <n v="90"/>
    <n v="115"/>
  </r>
  <r>
    <x v="69"/>
    <x v="32"/>
    <x v="1"/>
    <x v="5"/>
    <x v="2"/>
    <x v="59"/>
    <x v="70"/>
    <n v="76"/>
    <n v="88"/>
  </r>
  <r>
    <x v="70"/>
    <x v="29"/>
    <x v="25"/>
    <x v="2"/>
    <x v="2"/>
    <x v="60"/>
    <x v="71"/>
    <n v="75"/>
    <n v="93"/>
  </r>
  <r>
    <x v="71"/>
    <x v="3"/>
    <x v="20"/>
    <x v="0"/>
    <x v="2"/>
    <x v="61"/>
    <x v="72"/>
    <n v="81"/>
    <n v="116.3"/>
  </r>
  <r>
    <x v="72"/>
    <x v="10"/>
    <x v="1"/>
    <x v="2"/>
    <x v="2"/>
    <x v="62"/>
    <x v="73"/>
    <n v="58"/>
    <n v="101"/>
  </r>
  <r>
    <x v="73"/>
    <x v="7"/>
    <x v="28"/>
    <x v="4"/>
    <x v="2"/>
    <x v="58"/>
    <x v="74"/>
    <n v="96"/>
    <n v="111"/>
  </r>
  <r>
    <x v="74"/>
    <x v="6"/>
    <x v="20"/>
    <x v="2"/>
    <x v="2"/>
    <x v="44"/>
    <x v="75"/>
    <n v="81"/>
    <n v="107"/>
  </r>
  <r>
    <x v="75"/>
    <x v="4"/>
    <x v="2"/>
    <x v="2"/>
    <x v="2"/>
    <x v="63"/>
    <x v="76"/>
    <n v="66.900000000000006"/>
    <n v="92"/>
  </r>
  <r>
    <x v="76"/>
    <x v="5"/>
    <x v="29"/>
    <x v="4"/>
    <x v="2"/>
    <x v="42"/>
    <x v="77"/>
    <n v="90"/>
    <n v="100"/>
  </r>
  <r>
    <x v="77"/>
    <x v="29"/>
    <x v="18"/>
    <x v="2"/>
    <x v="2"/>
    <x v="45"/>
    <x v="78"/>
    <n v="49"/>
    <n v="110"/>
  </r>
  <r>
    <x v="78"/>
    <x v="33"/>
    <x v="1"/>
    <x v="2"/>
    <x v="2"/>
    <x v="64"/>
    <x v="79"/>
    <n v="53"/>
    <n v="91"/>
  </r>
  <r>
    <x v="79"/>
    <x v="4"/>
    <x v="2"/>
    <x v="0"/>
    <x v="2"/>
    <x v="65"/>
    <x v="80"/>
    <n v="66.900000000000006"/>
    <n v="116.3"/>
  </r>
  <r>
    <x v="80"/>
    <x v="6"/>
    <x v="1"/>
    <x v="1"/>
    <x v="2"/>
    <x v="46"/>
    <x v="81"/>
    <n v="91"/>
    <n v="124"/>
  </r>
  <r>
    <x v="66"/>
    <x v="0"/>
    <x v="30"/>
    <x v="4"/>
    <x v="2"/>
    <x v="66"/>
    <x v="82"/>
    <n v="88"/>
    <n v="88"/>
  </r>
  <r>
    <x v="81"/>
    <x v="9"/>
    <x v="31"/>
    <x v="4"/>
    <x v="2"/>
    <x v="48"/>
    <x v="83"/>
    <n v="73"/>
    <n v="116"/>
  </r>
  <r>
    <x v="82"/>
    <x v="22"/>
    <x v="8"/>
    <x v="2"/>
    <x v="2"/>
    <x v="60"/>
    <x v="84"/>
    <n v="84"/>
    <n v="90"/>
  </r>
  <r>
    <x v="83"/>
    <x v="28"/>
    <x v="8"/>
    <x v="2"/>
    <x v="2"/>
    <x v="46"/>
    <x v="81"/>
    <n v="96"/>
    <n v="125"/>
  </r>
  <r>
    <x v="84"/>
    <x v="4"/>
    <x v="2"/>
    <x v="0"/>
    <x v="2"/>
    <x v="67"/>
    <x v="37"/>
    <n v="66.900000000000006"/>
    <n v="116.3"/>
  </r>
  <r>
    <x v="85"/>
    <x v="10"/>
    <x v="1"/>
    <x v="2"/>
    <x v="2"/>
    <x v="68"/>
    <x v="85"/>
    <n v="46"/>
    <n v="92"/>
  </r>
  <r>
    <x v="86"/>
    <x v="4"/>
    <x v="2"/>
    <x v="0"/>
    <x v="2"/>
    <x v="69"/>
    <x v="86"/>
    <n v="66.900000000000006"/>
    <n v="116.3"/>
  </r>
  <r>
    <x v="87"/>
    <x v="4"/>
    <x v="2"/>
    <x v="2"/>
    <x v="2"/>
    <x v="70"/>
    <x v="87"/>
    <n v="66.900000000000006"/>
    <n v="95"/>
  </r>
  <r>
    <x v="88"/>
    <x v="21"/>
    <x v="1"/>
    <x v="2"/>
    <x v="2"/>
    <x v="71"/>
    <x v="88"/>
    <n v="56"/>
    <n v="83"/>
  </r>
  <r>
    <x v="89"/>
    <x v="28"/>
    <x v="1"/>
    <x v="2"/>
    <x v="2"/>
    <x v="43"/>
    <x v="50"/>
    <n v="86"/>
    <n v="140"/>
  </r>
  <r>
    <x v="7"/>
    <x v="7"/>
    <x v="6"/>
    <x v="2"/>
    <x v="2"/>
    <x v="7"/>
    <x v="7"/>
    <n v="94"/>
    <n v="95"/>
  </r>
  <r>
    <x v="9"/>
    <x v="8"/>
    <x v="1"/>
    <x v="2"/>
    <x v="2"/>
    <x v="9"/>
    <x v="9"/>
    <n v="47"/>
    <n v="95"/>
  </r>
  <r>
    <x v="20"/>
    <x v="15"/>
    <x v="2"/>
    <x v="2"/>
    <x v="2"/>
    <x v="19"/>
    <x v="19"/>
    <n v="54"/>
    <n v="94"/>
  </r>
  <r>
    <x v="29"/>
    <x v="4"/>
    <x v="2"/>
    <x v="2"/>
    <x v="2"/>
    <x v="27"/>
    <x v="28"/>
    <n v="66.900000000000006"/>
    <n v="100"/>
  </r>
  <r>
    <x v="38"/>
    <x v="25"/>
    <x v="2"/>
    <x v="2"/>
    <x v="2"/>
    <x v="34"/>
    <x v="38"/>
    <n v="64"/>
    <n v="93"/>
  </r>
  <r>
    <x v="39"/>
    <x v="26"/>
    <x v="2"/>
    <x v="2"/>
    <x v="2"/>
    <x v="36"/>
    <x v="40"/>
    <n v="31"/>
    <n v="101"/>
  </r>
  <r>
    <x v="90"/>
    <x v="21"/>
    <x v="2"/>
    <x v="2"/>
    <x v="2"/>
    <x v="72"/>
    <x v="89"/>
    <n v="46"/>
    <n v="104"/>
  </r>
  <r>
    <x v="91"/>
    <x v="5"/>
    <x v="32"/>
    <x v="0"/>
    <x v="3"/>
    <x v="73"/>
    <x v="90"/>
    <n v="94"/>
    <n v="114"/>
  </r>
  <r>
    <x v="92"/>
    <x v="5"/>
    <x v="29"/>
    <x v="0"/>
    <x v="0"/>
    <x v="3"/>
    <x v="91"/>
    <n v="69"/>
    <n v="111"/>
  </r>
  <r>
    <x v="93"/>
    <x v="10"/>
    <x v="24"/>
    <x v="0"/>
    <x v="4"/>
    <x v="74"/>
    <x v="92"/>
    <n v="44"/>
    <n v="110"/>
  </r>
  <r>
    <x v="94"/>
    <x v="28"/>
    <x v="33"/>
    <x v="0"/>
    <x v="3"/>
    <x v="75"/>
    <x v="93"/>
    <n v="61"/>
    <n v="189"/>
  </r>
  <r>
    <x v="95"/>
    <x v="16"/>
    <x v="1"/>
    <x v="5"/>
    <x v="0"/>
    <x v="76"/>
    <x v="94"/>
    <n v="33"/>
    <n v="204"/>
  </r>
  <r>
    <x v="96"/>
    <x v="5"/>
    <x v="24"/>
    <x v="0"/>
    <x v="3"/>
    <x v="35"/>
    <x v="95"/>
    <n v="70"/>
    <n v="153"/>
  </r>
  <r>
    <x v="97"/>
    <x v="34"/>
    <x v="34"/>
    <x v="6"/>
    <x v="3"/>
    <x v="77"/>
    <x v="96"/>
    <n v="97"/>
    <n v="96"/>
  </r>
  <r>
    <x v="98"/>
    <x v="3"/>
    <x v="26"/>
    <x v="0"/>
    <x v="3"/>
    <x v="78"/>
    <x v="97"/>
    <n v="59"/>
    <n v="122"/>
  </r>
  <r>
    <x v="99"/>
    <x v="1"/>
    <x v="6"/>
    <x v="0"/>
    <x v="0"/>
    <x v="35"/>
    <x v="98"/>
    <n v="82"/>
    <n v="121"/>
  </r>
  <r>
    <x v="100"/>
    <x v="32"/>
    <x v="17"/>
    <x v="0"/>
    <x v="0"/>
    <x v="79"/>
    <x v="99"/>
    <n v="86"/>
    <n v="113"/>
  </r>
  <r>
    <x v="101"/>
    <x v="32"/>
    <x v="30"/>
    <x v="0"/>
    <x v="0"/>
    <x v="80"/>
    <x v="100"/>
    <n v="71"/>
    <n v="102"/>
  </r>
  <r>
    <x v="102"/>
    <x v="0"/>
    <x v="30"/>
    <x v="0"/>
    <x v="0"/>
    <x v="6"/>
    <x v="101"/>
    <n v="64"/>
    <n v="110"/>
  </r>
  <r>
    <x v="103"/>
    <x v="15"/>
    <x v="1"/>
    <x v="0"/>
    <x v="0"/>
    <x v="81"/>
    <x v="102"/>
    <n v="60"/>
    <n v="106"/>
  </r>
  <r>
    <x v="104"/>
    <x v="9"/>
    <x v="13"/>
    <x v="0"/>
    <x v="0"/>
    <x v="82"/>
    <x v="103"/>
    <n v="57"/>
    <n v="132"/>
  </r>
  <r>
    <x v="105"/>
    <x v="20"/>
    <x v="1"/>
    <x v="0"/>
    <x v="0"/>
    <x v="82"/>
    <x v="104"/>
    <n v="58"/>
    <n v="109"/>
  </r>
  <r>
    <x v="106"/>
    <x v="10"/>
    <x v="1"/>
    <x v="0"/>
    <x v="4"/>
    <x v="83"/>
    <x v="105"/>
    <n v="58"/>
    <n v="100"/>
  </r>
  <r>
    <x v="107"/>
    <x v="24"/>
    <x v="11"/>
    <x v="0"/>
    <x v="0"/>
    <x v="84"/>
    <x v="106"/>
    <n v="66"/>
    <n v="105"/>
  </r>
  <r>
    <x v="108"/>
    <x v="28"/>
    <x v="35"/>
    <x v="0"/>
    <x v="3"/>
    <x v="85"/>
    <x v="107"/>
    <n v="86"/>
    <n v="118"/>
  </r>
  <r>
    <x v="109"/>
    <x v="30"/>
    <x v="22"/>
    <x v="0"/>
    <x v="0"/>
    <x v="86"/>
    <x v="108"/>
    <n v="76"/>
    <n v="170"/>
  </r>
  <r>
    <x v="110"/>
    <x v="5"/>
    <x v="28"/>
    <x v="0"/>
    <x v="3"/>
    <x v="87"/>
    <x v="109"/>
    <n v="92"/>
    <n v="122"/>
  </r>
  <r>
    <x v="111"/>
    <x v="28"/>
    <x v="22"/>
    <x v="0"/>
    <x v="3"/>
    <x v="88"/>
    <x v="110"/>
    <n v="65"/>
    <n v="127"/>
  </r>
  <r>
    <x v="112"/>
    <x v="1"/>
    <x v="1"/>
    <x v="0"/>
    <x v="0"/>
    <x v="89"/>
    <x v="111"/>
    <n v="78"/>
    <n v="169"/>
  </r>
  <r>
    <x v="113"/>
    <x v="24"/>
    <x v="33"/>
    <x v="0"/>
    <x v="3"/>
    <x v="90"/>
    <x v="112"/>
    <n v="76"/>
    <n v="139"/>
  </r>
  <r>
    <x v="114"/>
    <x v="10"/>
    <x v="36"/>
    <x v="2"/>
    <x v="3"/>
    <x v="91"/>
    <x v="113"/>
    <n v="45"/>
    <n v="91"/>
  </r>
  <r>
    <x v="115"/>
    <x v="0"/>
    <x v="31"/>
    <x v="0"/>
    <x v="3"/>
    <x v="73"/>
    <x v="114"/>
    <n v="85"/>
    <n v="151"/>
  </r>
  <r>
    <x v="116"/>
    <x v="18"/>
    <x v="37"/>
    <x v="0"/>
    <x v="5"/>
    <x v="73"/>
    <x v="115"/>
    <n v="92"/>
    <n v="145"/>
  </r>
  <r>
    <x v="117"/>
    <x v="4"/>
    <x v="2"/>
    <x v="0"/>
    <x v="3"/>
    <x v="92"/>
    <x v="116"/>
    <n v="66.900000000000006"/>
    <n v="103"/>
  </r>
  <r>
    <x v="118"/>
    <x v="5"/>
    <x v="24"/>
    <x v="0"/>
    <x v="5"/>
    <x v="73"/>
    <x v="117"/>
    <n v="75"/>
    <n v="180"/>
  </r>
  <r>
    <x v="119"/>
    <x v="31"/>
    <x v="23"/>
    <x v="1"/>
    <x v="0"/>
    <x v="31"/>
    <x v="118"/>
    <n v="72"/>
    <n v="176"/>
  </r>
  <r>
    <x v="120"/>
    <x v="33"/>
    <x v="2"/>
    <x v="0"/>
    <x v="3"/>
    <x v="93"/>
    <x v="119"/>
    <n v="66.900000000000006"/>
    <n v="116.3"/>
  </r>
  <r>
    <x v="121"/>
    <x v="34"/>
    <x v="19"/>
    <x v="1"/>
    <x v="0"/>
    <x v="13"/>
    <x v="120"/>
    <n v="84"/>
    <n v="152"/>
  </r>
  <r>
    <x v="122"/>
    <x v="6"/>
    <x v="1"/>
    <x v="0"/>
    <x v="3"/>
    <x v="73"/>
    <x v="121"/>
    <n v="89"/>
    <n v="206"/>
  </r>
  <r>
    <x v="123"/>
    <x v="12"/>
    <x v="30"/>
    <x v="0"/>
    <x v="3"/>
    <x v="3"/>
    <x v="122"/>
    <n v="95"/>
    <n v="154"/>
  </r>
  <r>
    <x v="124"/>
    <x v="33"/>
    <x v="2"/>
    <x v="0"/>
    <x v="3"/>
    <x v="94"/>
    <x v="123"/>
    <n v="58"/>
    <n v="120"/>
  </r>
  <r>
    <x v="101"/>
    <x v="4"/>
    <x v="2"/>
    <x v="0"/>
    <x v="0"/>
    <x v="95"/>
    <x v="124"/>
    <n v="66.900000000000006"/>
    <n v="116.3"/>
  </r>
  <r>
    <x v="125"/>
    <x v="1"/>
    <x v="1"/>
    <x v="0"/>
    <x v="3"/>
    <x v="96"/>
    <x v="125"/>
    <n v="86"/>
    <n v="151"/>
  </r>
  <r>
    <x v="126"/>
    <x v="32"/>
    <x v="1"/>
    <x v="0"/>
    <x v="3"/>
    <x v="97"/>
    <x v="126"/>
    <n v="73"/>
    <n v="116"/>
  </r>
  <r>
    <x v="127"/>
    <x v="35"/>
    <x v="38"/>
    <x v="0"/>
    <x v="3"/>
    <x v="91"/>
    <x v="127"/>
    <n v="100"/>
    <n v="175"/>
  </r>
  <r>
    <x v="128"/>
    <x v="31"/>
    <x v="26"/>
    <x v="0"/>
    <x v="0"/>
    <x v="98"/>
    <x v="128"/>
    <n v="51"/>
    <n v="113"/>
  </r>
  <r>
    <x v="129"/>
    <x v="24"/>
    <x v="13"/>
    <x v="0"/>
    <x v="3"/>
    <x v="99"/>
    <x v="129"/>
    <n v="48"/>
    <n v="141"/>
  </r>
  <r>
    <x v="130"/>
    <x v="10"/>
    <x v="1"/>
    <x v="0"/>
    <x v="3"/>
    <x v="100"/>
    <x v="130"/>
    <n v="72"/>
    <n v="90"/>
  </r>
  <r>
    <x v="131"/>
    <x v="4"/>
    <x v="2"/>
    <x v="0"/>
    <x v="0"/>
    <x v="101"/>
    <x v="131"/>
    <n v="66.900000000000006"/>
    <n v="115"/>
  </r>
  <r>
    <x v="30"/>
    <x v="4"/>
    <x v="2"/>
    <x v="0"/>
    <x v="0"/>
    <x v="28"/>
    <x v="29"/>
    <n v="66.900000000000006"/>
    <n v="116.3"/>
  </r>
  <r>
    <x v="33"/>
    <x v="21"/>
    <x v="2"/>
    <x v="0"/>
    <x v="0"/>
    <x v="30"/>
    <x v="32"/>
    <n v="77"/>
    <n v="104"/>
  </r>
  <r>
    <x v="132"/>
    <x v="24"/>
    <x v="1"/>
    <x v="0"/>
    <x v="0"/>
    <x v="102"/>
    <x v="132"/>
    <n v="83"/>
    <n v="115"/>
  </r>
  <r>
    <x v="133"/>
    <x v="4"/>
    <x v="2"/>
    <x v="0"/>
    <x v="3"/>
    <x v="103"/>
    <x v="133"/>
    <n v="66.900000000000006"/>
    <n v="101"/>
  </r>
  <r>
    <x v="134"/>
    <x v="20"/>
    <x v="28"/>
    <x v="1"/>
    <x v="3"/>
    <x v="104"/>
    <x v="134"/>
    <n v="62"/>
    <n v="105"/>
  </r>
  <r>
    <x v="135"/>
    <x v="20"/>
    <x v="27"/>
    <x v="0"/>
    <x v="4"/>
    <x v="105"/>
    <x v="135"/>
    <n v="67"/>
    <n v="117"/>
  </r>
  <r>
    <x v="136"/>
    <x v="9"/>
    <x v="2"/>
    <x v="0"/>
    <x v="4"/>
    <x v="106"/>
    <x v="136"/>
    <n v="70"/>
    <n v="116.3"/>
  </r>
  <r>
    <x v="137"/>
    <x v="13"/>
    <x v="1"/>
    <x v="0"/>
    <x v="0"/>
    <x v="107"/>
    <x v="137"/>
    <n v="47"/>
    <n v="111"/>
  </r>
  <r>
    <x v="138"/>
    <x v="36"/>
    <x v="1"/>
    <x v="7"/>
    <x v="6"/>
    <x v="108"/>
    <x v="138"/>
    <n v="66.900000000000006"/>
    <n v="86"/>
  </r>
  <r>
    <x v="139"/>
    <x v="37"/>
    <x v="26"/>
    <x v="1"/>
    <x v="7"/>
    <x v="109"/>
    <x v="139"/>
    <n v="43"/>
    <n v="129"/>
  </r>
  <r>
    <x v="140"/>
    <x v="14"/>
    <x v="2"/>
    <x v="1"/>
    <x v="4"/>
    <x v="110"/>
    <x v="140"/>
    <n v="47"/>
    <n v="101"/>
  </r>
  <r>
    <x v="141"/>
    <x v="29"/>
    <x v="17"/>
    <x v="0"/>
    <x v="8"/>
    <x v="111"/>
    <x v="141"/>
    <n v="69"/>
    <n v="135"/>
  </r>
  <r>
    <x v="142"/>
    <x v="13"/>
    <x v="23"/>
    <x v="0"/>
    <x v="6"/>
    <x v="112"/>
    <x v="142"/>
    <n v="68"/>
    <n v="115"/>
  </r>
  <r>
    <x v="143"/>
    <x v="38"/>
    <x v="26"/>
    <x v="0"/>
    <x v="4"/>
    <x v="113"/>
    <x v="143"/>
    <n v="53"/>
    <n v="104"/>
  </r>
  <r>
    <x v="144"/>
    <x v="4"/>
    <x v="2"/>
    <x v="0"/>
    <x v="8"/>
    <x v="114"/>
    <x v="144"/>
    <n v="66.900000000000006"/>
    <n v="116.3"/>
  </r>
  <r>
    <x v="145"/>
    <x v="39"/>
    <x v="9"/>
    <x v="8"/>
    <x v="6"/>
    <x v="115"/>
    <x v="145"/>
    <n v="66.900000000000006"/>
    <n v="104"/>
  </r>
  <r>
    <x v="146"/>
    <x v="13"/>
    <x v="27"/>
    <x v="5"/>
    <x v="0"/>
    <x v="116"/>
    <x v="146"/>
    <n v="83"/>
    <n v="121"/>
  </r>
  <r>
    <x v="101"/>
    <x v="32"/>
    <x v="30"/>
    <x v="0"/>
    <x v="0"/>
    <x v="80"/>
    <x v="100"/>
    <n v="71"/>
    <n v="102"/>
  </r>
  <r>
    <x v="147"/>
    <x v="26"/>
    <x v="26"/>
    <x v="0"/>
    <x v="8"/>
    <x v="117"/>
    <x v="147"/>
    <n v="45"/>
    <n v="92"/>
  </r>
  <r>
    <x v="148"/>
    <x v="29"/>
    <x v="20"/>
    <x v="1"/>
    <x v="6"/>
    <x v="109"/>
    <x v="148"/>
    <n v="63"/>
    <n v="117"/>
  </r>
  <r>
    <x v="149"/>
    <x v="9"/>
    <x v="23"/>
    <x v="0"/>
    <x v="4"/>
    <x v="118"/>
    <x v="149"/>
    <n v="71"/>
    <n v="107"/>
  </r>
  <r>
    <x v="150"/>
    <x v="20"/>
    <x v="23"/>
    <x v="0"/>
    <x v="6"/>
    <x v="119"/>
    <x v="150"/>
    <n v="77"/>
    <n v="130"/>
  </r>
  <r>
    <x v="151"/>
    <x v="38"/>
    <x v="1"/>
    <x v="1"/>
    <x v="6"/>
    <x v="120"/>
    <x v="151"/>
    <n v="33"/>
    <n v="109"/>
  </r>
  <r>
    <x v="152"/>
    <x v="0"/>
    <x v="16"/>
    <x v="0"/>
    <x v="6"/>
    <x v="0"/>
    <x v="152"/>
    <n v="89"/>
    <n v="117"/>
  </r>
  <r>
    <x v="153"/>
    <x v="32"/>
    <x v="27"/>
    <x v="1"/>
    <x v="7"/>
    <x v="72"/>
    <x v="153"/>
    <n v="82"/>
    <n v="90"/>
  </r>
  <r>
    <x v="154"/>
    <x v="21"/>
    <x v="2"/>
    <x v="0"/>
    <x v="6"/>
    <x v="121"/>
    <x v="154"/>
    <n v="65"/>
    <n v="119"/>
  </r>
  <r>
    <x v="155"/>
    <x v="4"/>
    <x v="26"/>
    <x v="0"/>
    <x v="7"/>
    <x v="122"/>
    <x v="155"/>
    <n v="72"/>
    <n v="148"/>
  </r>
  <r>
    <x v="156"/>
    <x v="10"/>
    <x v="17"/>
    <x v="0"/>
    <x v="7"/>
    <x v="123"/>
    <x v="156"/>
    <n v="73"/>
    <n v="121"/>
  </r>
  <r>
    <x v="157"/>
    <x v="4"/>
    <x v="23"/>
    <x v="0"/>
    <x v="6"/>
    <x v="124"/>
    <x v="157"/>
    <n v="76"/>
    <n v="95"/>
  </r>
  <r>
    <x v="158"/>
    <x v="29"/>
    <x v="27"/>
    <x v="0"/>
    <x v="7"/>
    <x v="122"/>
    <x v="158"/>
    <n v="87"/>
    <n v="127"/>
  </r>
  <r>
    <x v="159"/>
    <x v="40"/>
    <x v="1"/>
    <x v="0"/>
    <x v="4"/>
    <x v="125"/>
    <x v="159"/>
    <n v="74"/>
    <n v="102"/>
  </r>
  <r>
    <x v="117"/>
    <x v="4"/>
    <x v="2"/>
    <x v="0"/>
    <x v="3"/>
    <x v="92"/>
    <x v="116"/>
    <n v="66.900000000000006"/>
    <n v="103"/>
  </r>
  <r>
    <x v="160"/>
    <x v="10"/>
    <x v="2"/>
    <x v="0"/>
    <x v="6"/>
    <x v="126"/>
    <x v="160"/>
    <n v="66.900000000000006"/>
    <n v="116.3"/>
  </r>
  <r>
    <x v="161"/>
    <x v="21"/>
    <x v="2"/>
    <x v="5"/>
    <x v="7"/>
    <x v="127"/>
    <x v="161"/>
    <n v="66.900000000000006"/>
    <n v="132"/>
  </r>
  <r>
    <x v="162"/>
    <x v="32"/>
    <x v="39"/>
    <x v="0"/>
    <x v="7"/>
    <x v="128"/>
    <x v="162"/>
    <n v="73"/>
    <n v="113"/>
  </r>
  <r>
    <x v="163"/>
    <x v="4"/>
    <x v="2"/>
    <x v="0"/>
    <x v="6"/>
    <x v="129"/>
    <x v="163"/>
    <n v="66.900000000000006"/>
    <n v="116.3"/>
  </r>
  <r>
    <x v="164"/>
    <x v="38"/>
    <x v="2"/>
    <x v="0"/>
    <x v="0"/>
    <x v="130"/>
    <x v="164"/>
    <n v="60"/>
    <n v="92"/>
  </r>
  <r>
    <x v="165"/>
    <x v="4"/>
    <x v="2"/>
    <x v="0"/>
    <x v="7"/>
    <x v="131"/>
    <x v="165"/>
    <n v="66.900000000000006"/>
    <n v="116.3"/>
  </r>
  <r>
    <x v="166"/>
    <x v="10"/>
    <x v="23"/>
    <x v="0"/>
    <x v="6"/>
    <x v="132"/>
    <x v="166"/>
    <n v="78"/>
    <n v="102"/>
  </r>
  <r>
    <x v="167"/>
    <x v="20"/>
    <x v="23"/>
    <x v="9"/>
    <x v="4"/>
    <x v="133"/>
    <x v="167"/>
    <n v="72"/>
    <n v="91"/>
  </r>
  <r>
    <x v="168"/>
    <x v="25"/>
    <x v="2"/>
    <x v="0"/>
    <x v="6"/>
    <x v="134"/>
    <x v="168"/>
    <n v="57"/>
    <n v="89"/>
  </r>
  <r>
    <x v="169"/>
    <x v="10"/>
    <x v="23"/>
    <x v="0"/>
    <x v="7"/>
    <x v="92"/>
    <x v="169"/>
    <n v="76"/>
    <n v="103"/>
  </r>
  <r>
    <x v="101"/>
    <x v="4"/>
    <x v="2"/>
    <x v="0"/>
    <x v="0"/>
    <x v="95"/>
    <x v="124"/>
    <n v="66.900000000000006"/>
    <n v="116.3"/>
  </r>
  <r>
    <x v="170"/>
    <x v="41"/>
    <x v="23"/>
    <x v="1"/>
    <x v="6"/>
    <x v="135"/>
    <x v="170"/>
    <n v="45"/>
    <n v="105"/>
  </r>
  <r>
    <x v="171"/>
    <x v="4"/>
    <x v="2"/>
    <x v="1"/>
    <x v="8"/>
    <x v="136"/>
    <x v="171"/>
    <n v="66.900000000000006"/>
    <n v="102"/>
  </r>
  <r>
    <x v="172"/>
    <x v="23"/>
    <x v="2"/>
    <x v="0"/>
    <x v="7"/>
    <x v="137"/>
    <x v="172"/>
    <n v="65"/>
    <n v="116.3"/>
  </r>
  <r>
    <x v="173"/>
    <x v="14"/>
    <x v="19"/>
    <x v="0"/>
    <x v="6"/>
    <x v="138"/>
    <x v="173"/>
    <n v="47"/>
    <n v="86"/>
  </r>
  <r>
    <x v="174"/>
    <x v="42"/>
    <x v="2"/>
    <x v="1"/>
    <x v="6"/>
    <x v="139"/>
    <x v="174"/>
    <n v="36"/>
    <n v="92"/>
  </r>
  <r>
    <x v="175"/>
    <x v="13"/>
    <x v="23"/>
    <x v="0"/>
    <x v="6"/>
    <x v="92"/>
    <x v="175"/>
    <n v="80"/>
    <n v="105"/>
  </r>
  <r>
    <x v="176"/>
    <x v="23"/>
    <x v="2"/>
    <x v="0"/>
    <x v="6"/>
    <x v="140"/>
    <x v="176"/>
    <n v="57"/>
    <n v="92"/>
  </r>
  <r>
    <x v="32"/>
    <x v="22"/>
    <x v="1"/>
    <x v="1"/>
    <x v="0"/>
    <x v="29"/>
    <x v="31"/>
    <n v="81"/>
    <n v="124"/>
  </r>
  <r>
    <x v="177"/>
    <x v="40"/>
    <x v="2"/>
    <x v="1"/>
    <x v="7"/>
    <x v="141"/>
    <x v="177"/>
    <n v="84"/>
    <n v="100"/>
  </r>
  <r>
    <x v="178"/>
    <x v="4"/>
    <x v="1"/>
    <x v="0"/>
    <x v="6"/>
    <x v="142"/>
    <x v="178"/>
    <n v="72"/>
    <n v="93"/>
  </r>
  <r>
    <x v="133"/>
    <x v="4"/>
    <x v="2"/>
    <x v="0"/>
    <x v="3"/>
    <x v="103"/>
    <x v="133"/>
    <n v="66.900000000000006"/>
    <n v="101"/>
  </r>
  <r>
    <x v="179"/>
    <x v="19"/>
    <x v="2"/>
    <x v="0"/>
    <x v="7"/>
    <x v="143"/>
    <x v="179"/>
    <n v="83"/>
    <n v="116.3"/>
  </r>
  <r>
    <x v="180"/>
    <x v="21"/>
    <x v="2"/>
    <x v="0"/>
    <x v="6"/>
    <x v="144"/>
    <x v="180"/>
    <n v="62"/>
    <n v="109"/>
  </r>
  <r>
    <x v="181"/>
    <x v="39"/>
    <x v="2"/>
    <x v="0"/>
    <x v="6"/>
    <x v="145"/>
    <x v="181"/>
    <n v="43"/>
    <n v="91"/>
  </r>
  <r>
    <x v="182"/>
    <x v="4"/>
    <x v="2"/>
    <x v="0"/>
    <x v="4"/>
    <x v="32"/>
    <x v="182"/>
    <n v="66.900000000000006"/>
    <n v="116.3"/>
  </r>
  <r>
    <x v="152"/>
    <x v="0"/>
    <x v="16"/>
    <x v="0"/>
    <x v="6"/>
    <x v="0"/>
    <x v="152"/>
    <n v="89"/>
    <n v="117"/>
  </r>
  <r>
    <x v="153"/>
    <x v="32"/>
    <x v="27"/>
    <x v="1"/>
    <x v="7"/>
    <x v="72"/>
    <x v="153"/>
    <n v="82"/>
    <n v="90"/>
  </r>
  <r>
    <x v="183"/>
    <x v="6"/>
    <x v="27"/>
    <x v="0"/>
    <x v="0"/>
    <x v="146"/>
    <x v="183"/>
    <n v="66"/>
    <n v="119"/>
  </r>
  <r>
    <x v="184"/>
    <x v="3"/>
    <x v="26"/>
    <x v="1"/>
    <x v="0"/>
    <x v="147"/>
    <x v="184"/>
    <n v="78"/>
    <n v="181"/>
  </r>
  <r>
    <x v="87"/>
    <x v="4"/>
    <x v="2"/>
    <x v="2"/>
    <x v="2"/>
    <x v="70"/>
    <x v="87"/>
    <n v="66.900000000000006"/>
    <n v="95"/>
  </r>
  <r>
    <x v="185"/>
    <x v="10"/>
    <x v="18"/>
    <x v="1"/>
    <x v="1"/>
    <x v="148"/>
    <x v="37"/>
    <n v="45"/>
    <n v="124"/>
  </r>
  <r>
    <x v="89"/>
    <x v="28"/>
    <x v="1"/>
    <x v="2"/>
    <x v="2"/>
    <x v="43"/>
    <x v="50"/>
    <n v="86"/>
    <n v="140"/>
  </r>
  <r>
    <x v="186"/>
    <x v="13"/>
    <x v="33"/>
    <x v="2"/>
    <x v="0"/>
    <x v="149"/>
    <x v="185"/>
    <n v="51"/>
    <n v="136"/>
  </r>
  <r>
    <x v="187"/>
    <x v="5"/>
    <x v="18"/>
    <x v="1"/>
    <x v="0"/>
    <x v="150"/>
    <x v="186"/>
    <n v="71"/>
    <n v="148"/>
  </r>
  <r>
    <x v="188"/>
    <x v="31"/>
    <x v="11"/>
    <x v="2"/>
    <x v="0"/>
    <x v="151"/>
    <x v="187"/>
    <n v="71"/>
    <n v="105"/>
  </r>
  <r>
    <x v="2"/>
    <x v="2"/>
    <x v="2"/>
    <x v="1"/>
    <x v="0"/>
    <x v="2"/>
    <x v="2"/>
    <n v="35"/>
    <n v="122"/>
  </r>
  <r>
    <x v="189"/>
    <x v="18"/>
    <x v="33"/>
    <x v="0"/>
    <x v="0"/>
    <x v="152"/>
    <x v="188"/>
    <n v="73"/>
    <n v="136"/>
  </r>
  <r>
    <x v="4"/>
    <x v="4"/>
    <x v="2"/>
    <x v="0"/>
    <x v="0"/>
    <x v="4"/>
    <x v="4"/>
    <n v="66.900000000000006"/>
    <n v="116.3"/>
  </r>
  <r>
    <x v="190"/>
    <x v="19"/>
    <x v="17"/>
    <x v="0"/>
    <x v="0"/>
    <x v="35"/>
    <x v="189"/>
    <n v="81"/>
    <n v="164"/>
  </r>
  <r>
    <x v="5"/>
    <x v="5"/>
    <x v="4"/>
    <x v="1"/>
    <x v="0"/>
    <x v="5"/>
    <x v="5"/>
    <n v="68"/>
    <n v="127"/>
  </r>
  <r>
    <x v="6"/>
    <x v="6"/>
    <x v="5"/>
    <x v="1"/>
    <x v="0"/>
    <x v="6"/>
    <x v="6"/>
    <n v="52"/>
    <n v="126"/>
  </r>
  <r>
    <x v="10"/>
    <x v="9"/>
    <x v="7"/>
    <x v="1"/>
    <x v="0"/>
    <x v="10"/>
    <x v="10"/>
    <n v="68"/>
    <n v="142"/>
  </r>
  <r>
    <x v="191"/>
    <x v="15"/>
    <x v="18"/>
    <x v="1"/>
    <x v="0"/>
    <x v="37"/>
    <x v="190"/>
    <n v="59"/>
    <n v="113"/>
  </r>
  <r>
    <x v="11"/>
    <x v="8"/>
    <x v="1"/>
    <x v="1"/>
    <x v="0"/>
    <x v="2"/>
    <x v="2"/>
    <n v="31"/>
    <n v="133"/>
  </r>
  <r>
    <x v="162"/>
    <x v="32"/>
    <x v="39"/>
    <x v="0"/>
    <x v="7"/>
    <x v="128"/>
    <x v="162"/>
    <n v="73"/>
    <n v="113"/>
  </r>
  <r>
    <x v="163"/>
    <x v="4"/>
    <x v="2"/>
    <x v="0"/>
    <x v="6"/>
    <x v="129"/>
    <x v="163"/>
    <n v="66.900000000000006"/>
    <n v="116.3"/>
  </r>
  <r>
    <x v="14"/>
    <x v="11"/>
    <x v="9"/>
    <x v="1"/>
    <x v="0"/>
    <x v="13"/>
    <x v="13"/>
    <n v="74"/>
    <n v="148"/>
  </r>
  <r>
    <x v="165"/>
    <x v="4"/>
    <x v="2"/>
    <x v="0"/>
    <x v="7"/>
    <x v="131"/>
    <x v="165"/>
    <n v="66.900000000000006"/>
    <n v="116.3"/>
  </r>
  <r>
    <x v="18"/>
    <x v="15"/>
    <x v="11"/>
    <x v="1"/>
    <x v="0"/>
    <x v="17"/>
    <x v="17"/>
    <n v="41"/>
    <n v="137"/>
  </r>
  <r>
    <x v="21"/>
    <x v="16"/>
    <x v="12"/>
    <x v="1"/>
    <x v="0"/>
    <x v="20"/>
    <x v="20"/>
    <n v="71"/>
    <n v="107"/>
  </r>
  <r>
    <x v="24"/>
    <x v="18"/>
    <x v="13"/>
    <x v="1"/>
    <x v="1"/>
    <x v="13"/>
    <x v="23"/>
    <n v="74"/>
    <n v="169"/>
  </r>
  <r>
    <x v="192"/>
    <x v="19"/>
    <x v="24"/>
    <x v="0"/>
    <x v="7"/>
    <x v="153"/>
    <x v="191"/>
    <n v="91"/>
    <n v="126"/>
  </r>
  <r>
    <x v="25"/>
    <x v="19"/>
    <x v="14"/>
    <x v="4"/>
    <x v="1"/>
    <x v="23"/>
    <x v="24"/>
    <n v="79"/>
    <n v="112"/>
  </r>
  <r>
    <x v="28"/>
    <x v="21"/>
    <x v="1"/>
    <x v="1"/>
    <x v="0"/>
    <x v="26"/>
    <x v="27"/>
    <n v="54"/>
    <n v="157"/>
  </r>
  <r>
    <x v="193"/>
    <x v="32"/>
    <x v="27"/>
    <x v="0"/>
    <x v="0"/>
    <x v="154"/>
    <x v="192"/>
    <n v="67"/>
    <n v="100"/>
  </r>
  <r>
    <x v="31"/>
    <x v="6"/>
    <x v="15"/>
    <x v="0"/>
    <x v="0"/>
    <x v="20"/>
    <x v="30"/>
    <n v="77"/>
    <n v="96"/>
  </r>
  <r>
    <x v="176"/>
    <x v="23"/>
    <x v="2"/>
    <x v="0"/>
    <x v="6"/>
    <x v="140"/>
    <x v="176"/>
    <n v="57"/>
    <n v="92"/>
  </r>
  <r>
    <x v="32"/>
    <x v="22"/>
    <x v="1"/>
    <x v="1"/>
    <x v="0"/>
    <x v="29"/>
    <x v="31"/>
    <n v="81"/>
    <n v="124"/>
  </r>
  <r>
    <x v="34"/>
    <x v="6"/>
    <x v="13"/>
    <x v="1"/>
    <x v="0"/>
    <x v="31"/>
    <x v="33"/>
    <n v="79"/>
    <n v="130"/>
  </r>
  <r>
    <x v="194"/>
    <x v="6"/>
    <x v="40"/>
    <x v="1"/>
    <x v="0"/>
    <x v="155"/>
    <x v="193"/>
    <n v="68"/>
    <n v="105"/>
  </r>
  <r>
    <x v="25"/>
    <x v="23"/>
    <x v="8"/>
    <x v="1"/>
    <x v="0"/>
    <x v="32"/>
    <x v="34"/>
    <n v="50"/>
    <n v="120"/>
  </r>
  <r>
    <x v="35"/>
    <x v="20"/>
    <x v="16"/>
    <x v="0"/>
    <x v="0"/>
    <x v="20"/>
    <x v="35"/>
    <n v="73"/>
    <n v="88"/>
  </r>
  <r>
    <x v="36"/>
    <x v="24"/>
    <x v="17"/>
    <x v="1"/>
    <x v="0"/>
    <x v="31"/>
    <x v="36"/>
    <n v="82"/>
    <n v="140"/>
  </r>
  <r>
    <x v="37"/>
    <x v="16"/>
    <x v="2"/>
    <x v="1"/>
    <x v="1"/>
    <x v="33"/>
    <x v="37"/>
    <n v="46"/>
    <n v="115"/>
  </r>
  <r>
    <x v="195"/>
    <x v="22"/>
    <x v="1"/>
    <x v="0"/>
    <x v="4"/>
    <x v="123"/>
    <x v="194"/>
    <n v="88"/>
    <n v="141"/>
  </r>
  <r>
    <x v="18"/>
    <x v="19"/>
    <x v="18"/>
    <x v="1"/>
    <x v="0"/>
    <x v="35"/>
    <x v="39"/>
    <n v="74"/>
    <n v="155"/>
  </r>
  <r>
    <x v="196"/>
    <x v="4"/>
    <x v="2"/>
    <x v="0"/>
    <x v="0"/>
    <x v="156"/>
    <x v="195"/>
    <n v="66.900000000000006"/>
    <n v="116.3"/>
  </r>
  <r>
    <x v="40"/>
    <x v="16"/>
    <x v="2"/>
    <x v="1"/>
    <x v="0"/>
    <x v="37"/>
    <x v="41"/>
    <n v="47"/>
    <n v="115"/>
  </r>
  <r>
    <x v="41"/>
    <x v="27"/>
    <x v="2"/>
    <x v="1"/>
    <x v="0"/>
    <x v="38"/>
    <x v="42"/>
    <n v="26"/>
    <n v="116"/>
  </r>
  <r>
    <x v="197"/>
    <x v="10"/>
    <x v="2"/>
    <x v="0"/>
    <x v="7"/>
    <x v="91"/>
    <x v="196"/>
    <n v="58"/>
    <n v="116.3"/>
  </r>
  <r>
    <x v="43"/>
    <x v="7"/>
    <x v="6"/>
    <x v="0"/>
    <x v="0"/>
    <x v="20"/>
    <x v="44"/>
    <n v="90"/>
    <n v="120"/>
  </r>
  <r>
    <x v="44"/>
    <x v="8"/>
    <x v="2"/>
    <x v="1"/>
    <x v="0"/>
    <x v="40"/>
    <x v="45"/>
    <n v="37"/>
    <n v="118"/>
  </r>
  <r>
    <x v="45"/>
    <x v="28"/>
    <x v="2"/>
    <x v="1"/>
    <x v="0"/>
    <x v="35"/>
    <x v="46"/>
    <n v="79"/>
    <n v="166"/>
  </r>
  <r>
    <x v="46"/>
    <x v="9"/>
    <x v="2"/>
    <x v="1"/>
    <x v="0"/>
    <x v="41"/>
    <x v="47"/>
    <n v="66"/>
    <n v="145"/>
  </r>
  <r>
    <x v="47"/>
    <x v="22"/>
    <x v="2"/>
    <x v="0"/>
    <x v="0"/>
    <x v="20"/>
    <x v="48"/>
    <n v="79"/>
    <n v="148"/>
  </r>
  <r>
    <x v="66"/>
    <x v="20"/>
    <x v="26"/>
    <x v="2"/>
    <x v="2"/>
    <x v="56"/>
    <x v="67"/>
    <n v="55"/>
    <n v="118"/>
  </r>
  <r>
    <x v="67"/>
    <x v="3"/>
    <x v="27"/>
    <x v="2"/>
    <x v="2"/>
    <x v="57"/>
    <x v="68"/>
    <n v="87"/>
    <n v="117"/>
  </r>
  <r>
    <x v="68"/>
    <x v="19"/>
    <x v="25"/>
    <x v="2"/>
    <x v="2"/>
    <x v="58"/>
    <x v="69"/>
    <n v="90"/>
    <n v="115"/>
  </r>
  <r>
    <x v="198"/>
    <x v="21"/>
    <x v="41"/>
    <x v="2"/>
    <x v="1"/>
    <x v="32"/>
    <x v="197"/>
    <n v="72"/>
    <n v="115"/>
  </r>
  <r>
    <x v="199"/>
    <x v="24"/>
    <x v="39"/>
    <x v="2"/>
    <x v="1"/>
    <x v="11"/>
    <x v="11"/>
    <n v="63"/>
    <n v="161"/>
  </r>
  <r>
    <x v="70"/>
    <x v="29"/>
    <x v="25"/>
    <x v="2"/>
    <x v="2"/>
    <x v="60"/>
    <x v="71"/>
    <n v="75"/>
    <n v="93"/>
  </r>
  <r>
    <x v="200"/>
    <x v="4"/>
    <x v="42"/>
    <x v="0"/>
    <x v="0"/>
    <x v="34"/>
    <x v="198"/>
    <n v="66.900000000000006"/>
    <n v="116.3"/>
  </r>
  <r>
    <x v="201"/>
    <x v="31"/>
    <x v="43"/>
    <x v="4"/>
    <x v="1"/>
    <x v="157"/>
    <x v="199"/>
    <n v="67"/>
    <n v="100"/>
  </r>
  <r>
    <x v="202"/>
    <x v="31"/>
    <x v="4"/>
    <x v="2"/>
    <x v="4"/>
    <x v="158"/>
    <x v="200"/>
    <n v="55"/>
    <n v="101"/>
  </r>
  <r>
    <x v="203"/>
    <x v="6"/>
    <x v="28"/>
    <x v="1"/>
    <x v="1"/>
    <x v="159"/>
    <x v="201"/>
    <n v="66"/>
    <n v="127"/>
  </r>
  <r>
    <x v="72"/>
    <x v="10"/>
    <x v="1"/>
    <x v="2"/>
    <x v="2"/>
    <x v="62"/>
    <x v="73"/>
    <n v="58"/>
    <n v="101"/>
  </r>
  <r>
    <x v="204"/>
    <x v="40"/>
    <x v="41"/>
    <x v="2"/>
    <x v="1"/>
    <x v="60"/>
    <x v="202"/>
    <n v="75"/>
    <n v="143"/>
  </r>
  <r>
    <x v="205"/>
    <x v="21"/>
    <x v="20"/>
    <x v="1"/>
    <x v="1"/>
    <x v="32"/>
    <x v="203"/>
    <n v="57"/>
    <n v="127"/>
  </r>
  <r>
    <x v="206"/>
    <x v="7"/>
    <x v="40"/>
    <x v="1"/>
    <x v="1"/>
    <x v="160"/>
    <x v="204"/>
    <n v="85"/>
    <n v="130"/>
  </r>
  <r>
    <x v="73"/>
    <x v="7"/>
    <x v="28"/>
    <x v="4"/>
    <x v="2"/>
    <x v="58"/>
    <x v="74"/>
    <n v="96"/>
    <n v="111"/>
  </r>
  <r>
    <x v="207"/>
    <x v="22"/>
    <x v="25"/>
    <x v="2"/>
    <x v="1"/>
    <x v="161"/>
    <x v="204"/>
    <n v="82"/>
    <n v="142"/>
  </r>
  <r>
    <x v="208"/>
    <x v="7"/>
    <x v="44"/>
    <x v="4"/>
    <x v="1"/>
    <x v="162"/>
    <x v="205"/>
    <n v="92"/>
    <n v="102"/>
  </r>
  <r>
    <x v="74"/>
    <x v="6"/>
    <x v="20"/>
    <x v="2"/>
    <x v="2"/>
    <x v="44"/>
    <x v="75"/>
    <n v="81"/>
    <n v="107"/>
  </r>
  <r>
    <x v="75"/>
    <x v="4"/>
    <x v="2"/>
    <x v="2"/>
    <x v="2"/>
    <x v="63"/>
    <x v="76"/>
    <n v="66.900000000000006"/>
    <n v="92"/>
  </r>
  <r>
    <x v="76"/>
    <x v="5"/>
    <x v="29"/>
    <x v="4"/>
    <x v="2"/>
    <x v="42"/>
    <x v="77"/>
    <n v="90"/>
    <n v="100"/>
  </r>
  <r>
    <x v="77"/>
    <x v="29"/>
    <x v="18"/>
    <x v="2"/>
    <x v="2"/>
    <x v="45"/>
    <x v="78"/>
    <n v="49"/>
    <n v="110"/>
  </r>
  <r>
    <x v="209"/>
    <x v="39"/>
    <x v="25"/>
    <x v="2"/>
    <x v="1"/>
    <x v="163"/>
    <x v="206"/>
    <n v="27"/>
    <n v="80"/>
  </r>
  <r>
    <x v="210"/>
    <x v="9"/>
    <x v="1"/>
    <x v="2"/>
    <x v="1"/>
    <x v="164"/>
    <x v="207"/>
    <n v="59"/>
    <n v="135"/>
  </r>
  <r>
    <x v="211"/>
    <x v="1"/>
    <x v="41"/>
    <x v="1"/>
    <x v="1"/>
    <x v="165"/>
    <x v="204"/>
    <n v="81"/>
    <n v="157"/>
  </r>
  <r>
    <x v="78"/>
    <x v="33"/>
    <x v="1"/>
    <x v="2"/>
    <x v="2"/>
    <x v="64"/>
    <x v="79"/>
    <n v="53"/>
    <n v="91"/>
  </r>
  <r>
    <x v="79"/>
    <x v="4"/>
    <x v="2"/>
    <x v="0"/>
    <x v="2"/>
    <x v="65"/>
    <x v="80"/>
    <n v="66.900000000000006"/>
    <n v="116.3"/>
  </r>
  <r>
    <x v="80"/>
    <x v="6"/>
    <x v="1"/>
    <x v="1"/>
    <x v="2"/>
    <x v="46"/>
    <x v="81"/>
    <n v="91"/>
    <n v="124"/>
  </r>
  <r>
    <x v="66"/>
    <x v="0"/>
    <x v="30"/>
    <x v="4"/>
    <x v="2"/>
    <x v="66"/>
    <x v="82"/>
    <n v="88"/>
    <n v="88"/>
  </r>
  <r>
    <x v="81"/>
    <x v="9"/>
    <x v="31"/>
    <x v="4"/>
    <x v="2"/>
    <x v="48"/>
    <x v="83"/>
    <n v="73"/>
    <n v="116"/>
  </r>
  <r>
    <x v="82"/>
    <x v="22"/>
    <x v="8"/>
    <x v="2"/>
    <x v="2"/>
    <x v="60"/>
    <x v="84"/>
    <n v="84"/>
    <n v="90"/>
  </r>
  <r>
    <x v="83"/>
    <x v="28"/>
    <x v="8"/>
    <x v="2"/>
    <x v="2"/>
    <x v="46"/>
    <x v="81"/>
    <n v="96"/>
    <n v="125"/>
  </r>
  <r>
    <x v="84"/>
    <x v="4"/>
    <x v="2"/>
    <x v="0"/>
    <x v="2"/>
    <x v="67"/>
    <x v="37"/>
    <n v="66.900000000000006"/>
    <n v="116.3"/>
  </r>
  <r>
    <x v="212"/>
    <x v="1"/>
    <x v="12"/>
    <x v="2"/>
    <x v="1"/>
    <x v="166"/>
    <x v="208"/>
    <n v="62"/>
    <n v="114"/>
  </r>
  <r>
    <x v="85"/>
    <x v="10"/>
    <x v="1"/>
    <x v="2"/>
    <x v="2"/>
    <x v="68"/>
    <x v="85"/>
    <n v="46"/>
    <n v="92"/>
  </r>
  <r>
    <x v="213"/>
    <x v="19"/>
    <x v="45"/>
    <x v="2"/>
    <x v="1"/>
    <x v="167"/>
    <x v="209"/>
    <n v="78"/>
    <n v="98"/>
  </r>
  <r>
    <x v="214"/>
    <x v="4"/>
    <x v="22"/>
    <x v="2"/>
    <x v="1"/>
    <x v="168"/>
    <x v="210"/>
    <n v="39"/>
    <n v="104"/>
  </r>
  <r>
    <x v="215"/>
    <x v="4"/>
    <x v="2"/>
    <x v="0"/>
    <x v="0"/>
    <x v="169"/>
    <x v="211"/>
    <n v="66.900000000000006"/>
    <n v="116.3"/>
  </r>
  <r>
    <x v="216"/>
    <x v="31"/>
    <x v="2"/>
    <x v="2"/>
    <x v="7"/>
    <x v="170"/>
    <x v="212"/>
    <n v="46"/>
    <n v="113"/>
  </r>
  <r>
    <x v="87"/>
    <x v="4"/>
    <x v="2"/>
    <x v="2"/>
    <x v="2"/>
    <x v="70"/>
    <x v="87"/>
    <n v="66.900000000000006"/>
    <n v="95"/>
  </r>
  <r>
    <x v="88"/>
    <x v="21"/>
    <x v="1"/>
    <x v="2"/>
    <x v="2"/>
    <x v="71"/>
    <x v="88"/>
    <n v="56"/>
    <n v="83"/>
  </r>
  <r>
    <x v="7"/>
    <x v="7"/>
    <x v="6"/>
    <x v="2"/>
    <x v="2"/>
    <x v="7"/>
    <x v="7"/>
    <n v="94"/>
    <n v="95"/>
  </r>
  <r>
    <x v="8"/>
    <x v="4"/>
    <x v="2"/>
    <x v="3"/>
    <x v="0"/>
    <x v="8"/>
    <x v="8"/>
    <n v="66.900000000000006"/>
    <n v="116.3"/>
  </r>
  <r>
    <x v="9"/>
    <x v="8"/>
    <x v="1"/>
    <x v="2"/>
    <x v="2"/>
    <x v="9"/>
    <x v="9"/>
    <n v="47"/>
    <n v="95"/>
  </r>
  <r>
    <x v="12"/>
    <x v="6"/>
    <x v="8"/>
    <x v="2"/>
    <x v="1"/>
    <x v="11"/>
    <x v="11"/>
    <n v="65"/>
    <n v="152"/>
  </r>
  <r>
    <x v="13"/>
    <x v="10"/>
    <x v="1"/>
    <x v="2"/>
    <x v="1"/>
    <x v="12"/>
    <x v="12"/>
    <n v="66"/>
    <n v="116"/>
  </r>
  <r>
    <x v="20"/>
    <x v="15"/>
    <x v="2"/>
    <x v="2"/>
    <x v="2"/>
    <x v="19"/>
    <x v="19"/>
    <n v="54"/>
    <n v="94"/>
  </r>
  <r>
    <x v="29"/>
    <x v="4"/>
    <x v="2"/>
    <x v="2"/>
    <x v="2"/>
    <x v="27"/>
    <x v="28"/>
    <n v="66.900000000000006"/>
    <n v="100"/>
  </r>
  <r>
    <x v="38"/>
    <x v="25"/>
    <x v="2"/>
    <x v="2"/>
    <x v="2"/>
    <x v="34"/>
    <x v="38"/>
    <n v="64"/>
    <n v="93"/>
  </r>
  <r>
    <x v="39"/>
    <x v="26"/>
    <x v="2"/>
    <x v="2"/>
    <x v="2"/>
    <x v="36"/>
    <x v="40"/>
    <n v="31"/>
    <n v="101"/>
  </r>
  <r>
    <x v="90"/>
    <x v="21"/>
    <x v="2"/>
    <x v="2"/>
    <x v="2"/>
    <x v="72"/>
    <x v="89"/>
    <n v="46"/>
    <n v="104"/>
  </r>
  <r>
    <x v="16"/>
    <x v="13"/>
    <x v="10"/>
    <x v="1"/>
    <x v="0"/>
    <x v="15"/>
    <x v="15"/>
    <n v="68"/>
    <n v="113"/>
  </r>
  <r>
    <x v="217"/>
    <x v="13"/>
    <x v="2"/>
    <x v="0"/>
    <x v="0"/>
    <x v="171"/>
    <x v="213"/>
    <n v="57"/>
    <n v="113"/>
  </r>
  <r>
    <x v="218"/>
    <x v="43"/>
    <x v="2"/>
    <x v="0"/>
    <x v="7"/>
    <x v="172"/>
    <x v="214"/>
    <n v="66.900000000000006"/>
    <n v="102"/>
  </r>
  <r>
    <x v="219"/>
    <x v="10"/>
    <x v="1"/>
    <x v="0"/>
    <x v="7"/>
    <x v="173"/>
    <x v="215"/>
    <n v="61"/>
    <n v="131"/>
  </r>
  <r>
    <x v="169"/>
    <x v="10"/>
    <x v="23"/>
    <x v="0"/>
    <x v="7"/>
    <x v="92"/>
    <x v="169"/>
    <n v="76"/>
    <n v="103"/>
  </r>
  <r>
    <x v="124"/>
    <x v="33"/>
    <x v="2"/>
    <x v="0"/>
    <x v="3"/>
    <x v="94"/>
    <x v="123"/>
    <n v="58"/>
    <n v="120"/>
  </r>
  <r>
    <x v="101"/>
    <x v="4"/>
    <x v="2"/>
    <x v="0"/>
    <x v="0"/>
    <x v="95"/>
    <x v="124"/>
    <n v="66.900000000000006"/>
    <n v="116.3"/>
  </r>
  <r>
    <x v="125"/>
    <x v="1"/>
    <x v="1"/>
    <x v="0"/>
    <x v="3"/>
    <x v="96"/>
    <x v="125"/>
    <n v="86"/>
    <n v="151"/>
  </r>
  <r>
    <x v="220"/>
    <x v="24"/>
    <x v="2"/>
    <x v="0"/>
    <x v="9"/>
    <x v="174"/>
    <x v="216"/>
    <n v="69"/>
    <n v="116.3"/>
  </r>
  <r>
    <x v="22"/>
    <x v="3"/>
    <x v="2"/>
    <x v="0"/>
    <x v="1"/>
    <x v="21"/>
    <x v="21"/>
    <n v="66.900000000000006"/>
    <n v="116.3"/>
  </r>
  <r>
    <x v="170"/>
    <x v="41"/>
    <x v="23"/>
    <x v="1"/>
    <x v="6"/>
    <x v="135"/>
    <x v="170"/>
    <n v="45"/>
    <n v="105"/>
  </r>
  <r>
    <x v="171"/>
    <x v="4"/>
    <x v="2"/>
    <x v="1"/>
    <x v="8"/>
    <x v="136"/>
    <x v="171"/>
    <n v="66.900000000000006"/>
    <n v="102"/>
  </r>
  <r>
    <x v="221"/>
    <x v="9"/>
    <x v="23"/>
    <x v="1"/>
    <x v="7"/>
    <x v="175"/>
    <x v="217"/>
    <n v="43"/>
    <n v="125"/>
  </r>
  <r>
    <x v="222"/>
    <x v="23"/>
    <x v="2"/>
    <x v="1"/>
    <x v="0"/>
    <x v="159"/>
    <x v="218"/>
    <n v="35"/>
    <n v="139"/>
  </r>
  <r>
    <x v="172"/>
    <x v="23"/>
    <x v="2"/>
    <x v="0"/>
    <x v="7"/>
    <x v="137"/>
    <x v="172"/>
    <n v="65"/>
    <n v="116.3"/>
  </r>
  <r>
    <x v="173"/>
    <x v="14"/>
    <x v="19"/>
    <x v="0"/>
    <x v="6"/>
    <x v="138"/>
    <x v="173"/>
    <n v="47"/>
    <n v="86"/>
  </r>
  <r>
    <x v="129"/>
    <x v="24"/>
    <x v="13"/>
    <x v="0"/>
    <x v="3"/>
    <x v="99"/>
    <x v="129"/>
    <n v="48"/>
    <n v="141"/>
  </r>
  <r>
    <x v="27"/>
    <x v="4"/>
    <x v="2"/>
    <x v="1"/>
    <x v="0"/>
    <x v="25"/>
    <x v="26"/>
    <n v="66.900000000000006"/>
    <n v="116.3"/>
  </r>
  <r>
    <x v="130"/>
    <x v="10"/>
    <x v="1"/>
    <x v="0"/>
    <x v="3"/>
    <x v="100"/>
    <x v="130"/>
    <n v="72"/>
    <n v="90"/>
  </r>
  <r>
    <x v="28"/>
    <x v="21"/>
    <x v="1"/>
    <x v="1"/>
    <x v="0"/>
    <x v="26"/>
    <x v="27"/>
    <n v="54"/>
    <n v="157"/>
  </r>
  <r>
    <x v="193"/>
    <x v="32"/>
    <x v="27"/>
    <x v="0"/>
    <x v="0"/>
    <x v="154"/>
    <x v="192"/>
    <n v="67"/>
    <n v="100"/>
  </r>
  <r>
    <x v="223"/>
    <x v="29"/>
    <x v="23"/>
    <x v="0"/>
    <x v="0"/>
    <x v="146"/>
    <x v="219"/>
    <n v="49"/>
    <n v="127"/>
  </r>
  <r>
    <x v="131"/>
    <x v="4"/>
    <x v="2"/>
    <x v="0"/>
    <x v="0"/>
    <x v="101"/>
    <x v="131"/>
    <n v="66.900000000000006"/>
    <n v="115"/>
  </r>
  <r>
    <x v="175"/>
    <x v="13"/>
    <x v="23"/>
    <x v="0"/>
    <x v="6"/>
    <x v="92"/>
    <x v="175"/>
    <n v="80"/>
    <n v="105"/>
  </r>
  <r>
    <x v="30"/>
    <x v="4"/>
    <x v="2"/>
    <x v="0"/>
    <x v="0"/>
    <x v="28"/>
    <x v="29"/>
    <n v="66.900000000000006"/>
    <n v="116.3"/>
  </r>
  <r>
    <x v="31"/>
    <x v="6"/>
    <x v="15"/>
    <x v="0"/>
    <x v="0"/>
    <x v="20"/>
    <x v="30"/>
    <n v="77"/>
    <n v="96"/>
  </r>
  <r>
    <x v="176"/>
    <x v="23"/>
    <x v="2"/>
    <x v="0"/>
    <x v="6"/>
    <x v="140"/>
    <x v="176"/>
    <n v="57"/>
    <n v="92"/>
  </r>
  <r>
    <x v="224"/>
    <x v="40"/>
    <x v="2"/>
    <x v="0"/>
    <x v="0"/>
    <x v="176"/>
    <x v="220"/>
    <n v="70"/>
    <n v="121"/>
  </r>
  <r>
    <x v="225"/>
    <x v="17"/>
    <x v="2"/>
    <x v="0"/>
    <x v="0"/>
    <x v="177"/>
    <x v="221"/>
    <n v="53"/>
    <n v="105"/>
  </r>
  <r>
    <x v="33"/>
    <x v="21"/>
    <x v="2"/>
    <x v="0"/>
    <x v="0"/>
    <x v="30"/>
    <x v="32"/>
    <n v="77"/>
    <n v="104"/>
  </r>
  <r>
    <x v="34"/>
    <x v="6"/>
    <x v="13"/>
    <x v="1"/>
    <x v="0"/>
    <x v="31"/>
    <x v="33"/>
    <n v="79"/>
    <n v="130"/>
  </r>
  <r>
    <x v="194"/>
    <x v="6"/>
    <x v="40"/>
    <x v="1"/>
    <x v="0"/>
    <x v="155"/>
    <x v="193"/>
    <n v="68"/>
    <n v="105"/>
  </r>
  <r>
    <x v="226"/>
    <x v="16"/>
    <x v="2"/>
    <x v="0"/>
    <x v="0"/>
    <x v="178"/>
    <x v="222"/>
    <n v="57"/>
    <n v="121"/>
  </r>
  <r>
    <x v="25"/>
    <x v="23"/>
    <x v="8"/>
    <x v="1"/>
    <x v="0"/>
    <x v="32"/>
    <x v="34"/>
    <n v="50"/>
    <n v="120"/>
  </r>
  <r>
    <x v="35"/>
    <x v="20"/>
    <x v="16"/>
    <x v="0"/>
    <x v="0"/>
    <x v="20"/>
    <x v="35"/>
    <n v="73"/>
    <n v="88"/>
  </r>
  <r>
    <x v="36"/>
    <x v="24"/>
    <x v="17"/>
    <x v="1"/>
    <x v="0"/>
    <x v="31"/>
    <x v="36"/>
    <n v="82"/>
    <n v="140"/>
  </r>
  <r>
    <x v="133"/>
    <x v="4"/>
    <x v="2"/>
    <x v="0"/>
    <x v="3"/>
    <x v="103"/>
    <x v="133"/>
    <n v="66.900000000000006"/>
    <n v="101"/>
  </r>
  <r>
    <x v="134"/>
    <x v="20"/>
    <x v="28"/>
    <x v="1"/>
    <x v="3"/>
    <x v="104"/>
    <x v="134"/>
    <n v="62"/>
    <n v="105"/>
  </r>
  <r>
    <x v="135"/>
    <x v="20"/>
    <x v="27"/>
    <x v="0"/>
    <x v="4"/>
    <x v="105"/>
    <x v="135"/>
    <n v="67"/>
    <n v="117"/>
  </r>
  <r>
    <x v="227"/>
    <x v="15"/>
    <x v="2"/>
    <x v="0"/>
    <x v="7"/>
    <x v="179"/>
    <x v="223"/>
    <n v="46"/>
    <n v="116.3"/>
  </r>
  <r>
    <x v="228"/>
    <x v="4"/>
    <x v="2"/>
    <x v="0"/>
    <x v="0"/>
    <x v="180"/>
    <x v="224"/>
    <n v="66.900000000000006"/>
    <n v="116.3"/>
  </r>
  <r>
    <x v="136"/>
    <x v="9"/>
    <x v="2"/>
    <x v="0"/>
    <x v="4"/>
    <x v="106"/>
    <x v="136"/>
    <n v="70"/>
    <n v="116.3"/>
  </r>
  <r>
    <x v="137"/>
    <x v="13"/>
    <x v="1"/>
    <x v="0"/>
    <x v="0"/>
    <x v="107"/>
    <x v="137"/>
    <n v="47"/>
    <n v="111"/>
  </r>
  <r>
    <x v="180"/>
    <x v="21"/>
    <x v="2"/>
    <x v="0"/>
    <x v="6"/>
    <x v="144"/>
    <x v="180"/>
    <n v="62"/>
    <n v="109"/>
  </r>
  <r>
    <x v="40"/>
    <x v="16"/>
    <x v="2"/>
    <x v="1"/>
    <x v="0"/>
    <x v="37"/>
    <x v="41"/>
    <n v="47"/>
    <n v="115"/>
  </r>
  <r>
    <x v="41"/>
    <x v="27"/>
    <x v="2"/>
    <x v="1"/>
    <x v="0"/>
    <x v="38"/>
    <x v="42"/>
    <n v="26"/>
    <n v="116"/>
  </r>
  <r>
    <x v="42"/>
    <x v="24"/>
    <x v="2"/>
    <x v="0"/>
    <x v="0"/>
    <x v="39"/>
    <x v="43"/>
    <n v="75"/>
    <n v="109"/>
  </r>
  <r>
    <x v="43"/>
    <x v="7"/>
    <x v="6"/>
    <x v="0"/>
    <x v="0"/>
    <x v="20"/>
    <x v="44"/>
    <n v="90"/>
    <n v="120"/>
  </r>
  <r>
    <x v="44"/>
    <x v="8"/>
    <x v="2"/>
    <x v="1"/>
    <x v="0"/>
    <x v="40"/>
    <x v="45"/>
    <n v="37"/>
    <n v="118"/>
  </r>
  <r>
    <x v="47"/>
    <x v="22"/>
    <x v="2"/>
    <x v="0"/>
    <x v="0"/>
    <x v="20"/>
    <x v="48"/>
    <n v="79"/>
    <n v="148"/>
  </r>
  <r>
    <x v="229"/>
    <x v="10"/>
    <x v="1"/>
    <x v="0"/>
    <x v="4"/>
    <x v="181"/>
    <x v="225"/>
    <n v="62"/>
    <n v="118"/>
  </r>
  <r>
    <x v="87"/>
    <x v="4"/>
    <x v="2"/>
    <x v="2"/>
    <x v="2"/>
    <x v="70"/>
    <x v="87"/>
    <n v="66.900000000000006"/>
    <n v="95"/>
  </r>
  <r>
    <x v="88"/>
    <x v="21"/>
    <x v="1"/>
    <x v="2"/>
    <x v="2"/>
    <x v="71"/>
    <x v="88"/>
    <n v="56"/>
    <n v="83"/>
  </r>
  <r>
    <x v="185"/>
    <x v="10"/>
    <x v="18"/>
    <x v="1"/>
    <x v="1"/>
    <x v="148"/>
    <x v="37"/>
    <n v="45"/>
    <n v="124"/>
  </r>
  <r>
    <x v="230"/>
    <x v="8"/>
    <x v="2"/>
    <x v="0"/>
    <x v="0"/>
    <x v="182"/>
    <x v="226"/>
    <n v="65"/>
    <n v="88"/>
  </r>
  <r>
    <x v="231"/>
    <x v="29"/>
    <x v="33"/>
    <x v="1"/>
    <x v="4"/>
    <x v="183"/>
    <x v="227"/>
    <n v="70"/>
    <n v="97"/>
  </r>
  <r>
    <x v="232"/>
    <x v="13"/>
    <x v="2"/>
    <x v="0"/>
    <x v="4"/>
    <x v="184"/>
    <x v="228"/>
    <n v="74"/>
    <n v="104"/>
  </r>
  <r>
    <x v="233"/>
    <x v="17"/>
    <x v="1"/>
    <x v="0"/>
    <x v="4"/>
    <x v="185"/>
    <x v="229"/>
    <n v="59"/>
    <n v="103"/>
  </r>
  <r>
    <x v="188"/>
    <x v="31"/>
    <x v="11"/>
    <x v="2"/>
    <x v="0"/>
    <x v="151"/>
    <x v="187"/>
    <n v="71"/>
    <n v="105"/>
  </r>
  <r>
    <x v="4"/>
    <x v="4"/>
    <x v="2"/>
    <x v="0"/>
    <x v="0"/>
    <x v="4"/>
    <x v="4"/>
    <n v="66.900000000000006"/>
    <n v="116.3"/>
  </r>
  <r>
    <x v="159"/>
    <x v="40"/>
    <x v="1"/>
    <x v="0"/>
    <x v="4"/>
    <x v="125"/>
    <x v="159"/>
    <n v="74"/>
    <n v="102"/>
  </r>
  <r>
    <x v="234"/>
    <x v="39"/>
    <x v="2"/>
    <x v="0"/>
    <x v="4"/>
    <x v="186"/>
    <x v="230"/>
    <n v="44"/>
    <n v="116.3"/>
  </r>
  <r>
    <x v="118"/>
    <x v="5"/>
    <x v="24"/>
    <x v="0"/>
    <x v="5"/>
    <x v="73"/>
    <x v="117"/>
    <n v="75"/>
    <n v="180"/>
  </r>
  <r>
    <x v="7"/>
    <x v="7"/>
    <x v="6"/>
    <x v="2"/>
    <x v="2"/>
    <x v="7"/>
    <x v="7"/>
    <n v="94"/>
    <n v="95"/>
  </r>
  <r>
    <x v="235"/>
    <x v="19"/>
    <x v="20"/>
    <x v="0"/>
    <x v="0"/>
    <x v="187"/>
    <x v="231"/>
    <n v="65"/>
    <n v="108"/>
  </r>
  <r>
    <x v="9"/>
    <x v="8"/>
    <x v="1"/>
    <x v="2"/>
    <x v="2"/>
    <x v="9"/>
    <x v="9"/>
    <n v="47"/>
    <n v="95"/>
  </r>
  <r>
    <x v="236"/>
    <x v="9"/>
    <x v="2"/>
    <x v="0"/>
    <x v="4"/>
    <x v="188"/>
    <x v="232"/>
    <n v="66.900000000000006"/>
    <n v="116.3"/>
  </r>
  <r>
    <x v="237"/>
    <x v="14"/>
    <x v="2"/>
    <x v="0"/>
    <x v="4"/>
    <x v="189"/>
    <x v="233"/>
    <n v="66.900000000000006"/>
    <n v="116.3"/>
  </r>
  <r>
    <x v="238"/>
    <x v="2"/>
    <x v="2"/>
    <x v="0"/>
    <x v="4"/>
    <x v="190"/>
    <x v="234"/>
    <n v="41"/>
    <n v="93"/>
  </r>
  <r>
    <x v="13"/>
    <x v="10"/>
    <x v="1"/>
    <x v="2"/>
    <x v="1"/>
    <x v="12"/>
    <x v="12"/>
    <n v="66"/>
    <n v="116"/>
  </r>
  <r>
    <x v="167"/>
    <x v="20"/>
    <x v="23"/>
    <x v="9"/>
    <x v="4"/>
    <x v="133"/>
    <x v="167"/>
    <n v="72"/>
    <n v="91"/>
  </r>
  <r>
    <x v="20"/>
    <x v="15"/>
    <x v="2"/>
    <x v="2"/>
    <x v="2"/>
    <x v="19"/>
    <x v="19"/>
    <n v="54"/>
    <n v="94"/>
  </r>
  <r>
    <x v="239"/>
    <x v="22"/>
    <x v="2"/>
    <x v="0"/>
    <x v="4"/>
    <x v="191"/>
    <x v="235"/>
    <n v="89"/>
    <n v="116.3"/>
  </r>
  <r>
    <x v="240"/>
    <x v="22"/>
    <x v="1"/>
    <x v="0"/>
    <x v="4"/>
    <x v="192"/>
    <x v="236"/>
    <n v="82"/>
    <n v="133"/>
  </r>
  <r>
    <x v="26"/>
    <x v="20"/>
    <x v="1"/>
    <x v="1"/>
    <x v="1"/>
    <x v="24"/>
    <x v="25"/>
    <n v="80"/>
    <n v="114"/>
  </r>
  <r>
    <x v="222"/>
    <x v="23"/>
    <x v="2"/>
    <x v="1"/>
    <x v="0"/>
    <x v="159"/>
    <x v="218"/>
    <n v="35"/>
    <n v="139"/>
  </r>
  <r>
    <x v="241"/>
    <x v="32"/>
    <x v="1"/>
    <x v="0"/>
    <x v="4"/>
    <x v="193"/>
    <x v="237"/>
    <n v="81"/>
    <n v="117"/>
  </r>
  <r>
    <x v="223"/>
    <x v="29"/>
    <x v="23"/>
    <x v="0"/>
    <x v="0"/>
    <x v="146"/>
    <x v="219"/>
    <n v="49"/>
    <n v="127"/>
  </r>
  <r>
    <x v="242"/>
    <x v="6"/>
    <x v="26"/>
    <x v="0"/>
    <x v="4"/>
    <x v="3"/>
    <x v="238"/>
    <n v="84"/>
    <n v="161"/>
  </r>
  <r>
    <x v="131"/>
    <x v="4"/>
    <x v="2"/>
    <x v="0"/>
    <x v="0"/>
    <x v="101"/>
    <x v="131"/>
    <n v="66.900000000000006"/>
    <n v="115"/>
  </r>
  <r>
    <x v="29"/>
    <x v="4"/>
    <x v="2"/>
    <x v="2"/>
    <x v="2"/>
    <x v="27"/>
    <x v="28"/>
    <n v="66.900000000000006"/>
    <n v="100"/>
  </r>
  <r>
    <x v="30"/>
    <x v="4"/>
    <x v="2"/>
    <x v="0"/>
    <x v="0"/>
    <x v="28"/>
    <x v="29"/>
    <n v="66.900000000000006"/>
    <n v="116.3"/>
  </r>
  <r>
    <x v="243"/>
    <x v="32"/>
    <x v="46"/>
    <x v="2"/>
    <x v="4"/>
    <x v="32"/>
    <x v="239"/>
    <n v="71"/>
    <n v="92"/>
  </r>
  <r>
    <x v="132"/>
    <x v="24"/>
    <x v="1"/>
    <x v="0"/>
    <x v="0"/>
    <x v="102"/>
    <x v="132"/>
    <n v="83"/>
    <n v="115"/>
  </r>
  <r>
    <x v="244"/>
    <x v="0"/>
    <x v="1"/>
    <x v="0"/>
    <x v="4"/>
    <x v="194"/>
    <x v="240"/>
    <n v="66.900000000000006"/>
    <n v="116.3"/>
  </r>
  <r>
    <x v="37"/>
    <x v="16"/>
    <x v="2"/>
    <x v="1"/>
    <x v="1"/>
    <x v="33"/>
    <x v="37"/>
    <n v="46"/>
    <n v="115"/>
  </r>
  <r>
    <x v="135"/>
    <x v="20"/>
    <x v="27"/>
    <x v="0"/>
    <x v="4"/>
    <x v="105"/>
    <x v="135"/>
    <n v="67"/>
    <n v="117"/>
  </r>
  <r>
    <x v="195"/>
    <x v="22"/>
    <x v="1"/>
    <x v="0"/>
    <x v="4"/>
    <x v="123"/>
    <x v="194"/>
    <n v="88"/>
    <n v="141"/>
  </r>
  <r>
    <x v="38"/>
    <x v="25"/>
    <x v="2"/>
    <x v="2"/>
    <x v="2"/>
    <x v="34"/>
    <x v="38"/>
    <n v="64"/>
    <n v="93"/>
  </r>
  <r>
    <x v="245"/>
    <x v="38"/>
    <x v="2"/>
    <x v="1"/>
    <x v="5"/>
    <x v="195"/>
    <x v="241"/>
    <n v="42"/>
    <n v="97"/>
  </r>
  <r>
    <x v="136"/>
    <x v="9"/>
    <x v="2"/>
    <x v="0"/>
    <x v="4"/>
    <x v="106"/>
    <x v="136"/>
    <n v="70"/>
    <n v="116.3"/>
  </r>
  <r>
    <x v="246"/>
    <x v="14"/>
    <x v="1"/>
    <x v="0"/>
    <x v="4"/>
    <x v="196"/>
    <x v="242"/>
    <n v="52"/>
    <n v="103"/>
  </r>
  <r>
    <x v="196"/>
    <x v="4"/>
    <x v="2"/>
    <x v="0"/>
    <x v="0"/>
    <x v="156"/>
    <x v="195"/>
    <n v="66.900000000000006"/>
    <n v="116.3"/>
  </r>
  <r>
    <x v="39"/>
    <x v="26"/>
    <x v="2"/>
    <x v="2"/>
    <x v="2"/>
    <x v="36"/>
    <x v="40"/>
    <n v="31"/>
    <n v="101"/>
  </r>
  <r>
    <x v="247"/>
    <x v="10"/>
    <x v="2"/>
    <x v="0"/>
    <x v="4"/>
    <x v="123"/>
    <x v="243"/>
    <n v="72"/>
    <n v="164"/>
  </r>
  <r>
    <x v="248"/>
    <x v="44"/>
    <x v="2"/>
    <x v="10"/>
    <x v="4"/>
    <x v="197"/>
    <x v="244"/>
    <n v="39"/>
    <n v="88"/>
  </r>
  <r>
    <x v="182"/>
    <x v="4"/>
    <x v="2"/>
    <x v="0"/>
    <x v="4"/>
    <x v="32"/>
    <x v="182"/>
    <n v="66.900000000000006"/>
    <n v="116.3"/>
  </r>
  <r>
    <x v="249"/>
    <x v="17"/>
    <x v="2"/>
    <x v="0"/>
    <x v="4"/>
    <x v="198"/>
    <x v="245"/>
    <n v="67"/>
    <n v="115"/>
  </r>
  <r>
    <x v="90"/>
    <x v="21"/>
    <x v="2"/>
    <x v="2"/>
    <x v="2"/>
    <x v="72"/>
    <x v="89"/>
    <n v="46"/>
    <n v="104"/>
  </r>
  <r>
    <x v="250"/>
    <x v="4"/>
    <x v="2"/>
    <x v="1"/>
    <x v="0"/>
    <x v="146"/>
    <x v="246"/>
    <n v="73"/>
    <n v="1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4A212-7758-443E-AA4D-1EB552F24D71}"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9">
    <pivotField dataField="1" showAll="0">
      <items count="252">
        <item x="231"/>
        <item x="97"/>
        <item x="162"/>
        <item x="153"/>
        <item x="165"/>
        <item x="145"/>
        <item x="135"/>
        <item x="180"/>
        <item x="152"/>
        <item x="163"/>
        <item x="241"/>
        <item x="125"/>
        <item x="95"/>
        <item x="239"/>
        <item x="246"/>
        <item x="164"/>
        <item x="222"/>
        <item x="19"/>
        <item x="44"/>
        <item x="184"/>
        <item x="232"/>
        <item x="100"/>
        <item x="30"/>
        <item x="166"/>
        <item x="26"/>
        <item x="243"/>
        <item x="182"/>
        <item x="107"/>
        <item x="131"/>
        <item x="190"/>
        <item x="4"/>
        <item x="137"/>
        <item x="223"/>
        <item x="81"/>
        <item x="52"/>
        <item x="198"/>
        <item x="42"/>
        <item x="59"/>
        <item x="237"/>
        <item x="17"/>
        <item x="34"/>
        <item x="235"/>
        <item x="196"/>
        <item x="183"/>
        <item x="8"/>
        <item x="87"/>
        <item x="134"/>
        <item x="159"/>
        <item x="18"/>
        <item x="45"/>
        <item x="72"/>
        <item x="136"/>
        <item x="58"/>
        <item x="160"/>
        <item x="76"/>
        <item x="151"/>
        <item x="124"/>
        <item x="60"/>
        <item x="47"/>
        <item x="209"/>
        <item x="188"/>
        <item x="185"/>
        <item x="37"/>
        <item x="0"/>
        <item x="139"/>
        <item x="32"/>
        <item x="191"/>
        <item x="40"/>
        <item x="23"/>
        <item x="116"/>
        <item x="75"/>
        <item x="199"/>
        <item x="206"/>
        <item x="211"/>
        <item x="207"/>
        <item x="12"/>
        <item x="109"/>
        <item x="192"/>
        <item x="50"/>
        <item x="158"/>
        <item x="132"/>
        <item x="62"/>
        <item x="177"/>
        <item x="90"/>
        <item x="168"/>
        <item x="172"/>
        <item x="103"/>
        <item x="14"/>
        <item x="3"/>
        <item x="7"/>
        <item x="29"/>
        <item x="24"/>
        <item x="141"/>
        <item x="112"/>
        <item x="98"/>
        <item x="214"/>
        <item x="5"/>
        <item x="92"/>
        <item x="122"/>
        <item x="247"/>
        <item x="46"/>
        <item x="65"/>
        <item x="20"/>
        <item x="102"/>
        <item x="244"/>
        <item x="217"/>
        <item x="178"/>
        <item x="140"/>
        <item x="133"/>
        <item x="33"/>
        <item x="35"/>
        <item x="31"/>
        <item x="21"/>
        <item x="43"/>
        <item x="41"/>
        <item x="236"/>
        <item x="146"/>
        <item x="22"/>
        <item x="69"/>
        <item x="117"/>
        <item x="197"/>
        <item x="155"/>
        <item x="88"/>
        <item x="238"/>
        <item x="200"/>
        <item x="205"/>
        <item x="1"/>
        <item x="74"/>
        <item x="84"/>
        <item x="224"/>
        <item x="138"/>
        <item x="53"/>
        <item x="248"/>
        <item x="227"/>
        <item x="61"/>
        <item x="110"/>
        <item x="233"/>
        <item x="150"/>
        <item x="144"/>
        <item x="242"/>
        <item x="169"/>
        <item x="25"/>
        <item x="195"/>
        <item x="96"/>
        <item x="123"/>
        <item x="57"/>
        <item x="73"/>
        <item x="11"/>
        <item x="2"/>
        <item x="229"/>
        <item x="194"/>
        <item x="226"/>
        <item x="219"/>
        <item x="230"/>
        <item x="111"/>
        <item x="234"/>
        <item x="161"/>
        <item x="82"/>
        <item x="70"/>
        <item x="99"/>
        <item x="51"/>
        <item x="77"/>
        <item x="142"/>
        <item x="215"/>
        <item x="89"/>
        <item x="49"/>
        <item x="67"/>
        <item x="187"/>
        <item x="83"/>
        <item x="148"/>
        <item x="186"/>
        <item x="203"/>
        <item x="176"/>
        <item x="157"/>
        <item x="54"/>
        <item x="174"/>
        <item x="91"/>
        <item x="64"/>
        <item x="119"/>
        <item x="225"/>
        <item x="126"/>
        <item x="80"/>
        <item x="204"/>
        <item x="167"/>
        <item x="120"/>
        <item x="101"/>
        <item x="121"/>
        <item x="143"/>
        <item x="115"/>
        <item x="104"/>
        <item x="105"/>
        <item x="250"/>
        <item x="6"/>
        <item x="154"/>
        <item x="39"/>
        <item x="128"/>
        <item x="127"/>
        <item x="212"/>
        <item x="94"/>
        <item x="240"/>
        <item x="10"/>
        <item x="28"/>
        <item x="249"/>
        <item x="68"/>
        <item x="170"/>
        <item x="129"/>
        <item x="156"/>
        <item x="130"/>
        <item x="66"/>
        <item x="210"/>
        <item x="15"/>
        <item x="86"/>
        <item x="189"/>
        <item x="149"/>
        <item x="114"/>
        <item x="213"/>
        <item x="147"/>
        <item x="202"/>
        <item x="108"/>
        <item x="173"/>
        <item x="181"/>
        <item x="179"/>
        <item x="85"/>
        <item x="220"/>
        <item x="113"/>
        <item x="171"/>
        <item x="208"/>
        <item x="118"/>
        <item x="38"/>
        <item x="56"/>
        <item x="79"/>
        <item x="228"/>
        <item x="78"/>
        <item x="16"/>
        <item x="27"/>
        <item x="245"/>
        <item x="216"/>
        <item x="55"/>
        <item x="193"/>
        <item x="48"/>
        <item x="36"/>
        <item x="93"/>
        <item x="221"/>
        <item x="106"/>
        <item x="201"/>
        <item x="9"/>
        <item x="13"/>
        <item x="175"/>
        <item x="218"/>
        <item x="71"/>
        <item x="63"/>
        <item t="default"/>
      </items>
    </pivotField>
    <pivotField showAll="0">
      <items count="46">
        <item x="27"/>
        <item x="43"/>
        <item x="36"/>
        <item x="44"/>
        <item x="42"/>
        <item x="39"/>
        <item x="2"/>
        <item x="41"/>
        <item x="38"/>
        <item x="8"/>
        <item x="23"/>
        <item x="25"/>
        <item x="26"/>
        <item x="33"/>
        <item x="14"/>
        <item x="16"/>
        <item x="15"/>
        <item x="17"/>
        <item x="13"/>
        <item x="37"/>
        <item x="21"/>
        <item x="20"/>
        <item x="40"/>
        <item x="10"/>
        <item x="4"/>
        <item x="9"/>
        <item x="29"/>
        <item x="24"/>
        <item x="32"/>
        <item x="6"/>
        <item x="1"/>
        <item x="31"/>
        <item x="22"/>
        <item x="19"/>
        <item x="7"/>
        <item x="5"/>
        <item x="30"/>
        <item x="3"/>
        <item x="0"/>
        <item x="28"/>
        <item x="18"/>
        <item x="11"/>
        <item x="12"/>
        <item x="34"/>
        <item x="35"/>
        <item t="default"/>
      </items>
    </pivotField>
    <pivotField showAll="0"/>
    <pivotField showAll="0">
      <items count="12">
        <item x="9"/>
        <item x="6"/>
        <item x="4"/>
        <item x="8"/>
        <item x="5"/>
        <item x="2"/>
        <item x="1"/>
        <item x="0"/>
        <item x="3"/>
        <item x="7"/>
        <item x="10"/>
        <item t="default"/>
      </items>
    </pivotField>
    <pivotField axis="axisRow" showAll="0" sortType="ascending">
      <items count="11">
        <item x="0"/>
        <item x="1"/>
        <item x="2"/>
        <item x="5"/>
        <item x="4"/>
        <item x="3"/>
        <item x="7"/>
        <item x="8"/>
        <item x="6"/>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4"/>
  </rowFields>
  <rowItems count="11">
    <i>
      <x v="9"/>
    </i>
    <i>
      <x v="3"/>
    </i>
    <i>
      <x v="7"/>
    </i>
    <i>
      <x v="6"/>
    </i>
    <i>
      <x v="8"/>
    </i>
    <i>
      <x v="5"/>
    </i>
    <i>
      <x v="1"/>
    </i>
    <i>
      <x v="4"/>
    </i>
    <i>
      <x v="2"/>
    </i>
    <i>
      <x/>
    </i>
    <i t="grand">
      <x/>
    </i>
  </rowItems>
  <colItems count="1">
    <i/>
  </colItems>
  <dataFields count="1">
    <dataField name="Count of Title" fld="0" subtotal="count" baseField="0" baseItem="0"/>
  </dataFields>
  <formats count="12">
    <format dxfId="443">
      <pivotArea type="all" dataOnly="0" outline="0" fieldPosition="0"/>
    </format>
    <format dxfId="442">
      <pivotArea outline="0" collapsedLevelsAreSubtotals="1" fieldPosition="0"/>
    </format>
    <format dxfId="441">
      <pivotArea field="4" type="button" dataOnly="0" labelOnly="1" outline="0" axis="axisRow" fieldPosition="0"/>
    </format>
    <format dxfId="440">
      <pivotArea dataOnly="0" labelOnly="1" fieldPosition="0">
        <references count="1">
          <reference field="4" count="0"/>
        </references>
      </pivotArea>
    </format>
    <format dxfId="439">
      <pivotArea dataOnly="0" labelOnly="1" grandRow="1" outline="0" fieldPosition="0"/>
    </format>
    <format dxfId="438">
      <pivotArea dataOnly="0" labelOnly="1" outline="0" axis="axisValues" fieldPosition="0"/>
    </format>
    <format dxfId="437">
      <pivotArea type="all" dataOnly="0" outline="0" fieldPosition="0"/>
    </format>
    <format dxfId="436">
      <pivotArea outline="0" collapsedLevelsAreSubtotals="1" fieldPosition="0"/>
    </format>
    <format dxfId="435">
      <pivotArea field="4" type="button" dataOnly="0" labelOnly="1" outline="0" axis="axisRow" fieldPosition="0"/>
    </format>
    <format dxfId="434">
      <pivotArea dataOnly="0" labelOnly="1" fieldPosition="0">
        <references count="1">
          <reference field="4" count="0"/>
        </references>
      </pivotArea>
    </format>
    <format dxfId="433">
      <pivotArea dataOnly="0" labelOnly="1" grandRow="1" outline="0" fieldPosition="0"/>
    </format>
    <format dxfId="432">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3908A-8D4C-4443-BF9D-26141C1811FA}" name="PivotTable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5" firstHeaderRow="1" firstDataRow="1" firstDataCol="1"/>
  <pivotFields count="9">
    <pivotField dataField="1" showAll="0">
      <items count="252">
        <item x="231"/>
        <item x="97"/>
        <item x="162"/>
        <item x="153"/>
        <item x="165"/>
        <item x="145"/>
        <item x="135"/>
        <item x="180"/>
        <item x="152"/>
        <item x="163"/>
        <item x="241"/>
        <item x="125"/>
        <item x="95"/>
        <item x="239"/>
        <item x="246"/>
        <item x="164"/>
        <item x="222"/>
        <item x="19"/>
        <item x="44"/>
        <item x="184"/>
        <item x="232"/>
        <item x="100"/>
        <item x="30"/>
        <item x="166"/>
        <item x="26"/>
        <item x="243"/>
        <item x="182"/>
        <item x="107"/>
        <item x="131"/>
        <item x="190"/>
        <item x="4"/>
        <item x="137"/>
        <item x="223"/>
        <item x="81"/>
        <item x="52"/>
        <item x="198"/>
        <item x="42"/>
        <item x="59"/>
        <item x="237"/>
        <item x="17"/>
        <item x="34"/>
        <item x="235"/>
        <item x="196"/>
        <item x="183"/>
        <item x="8"/>
        <item x="87"/>
        <item x="134"/>
        <item x="159"/>
        <item x="18"/>
        <item x="45"/>
        <item x="72"/>
        <item x="136"/>
        <item x="58"/>
        <item x="160"/>
        <item x="76"/>
        <item x="151"/>
        <item x="124"/>
        <item x="60"/>
        <item x="47"/>
        <item x="209"/>
        <item x="188"/>
        <item x="185"/>
        <item x="37"/>
        <item x="0"/>
        <item x="139"/>
        <item x="32"/>
        <item x="191"/>
        <item x="40"/>
        <item x="23"/>
        <item x="116"/>
        <item x="75"/>
        <item x="199"/>
        <item x="206"/>
        <item x="211"/>
        <item x="207"/>
        <item x="12"/>
        <item x="109"/>
        <item x="192"/>
        <item x="50"/>
        <item x="158"/>
        <item x="132"/>
        <item x="62"/>
        <item x="177"/>
        <item x="90"/>
        <item x="168"/>
        <item x="172"/>
        <item x="103"/>
        <item x="14"/>
        <item x="3"/>
        <item x="7"/>
        <item x="29"/>
        <item x="24"/>
        <item x="141"/>
        <item x="112"/>
        <item x="98"/>
        <item x="214"/>
        <item x="5"/>
        <item x="92"/>
        <item x="122"/>
        <item x="247"/>
        <item x="46"/>
        <item x="65"/>
        <item x="20"/>
        <item x="102"/>
        <item x="244"/>
        <item x="217"/>
        <item x="178"/>
        <item x="140"/>
        <item x="133"/>
        <item x="33"/>
        <item x="35"/>
        <item x="31"/>
        <item x="21"/>
        <item x="43"/>
        <item x="41"/>
        <item x="236"/>
        <item x="146"/>
        <item x="22"/>
        <item x="69"/>
        <item x="117"/>
        <item x="197"/>
        <item x="155"/>
        <item x="88"/>
        <item x="238"/>
        <item x="200"/>
        <item x="205"/>
        <item x="1"/>
        <item x="74"/>
        <item x="84"/>
        <item x="224"/>
        <item x="138"/>
        <item x="53"/>
        <item x="248"/>
        <item x="227"/>
        <item x="61"/>
        <item x="110"/>
        <item x="233"/>
        <item x="150"/>
        <item x="144"/>
        <item x="242"/>
        <item x="169"/>
        <item x="25"/>
        <item x="195"/>
        <item x="96"/>
        <item x="123"/>
        <item x="57"/>
        <item x="73"/>
        <item x="11"/>
        <item x="2"/>
        <item x="229"/>
        <item x="194"/>
        <item x="226"/>
        <item x="219"/>
        <item x="230"/>
        <item x="111"/>
        <item x="234"/>
        <item x="161"/>
        <item x="82"/>
        <item x="70"/>
        <item x="99"/>
        <item x="51"/>
        <item x="77"/>
        <item x="142"/>
        <item x="215"/>
        <item x="89"/>
        <item x="49"/>
        <item x="67"/>
        <item x="187"/>
        <item x="83"/>
        <item x="148"/>
        <item x="186"/>
        <item x="203"/>
        <item x="176"/>
        <item x="157"/>
        <item x="54"/>
        <item x="174"/>
        <item x="91"/>
        <item x="64"/>
        <item x="119"/>
        <item x="225"/>
        <item x="126"/>
        <item x="80"/>
        <item x="204"/>
        <item x="167"/>
        <item x="120"/>
        <item x="101"/>
        <item x="121"/>
        <item x="143"/>
        <item x="115"/>
        <item x="104"/>
        <item x="105"/>
        <item x="250"/>
        <item x="6"/>
        <item x="154"/>
        <item x="39"/>
        <item x="128"/>
        <item x="127"/>
        <item x="212"/>
        <item x="94"/>
        <item x="240"/>
        <item x="10"/>
        <item x="28"/>
        <item x="249"/>
        <item x="68"/>
        <item x="170"/>
        <item x="129"/>
        <item x="156"/>
        <item x="130"/>
        <item x="66"/>
        <item x="210"/>
        <item x="15"/>
        <item x="86"/>
        <item x="189"/>
        <item x="149"/>
        <item x="114"/>
        <item x="213"/>
        <item x="147"/>
        <item x="202"/>
        <item x="108"/>
        <item x="173"/>
        <item x="181"/>
        <item x="179"/>
        <item x="85"/>
        <item x="220"/>
        <item x="113"/>
        <item x="171"/>
        <item x="208"/>
        <item x="118"/>
        <item x="38"/>
        <item x="56"/>
        <item x="79"/>
        <item x="228"/>
        <item x="78"/>
        <item x="16"/>
        <item x="27"/>
        <item x="245"/>
        <item x="216"/>
        <item x="55"/>
        <item x="193"/>
        <item x="48"/>
        <item x="36"/>
        <item x="93"/>
        <item x="221"/>
        <item x="106"/>
        <item x="201"/>
        <item x="9"/>
        <item x="13"/>
        <item x="175"/>
        <item x="218"/>
        <item x="71"/>
        <item x="63"/>
        <item t="default"/>
      </items>
    </pivotField>
    <pivotField showAll="0"/>
    <pivotField axis="axisRow" showAll="0" measureFilter="1">
      <items count="48">
        <item x="44"/>
        <item x="34"/>
        <item x="14"/>
        <item x="43"/>
        <item x="38"/>
        <item x="32"/>
        <item x="16"/>
        <item x="15"/>
        <item x="36"/>
        <item x="11"/>
        <item x="12"/>
        <item x="21"/>
        <item x="45"/>
        <item x="46"/>
        <item x="37"/>
        <item x="35"/>
        <item x="4"/>
        <item x="30"/>
        <item x="22"/>
        <item x="10"/>
        <item x="5"/>
        <item x="33"/>
        <item x="0"/>
        <item x="8"/>
        <item x="39"/>
        <item x="29"/>
        <item x="25"/>
        <item x="41"/>
        <item x="31"/>
        <item x="28"/>
        <item x="19"/>
        <item x="3"/>
        <item x="9"/>
        <item x="40"/>
        <item x="7"/>
        <item x="24"/>
        <item x="13"/>
        <item x="6"/>
        <item x="20"/>
        <item x="17"/>
        <item x="27"/>
        <item x="26"/>
        <item x="18"/>
        <item x="23"/>
        <item x="1"/>
        <item x="2"/>
        <item x="42"/>
        <item t="default"/>
      </items>
    </pivotField>
    <pivotField showAll="0">
      <items count="12">
        <item x="9"/>
        <item x="6"/>
        <item x="4"/>
        <item x="8"/>
        <item x="5"/>
        <item x="2"/>
        <item x="1"/>
        <item x="0"/>
        <item x="3"/>
        <item x="7"/>
        <item x="10"/>
        <item t="default"/>
      </items>
    </pivotField>
    <pivotField showAll="0">
      <items count="11">
        <item x="0"/>
        <item x="1"/>
        <item x="2"/>
        <item x="5"/>
        <item x="4"/>
        <item x="3"/>
        <item x="7"/>
        <item x="8"/>
        <item x="6"/>
        <item x="9"/>
        <item t="default"/>
      </items>
    </pivotField>
    <pivotField showAll="0"/>
    <pivotField showAll="0"/>
    <pivotField showAll="0"/>
    <pivotField showAll="0"/>
  </pivotFields>
  <rowFields count="1">
    <field x="2"/>
  </rowFields>
  <rowItems count="12">
    <i>
      <x v="23"/>
    </i>
    <i>
      <x v="36"/>
    </i>
    <i>
      <x v="37"/>
    </i>
    <i>
      <x v="38"/>
    </i>
    <i>
      <x v="39"/>
    </i>
    <i>
      <x v="40"/>
    </i>
    <i>
      <x v="41"/>
    </i>
    <i>
      <x v="42"/>
    </i>
    <i>
      <x v="43"/>
    </i>
    <i>
      <x v="44"/>
    </i>
    <i>
      <x v="45"/>
    </i>
    <i t="grand">
      <x/>
    </i>
  </rowItems>
  <colItems count="1">
    <i/>
  </colItems>
  <dataFields count="1">
    <dataField name="Count of Title" fld="0" subtotal="count" baseField="0" baseItem="0"/>
  </dataFields>
  <formats count="12">
    <format dxfId="405">
      <pivotArea type="all" dataOnly="0" outline="0" fieldPosition="0"/>
    </format>
    <format dxfId="404">
      <pivotArea outline="0" collapsedLevelsAreSubtotals="1" fieldPosition="0"/>
    </format>
    <format dxfId="403">
      <pivotArea field="2" type="button" dataOnly="0" labelOnly="1" outline="0" axis="axisRow" fieldPosition="0"/>
    </format>
    <format dxfId="402">
      <pivotArea dataOnly="0" labelOnly="1" fieldPosition="0">
        <references count="1">
          <reference field="2" count="5">
            <x v="23"/>
            <x v="40"/>
            <x v="43"/>
            <x v="44"/>
            <x v="45"/>
          </reference>
        </references>
      </pivotArea>
    </format>
    <format dxfId="401">
      <pivotArea dataOnly="0" labelOnly="1" grandRow="1" outline="0" fieldPosition="0"/>
    </format>
    <format dxfId="400">
      <pivotArea dataOnly="0" labelOnly="1" outline="0" axis="axisValues" fieldPosition="0"/>
    </format>
    <format dxfId="399">
      <pivotArea type="all" dataOnly="0" outline="0" fieldPosition="0"/>
    </format>
    <format dxfId="398">
      <pivotArea outline="0" collapsedLevelsAreSubtotals="1" fieldPosition="0"/>
    </format>
    <format dxfId="397">
      <pivotArea field="2" type="button" dataOnly="0" labelOnly="1" outline="0" axis="axisRow" fieldPosition="0"/>
    </format>
    <format dxfId="396">
      <pivotArea dataOnly="0" labelOnly="1" fieldPosition="0">
        <references count="1">
          <reference field="2" count="5">
            <x v="23"/>
            <x v="40"/>
            <x v="43"/>
            <x v="44"/>
            <x v="45"/>
          </reference>
        </references>
      </pivotArea>
    </format>
    <format dxfId="395">
      <pivotArea dataOnly="0" labelOnly="1" grandRow="1" outline="0" fieldPosition="0"/>
    </format>
    <format dxfId="39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4C1BEB-EF3E-491F-814B-10F31AE07CC3}" name="PivotTable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9">
    <pivotField showAll="0"/>
    <pivotField dataField="1" showAll="0" maxSubtotal="1">
      <items count="46">
        <item x="27"/>
        <item x="43"/>
        <item x="36"/>
        <item x="44"/>
        <item x="42"/>
        <item x="39"/>
        <item x="2"/>
        <item x="41"/>
        <item x="38"/>
        <item x="8"/>
        <item x="23"/>
        <item x="25"/>
        <item x="26"/>
        <item x="33"/>
        <item x="14"/>
        <item x="16"/>
        <item x="15"/>
        <item x="17"/>
        <item x="13"/>
        <item x="37"/>
        <item x="21"/>
        <item x="20"/>
        <item x="40"/>
        <item x="10"/>
        <item x="4"/>
        <item x="9"/>
        <item x="29"/>
        <item x="24"/>
        <item x="32"/>
        <item x="6"/>
        <item x="1"/>
        <item x="31"/>
        <item x="22"/>
        <item x="19"/>
        <item x="7"/>
        <item x="5"/>
        <item x="30"/>
        <item x="3"/>
        <item x="0"/>
        <item x="28"/>
        <item x="18"/>
        <item x="11"/>
        <item x="12"/>
        <item x="34"/>
        <item x="35"/>
        <item t="max"/>
      </items>
    </pivotField>
    <pivotField showAll="0"/>
    <pivotField showAll="0">
      <items count="12">
        <item x="9"/>
        <item x="6"/>
        <item x="4"/>
        <item x="8"/>
        <item x="5"/>
        <item x="2"/>
        <item x="1"/>
        <item x="0"/>
        <item x="3"/>
        <item x="7"/>
        <item x="10"/>
        <item t="default"/>
      </items>
    </pivotField>
    <pivotField showAll="0">
      <items count="11">
        <item x="0"/>
        <item x="1"/>
        <item x="2"/>
        <item x="5"/>
        <item x="4"/>
        <item x="3"/>
        <item x="7"/>
        <item x="8"/>
        <item x="6"/>
        <item x="9"/>
        <item t="default"/>
      </items>
    </pivotField>
    <pivotField axis="axisRow" showAll="0" measureFilter="1">
      <items count="200">
        <item x="68"/>
        <item x="37"/>
        <item x="28"/>
        <item x="39"/>
        <item x="80"/>
        <item x="192"/>
        <item x="161"/>
        <item x="60"/>
        <item x="42"/>
        <item x="111"/>
        <item x="90"/>
        <item x="147"/>
        <item x="82"/>
        <item x="122"/>
        <item x="121"/>
        <item x="52"/>
        <item x="130"/>
        <item x="71"/>
        <item x="179"/>
        <item x="57"/>
        <item x="58"/>
        <item x="40"/>
        <item x="138"/>
        <item x="53"/>
        <item x="142"/>
        <item x="63"/>
        <item x="133"/>
        <item x="89"/>
        <item x="21"/>
        <item x="9"/>
        <item x="11"/>
        <item x="137"/>
        <item x="70"/>
        <item x="1"/>
        <item x="13"/>
        <item x="143"/>
        <item x="193"/>
        <item x="186"/>
        <item x="104"/>
        <item x="93"/>
        <item x="128"/>
        <item x="124"/>
        <item x="177"/>
        <item x="99"/>
        <item x="88"/>
        <item x="67"/>
        <item x="146"/>
        <item x="17"/>
        <item x="158"/>
        <item x="160"/>
        <item x="182"/>
        <item x="35"/>
        <item x="176"/>
        <item x="178"/>
        <item x="79"/>
        <item x="4"/>
        <item x="173"/>
        <item x="120"/>
        <item x="87"/>
        <item x="129"/>
        <item x="91"/>
        <item x="100"/>
        <item x="26"/>
        <item x="75"/>
        <item x="23"/>
        <item x="45"/>
        <item x="10"/>
        <item x="185"/>
        <item x="149"/>
        <item x="20"/>
        <item x="183"/>
        <item x="33"/>
        <item x="24"/>
        <item x="98"/>
        <item x="46"/>
        <item x="136"/>
        <item x="151"/>
        <item x="59"/>
        <item x="106"/>
        <item x="190"/>
        <item x="15"/>
        <item x="141"/>
        <item x="126"/>
        <item x="50"/>
        <item x="34"/>
        <item x="148"/>
        <item x="169"/>
        <item x="97"/>
        <item x="54"/>
        <item x="8"/>
        <item x="195"/>
        <item x="135"/>
        <item x="113"/>
        <item x="43"/>
        <item x="168"/>
        <item x="49"/>
        <item x="72"/>
        <item x="48"/>
        <item x="56"/>
        <item x="150"/>
        <item x="85"/>
        <item x="119"/>
        <item x="65"/>
        <item x="16"/>
        <item x="96"/>
        <item x="27"/>
        <item x="69"/>
        <item x="140"/>
        <item x="194"/>
        <item x="125"/>
        <item x="188"/>
        <item x="152"/>
        <item x="25"/>
        <item x="51"/>
        <item x="154"/>
        <item x="174"/>
        <item x="6"/>
        <item x="109"/>
        <item x="61"/>
        <item x="36"/>
        <item x="101"/>
        <item x="118"/>
        <item x="55"/>
        <item x="197"/>
        <item x="84"/>
        <item x="73"/>
        <item x="144"/>
        <item x="31"/>
        <item x="181"/>
        <item x="159"/>
        <item x="157"/>
        <item x="86"/>
        <item x="134"/>
        <item x="131"/>
        <item x="198"/>
        <item x="172"/>
        <item x="19"/>
        <item x="165"/>
        <item x="107"/>
        <item x="180"/>
        <item x="47"/>
        <item x="117"/>
        <item x="175"/>
        <item x="103"/>
        <item x="184"/>
        <item x="116"/>
        <item x="112"/>
        <item x="105"/>
        <item x="12"/>
        <item x="7"/>
        <item x="163"/>
        <item x="14"/>
        <item x="62"/>
        <item x="3"/>
        <item x="189"/>
        <item x="108"/>
        <item x="74"/>
        <item x="145"/>
        <item x="166"/>
        <item x="170"/>
        <item x="102"/>
        <item x="0"/>
        <item x="164"/>
        <item x="167"/>
        <item x="94"/>
        <item x="114"/>
        <item x="81"/>
        <item x="66"/>
        <item x="44"/>
        <item x="30"/>
        <item x="95"/>
        <item x="155"/>
        <item x="38"/>
        <item x="76"/>
        <item x="191"/>
        <item x="156"/>
        <item x="22"/>
        <item x="77"/>
        <item x="18"/>
        <item x="139"/>
        <item x="153"/>
        <item x="115"/>
        <item x="5"/>
        <item x="29"/>
        <item x="83"/>
        <item x="92"/>
        <item x="32"/>
        <item x="187"/>
        <item x="78"/>
        <item x="162"/>
        <item x="127"/>
        <item x="64"/>
        <item x="41"/>
        <item x="196"/>
        <item x="171"/>
        <item x="123"/>
        <item x="132"/>
        <item x="2"/>
        <item x="110"/>
        <item t="default"/>
      </items>
    </pivotField>
    <pivotField showAll="0"/>
    <pivotField showAll="0"/>
    <pivotField showAll="0"/>
  </pivotFields>
  <rowFields count="1">
    <field x="5"/>
  </rowFields>
  <rowItems count="11">
    <i>
      <x v="34"/>
    </i>
    <i>
      <x v="44"/>
    </i>
    <i>
      <x v="63"/>
    </i>
    <i>
      <x v="100"/>
    </i>
    <i>
      <x v="108"/>
    </i>
    <i>
      <x v="111"/>
    </i>
    <i>
      <x v="151"/>
    </i>
    <i>
      <x v="161"/>
    </i>
    <i>
      <x v="167"/>
    </i>
    <i>
      <x v="177"/>
    </i>
    <i t="grand">
      <x/>
    </i>
  </rowItems>
  <colItems count="1">
    <i/>
  </colItems>
  <dataFields count="1">
    <dataField name="Average of IMDb Rating" fld="1" subtotal="average" baseField="5" baseItem="0" numFmtId="165"/>
  </dataFields>
  <formats count="14">
    <format dxfId="431">
      <pivotArea outline="0" collapsedLevelsAreSubtotals="1" fieldPosition="0"/>
    </format>
    <format dxfId="430">
      <pivotArea dataOnly="0" labelOnly="1" outline="0" axis="axisValues" fieldPosition="0"/>
    </format>
    <format dxfId="429">
      <pivotArea type="all" dataOnly="0" outline="0" fieldPosition="0"/>
    </format>
    <format dxfId="428">
      <pivotArea outline="0" collapsedLevelsAreSubtotals="1" fieldPosition="0"/>
    </format>
    <format dxfId="427">
      <pivotArea field="5" type="button" dataOnly="0" labelOnly="1" outline="0" axis="axisRow" fieldPosition="0"/>
    </format>
    <format dxfId="426">
      <pivotArea dataOnly="0" labelOnly="1" fieldPosition="0">
        <references count="1">
          <reference field="5" count="10">
            <x v="34"/>
            <x v="44"/>
            <x v="63"/>
            <x v="100"/>
            <x v="108"/>
            <x v="111"/>
            <x v="151"/>
            <x v="161"/>
            <x v="167"/>
            <x v="177"/>
          </reference>
        </references>
      </pivotArea>
    </format>
    <format dxfId="425">
      <pivotArea dataOnly="0" labelOnly="1" grandRow="1" outline="0" fieldPosition="0"/>
    </format>
    <format dxfId="424">
      <pivotArea dataOnly="0" labelOnly="1" outline="0" axis="axisValues" fieldPosition="0"/>
    </format>
    <format dxfId="423">
      <pivotArea type="all" dataOnly="0" outline="0" fieldPosition="0"/>
    </format>
    <format dxfId="422">
      <pivotArea outline="0" collapsedLevelsAreSubtotals="1" fieldPosition="0"/>
    </format>
    <format dxfId="421">
      <pivotArea field="5" type="button" dataOnly="0" labelOnly="1" outline="0" axis="axisRow" fieldPosition="0"/>
    </format>
    <format dxfId="420">
      <pivotArea dataOnly="0" labelOnly="1" fieldPosition="0">
        <references count="1">
          <reference field="5" count="10">
            <x v="34"/>
            <x v="44"/>
            <x v="63"/>
            <x v="100"/>
            <x v="108"/>
            <x v="111"/>
            <x v="151"/>
            <x v="161"/>
            <x v="167"/>
            <x v="177"/>
          </reference>
        </references>
      </pivotArea>
    </format>
    <format dxfId="419">
      <pivotArea dataOnly="0" labelOnly="1" grandRow="1" outline="0" fieldPosition="0"/>
    </format>
    <format dxfId="4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C40A1D-7C6D-4E60-9E88-F9BFBB41EEFF}" name="PivotTable1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9">
    <pivotField axis="axisRow" showAll="0" measureFilter="1">
      <items count="252">
        <item x="231"/>
        <item x="97"/>
        <item x="162"/>
        <item x="153"/>
        <item x="165"/>
        <item x="145"/>
        <item x="135"/>
        <item x="180"/>
        <item x="152"/>
        <item x="163"/>
        <item x="241"/>
        <item x="125"/>
        <item x="95"/>
        <item x="239"/>
        <item x="246"/>
        <item x="164"/>
        <item x="222"/>
        <item x="19"/>
        <item x="44"/>
        <item x="184"/>
        <item x="232"/>
        <item x="100"/>
        <item x="30"/>
        <item x="166"/>
        <item x="26"/>
        <item x="243"/>
        <item x="182"/>
        <item x="107"/>
        <item x="131"/>
        <item x="190"/>
        <item x="4"/>
        <item x="137"/>
        <item x="223"/>
        <item x="81"/>
        <item x="52"/>
        <item x="198"/>
        <item x="42"/>
        <item x="59"/>
        <item x="237"/>
        <item x="17"/>
        <item x="34"/>
        <item x="235"/>
        <item x="196"/>
        <item x="183"/>
        <item x="8"/>
        <item x="87"/>
        <item x="134"/>
        <item x="159"/>
        <item x="18"/>
        <item x="45"/>
        <item x="72"/>
        <item x="136"/>
        <item x="58"/>
        <item x="160"/>
        <item x="76"/>
        <item x="151"/>
        <item x="124"/>
        <item x="60"/>
        <item x="47"/>
        <item x="209"/>
        <item x="188"/>
        <item x="185"/>
        <item x="37"/>
        <item x="0"/>
        <item x="139"/>
        <item x="32"/>
        <item x="191"/>
        <item x="40"/>
        <item x="23"/>
        <item x="116"/>
        <item x="75"/>
        <item x="199"/>
        <item x="206"/>
        <item x="211"/>
        <item x="207"/>
        <item x="12"/>
        <item x="109"/>
        <item x="192"/>
        <item x="50"/>
        <item x="158"/>
        <item x="132"/>
        <item x="62"/>
        <item x="177"/>
        <item x="90"/>
        <item x="168"/>
        <item x="172"/>
        <item x="103"/>
        <item x="14"/>
        <item x="3"/>
        <item x="7"/>
        <item x="29"/>
        <item x="24"/>
        <item x="141"/>
        <item x="112"/>
        <item x="98"/>
        <item x="214"/>
        <item x="5"/>
        <item x="92"/>
        <item x="122"/>
        <item x="247"/>
        <item x="46"/>
        <item x="65"/>
        <item x="20"/>
        <item x="102"/>
        <item x="244"/>
        <item x="217"/>
        <item x="178"/>
        <item x="140"/>
        <item x="133"/>
        <item x="33"/>
        <item x="35"/>
        <item x="31"/>
        <item x="21"/>
        <item x="43"/>
        <item x="41"/>
        <item x="236"/>
        <item x="146"/>
        <item x="22"/>
        <item x="69"/>
        <item x="117"/>
        <item x="197"/>
        <item x="155"/>
        <item x="88"/>
        <item x="238"/>
        <item x="200"/>
        <item x="205"/>
        <item x="1"/>
        <item x="74"/>
        <item x="84"/>
        <item x="224"/>
        <item x="138"/>
        <item x="53"/>
        <item x="248"/>
        <item x="227"/>
        <item x="61"/>
        <item x="110"/>
        <item x="233"/>
        <item x="150"/>
        <item x="144"/>
        <item x="242"/>
        <item x="169"/>
        <item x="25"/>
        <item x="195"/>
        <item x="96"/>
        <item x="123"/>
        <item x="57"/>
        <item x="73"/>
        <item x="11"/>
        <item x="2"/>
        <item x="229"/>
        <item x="194"/>
        <item x="226"/>
        <item x="219"/>
        <item x="230"/>
        <item x="111"/>
        <item x="234"/>
        <item x="161"/>
        <item x="82"/>
        <item x="70"/>
        <item x="99"/>
        <item x="51"/>
        <item x="77"/>
        <item x="142"/>
        <item x="215"/>
        <item x="89"/>
        <item x="49"/>
        <item x="67"/>
        <item x="187"/>
        <item x="83"/>
        <item x="148"/>
        <item x="186"/>
        <item x="203"/>
        <item x="176"/>
        <item x="157"/>
        <item x="54"/>
        <item x="174"/>
        <item x="91"/>
        <item x="64"/>
        <item x="119"/>
        <item x="225"/>
        <item x="126"/>
        <item x="80"/>
        <item x="204"/>
        <item x="167"/>
        <item x="120"/>
        <item x="101"/>
        <item x="121"/>
        <item x="143"/>
        <item x="115"/>
        <item x="104"/>
        <item x="105"/>
        <item x="250"/>
        <item x="6"/>
        <item x="154"/>
        <item x="39"/>
        <item x="128"/>
        <item x="127"/>
        <item x="212"/>
        <item x="94"/>
        <item x="240"/>
        <item x="10"/>
        <item x="28"/>
        <item x="249"/>
        <item x="68"/>
        <item x="170"/>
        <item x="129"/>
        <item x="156"/>
        <item x="130"/>
        <item x="66"/>
        <item x="210"/>
        <item x="15"/>
        <item x="86"/>
        <item x="189"/>
        <item x="149"/>
        <item x="114"/>
        <item x="213"/>
        <item x="147"/>
        <item x="202"/>
        <item x="108"/>
        <item x="173"/>
        <item x="181"/>
        <item x="179"/>
        <item x="85"/>
        <item x="220"/>
        <item x="113"/>
        <item x="171"/>
        <item x="208"/>
        <item x="118"/>
        <item x="38"/>
        <item x="56"/>
        <item x="79"/>
        <item x="228"/>
        <item x="78"/>
        <item x="16"/>
        <item x="27"/>
        <item x="245"/>
        <item x="216"/>
        <item x="55"/>
        <item x="193"/>
        <item x="48"/>
        <item x="36"/>
        <item x="93"/>
        <item x="221"/>
        <item x="106"/>
        <item x="201"/>
        <item x="9"/>
        <item x="13"/>
        <item x="175"/>
        <item x="218"/>
        <item x="71"/>
        <item x="63"/>
        <item t="default"/>
      </items>
    </pivotField>
    <pivotField showAll="0"/>
    <pivotField showAll="0"/>
    <pivotField showAll="0">
      <items count="12">
        <item x="9"/>
        <item x="6"/>
        <item x="4"/>
        <item x="8"/>
        <item x="5"/>
        <item x="2"/>
        <item x="1"/>
        <item x="0"/>
        <item x="3"/>
        <item x="7"/>
        <item x="10"/>
        <item t="default"/>
      </items>
    </pivotField>
    <pivotField showAll="0">
      <items count="11">
        <item x="0"/>
        <item x="1"/>
        <item x="2"/>
        <item x="5"/>
        <item x="4"/>
        <item x="3"/>
        <item x="7"/>
        <item x="8"/>
        <item x="6"/>
        <item x="9"/>
        <item t="default"/>
      </items>
    </pivotField>
    <pivotField showAll="0"/>
    <pivotField showAll="0"/>
    <pivotField showAll="0"/>
    <pivotField dataField="1" showAll="0"/>
  </pivotFields>
  <rowFields count="1">
    <field x="0"/>
  </rowFields>
  <rowItems count="12">
    <i>
      <x v="12"/>
    </i>
    <i>
      <x v="19"/>
    </i>
    <i>
      <x v="76"/>
    </i>
    <i>
      <x v="91"/>
    </i>
    <i>
      <x v="93"/>
    </i>
    <i>
      <x v="98"/>
    </i>
    <i>
      <x v="178"/>
    </i>
    <i>
      <x v="196"/>
    </i>
    <i>
      <x v="198"/>
    </i>
    <i>
      <x v="210"/>
    </i>
    <i>
      <x v="227"/>
    </i>
    <i t="grand">
      <x/>
    </i>
  </rowItems>
  <colItems count="1">
    <i/>
  </colItems>
  <dataFields count="1">
    <dataField name="Average of Duration (minutes)" fld="8" subtotal="average" baseField="0" baseItem="0"/>
  </dataFields>
  <formats count="12">
    <format dxfId="417">
      <pivotArea type="all" dataOnly="0" outline="0" fieldPosition="0"/>
    </format>
    <format dxfId="416">
      <pivotArea outline="0" collapsedLevelsAreSubtotals="1" fieldPosition="0"/>
    </format>
    <format dxfId="415">
      <pivotArea field="0" type="button" dataOnly="0" labelOnly="1" outline="0" axis="axisRow" fieldPosition="0"/>
    </format>
    <format dxfId="414">
      <pivotArea dataOnly="0" labelOnly="1" fieldPosition="0">
        <references count="1">
          <reference field="0" count="15">
            <x v="12"/>
            <x v="19"/>
            <x v="29"/>
            <x v="49"/>
            <x v="76"/>
            <x v="91"/>
            <x v="93"/>
            <x v="98"/>
            <x v="99"/>
            <x v="126"/>
            <x v="178"/>
            <x v="196"/>
            <x v="198"/>
            <x v="210"/>
            <x v="227"/>
          </reference>
        </references>
      </pivotArea>
    </format>
    <format dxfId="413">
      <pivotArea dataOnly="0" labelOnly="1" grandRow="1" outline="0" fieldPosition="0"/>
    </format>
    <format dxfId="412">
      <pivotArea dataOnly="0" labelOnly="1" outline="0" axis="axisValues" fieldPosition="0"/>
    </format>
    <format dxfId="411">
      <pivotArea type="all" dataOnly="0" outline="0" fieldPosition="0"/>
    </format>
    <format dxfId="410">
      <pivotArea outline="0" collapsedLevelsAreSubtotals="1" fieldPosition="0"/>
    </format>
    <format dxfId="409">
      <pivotArea field="0" type="button" dataOnly="0" labelOnly="1" outline="0" axis="axisRow" fieldPosition="0"/>
    </format>
    <format dxfId="408">
      <pivotArea dataOnly="0" labelOnly="1" fieldPosition="0">
        <references count="1">
          <reference field="0" count="15">
            <x v="12"/>
            <x v="19"/>
            <x v="29"/>
            <x v="49"/>
            <x v="76"/>
            <x v="91"/>
            <x v="93"/>
            <x v="98"/>
            <x v="99"/>
            <x v="126"/>
            <x v="178"/>
            <x v="196"/>
            <x v="198"/>
            <x v="210"/>
            <x v="227"/>
          </reference>
        </references>
      </pivotArea>
    </format>
    <format dxfId="407">
      <pivotArea dataOnly="0" labelOnly="1" grandRow="1" outline="0" fieldPosition="0"/>
    </format>
    <format dxfId="40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735543-6FDD-4B79-8F6D-3C65CBDF114E}" name="PivotTable2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9">
    <pivotField dataField="1" showAll="0">
      <items count="252">
        <item x="231"/>
        <item x="97"/>
        <item x="162"/>
        <item x="153"/>
        <item x="165"/>
        <item x="145"/>
        <item x="135"/>
        <item x="180"/>
        <item x="152"/>
        <item x="163"/>
        <item x="241"/>
        <item x="125"/>
        <item x="95"/>
        <item x="239"/>
        <item x="246"/>
        <item x="164"/>
        <item x="222"/>
        <item x="19"/>
        <item x="44"/>
        <item x="184"/>
        <item x="232"/>
        <item x="100"/>
        <item x="30"/>
        <item x="166"/>
        <item x="26"/>
        <item x="243"/>
        <item x="182"/>
        <item x="107"/>
        <item x="131"/>
        <item x="190"/>
        <item x="4"/>
        <item x="137"/>
        <item x="223"/>
        <item x="81"/>
        <item x="52"/>
        <item x="198"/>
        <item x="42"/>
        <item x="59"/>
        <item x="237"/>
        <item x="17"/>
        <item x="34"/>
        <item x="235"/>
        <item x="196"/>
        <item x="183"/>
        <item x="8"/>
        <item x="87"/>
        <item x="134"/>
        <item x="159"/>
        <item x="18"/>
        <item x="45"/>
        <item x="72"/>
        <item x="136"/>
        <item x="58"/>
        <item x="160"/>
        <item x="76"/>
        <item x="151"/>
        <item x="124"/>
        <item x="60"/>
        <item x="47"/>
        <item x="209"/>
        <item x="188"/>
        <item x="185"/>
        <item x="37"/>
        <item x="0"/>
        <item x="139"/>
        <item x="32"/>
        <item x="191"/>
        <item x="40"/>
        <item x="23"/>
        <item x="116"/>
        <item x="75"/>
        <item x="199"/>
        <item x="206"/>
        <item x="211"/>
        <item x="207"/>
        <item x="12"/>
        <item x="109"/>
        <item x="192"/>
        <item x="50"/>
        <item x="158"/>
        <item x="132"/>
        <item x="62"/>
        <item x="177"/>
        <item x="90"/>
        <item x="168"/>
        <item x="172"/>
        <item x="103"/>
        <item x="14"/>
        <item x="3"/>
        <item x="7"/>
        <item x="29"/>
        <item x="24"/>
        <item x="141"/>
        <item x="112"/>
        <item x="98"/>
        <item x="214"/>
        <item x="5"/>
        <item x="92"/>
        <item x="122"/>
        <item x="247"/>
        <item x="46"/>
        <item x="65"/>
        <item x="20"/>
        <item x="102"/>
        <item x="244"/>
        <item x="217"/>
        <item x="178"/>
        <item x="140"/>
        <item x="133"/>
        <item x="33"/>
        <item x="35"/>
        <item x="31"/>
        <item x="21"/>
        <item x="43"/>
        <item x="41"/>
        <item x="236"/>
        <item x="146"/>
        <item x="22"/>
        <item x="69"/>
        <item x="117"/>
        <item x="197"/>
        <item x="155"/>
        <item x="88"/>
        <item x="238"/>
        <item x="200"/>
        <item x="205"/>
        <item x="1"/>
        <item x="74"/>
        <item x="84"/>
        <item x="224"/>
        <item x="138"/>
        <item x="53"/>
        <item x="248"/>
        <item x="227"/>
        <item x="61"/>
        <item x="110"/>
        <item x="233"/>
        <item x="150"/>
        <item x="144"/>
        <item x="242"/>
        <item x="169"/>
        <item x="25"/>
        <item x="195"/>
        <item x="96"/>
        <item x="123"/>
        <item x="57"/>
        <item x="73"/>
        <item x="11"/>
        <item x="2"/>
        <item x="229"/>
        <item x="194"/>
        <item x="226"/>
        <item x="219"/>
        <item x="230"/>
        <item x="111"/>
        <item x="234"/>
        <item x="161"/>
        <item x="82"/>
        <item x="70"/>
        <item x="99"/>
        <item x="51"/>
        <item x="77"/>
        <item x="142"/>
        <item x="215"/>
        <item x="89"/>
        <item x="49"/>
        <item x="67"/>
        <item x="187"/>
        <item x="83"/>
        <item x="148"/>
        <item x="186"/>
        <item x="203"/>
        <item x="176"/>
        <item x="157"/>
        <item x="54"/>
        <item x="174"/>
        <item x="91"/>
        <item x="64"/>
        <item x="119"/>
        <item x="225"/>
        <item x="126"/>
        <item x="80"/>
        <item x="204"/>
        <item x="167"/>
        <item x="120"/>
        <item x="101"/>
        <item x="121"/>
        <item x="143"/>
        <item x="115"/>
        <item x="104"/>
        <item x="105"/>
        <item x="250"/>
        <item x="6"/>
        <item x="154"/>
        <item x="39"/>
        <item x="128"/>
        <item x="127"/>
        <item x="212"/>
        <item x="94"/>
        <item x="240"/>
        <item x="10"/>
        <item x="28"/>
        <item x="249"/>
        <item x="68"/>
        <item x="170"/>
        <item x="129"/>
        <item x="156"/>
        <item x="130"/>
        <item x="66"/>
        <item x="210"/>
        <item x="15"/>
        <item x="86"/>
        <item x="189"/>
        <item x="149"/>
        <item x="114"/>
        <item x="213"/>
        <item x="147"/>
        <item x="202"/>
        <item x="108"/>
        <item x="173"/>
        <item x="181"/>
        <item x="179"/>
        <item x="85"/>
        <item x="220"/>
        <item x="113"/>
        <item x="171"/>
        <item x="208"/>
        <item x="118"/>
        <item x="38"/>
        <item x="56"/>
        <item x="79"/>
        <item x="228"/>
        <item x="78"/>
        <item x="16"/>
        <item x="27"/>
        <item x="245"/>
        <item x="216"/>
        <item x="55"/>
        <item x="193"/>
        <item x="48"/>
        <item x="36"/>
        <item x="93"/>
        <item x="221"/>
        <item x="106"/>
        <item x="201"/>
        <item x="9"/>
        <item x="13"/>
        <item x="175"/>
        <item x="218"/>
        <item x="71"/>
        <item x="63"/>
        <item t="default"/>
      </items>
    </pivotField>
    <pivotField showAll="0"/>
    <pivotField showAll="0"/>
    <pivotField axis="axisRow" showAll="0">
      <items count="12">
        <item x="9"/>
        <item x="6"/>
        <item x="4"/>
        <item x="8"/>
        <item x="5"/>
        <item x="2"/>
        <item x="1"/>
        <item x="0"/>
        <item x="3"/>
        <item x="7"/>
        <item x="10"/>
        <item t="default"/>
      </items>
    </pivotField>
    <pivotField showAll="0"/>
    <pivotField showAll="0"/>
    <pivotField showAll="0">
      <items count="248">
        <item x="161"/>
        <item x="85"/>
        <item x="144"/>
        <item x="196"/>
        <item x="132"/>
        <item x="230"/>
        <item x="108"/>
        <item x="182"/>
        <item x="28"/>
        <item x="77"/>
        <item x="49"/>
        <item x="202"/>
        <item x="32"/>
        <item x="135"/>
        <item x="79"/>
        <item x="223"/>
        <item x="245"/>
        <item x="99"/>
        <item x="222"/>
        <item x="48"/>
        <item x="119"/>
        <item x="157"/>
        <item x="156"/>
        <item x="215"/>
        <item x="211"/>
        <item x="143"/>
        <item x="187"/>
        <item x="124"/>
        <item x="92"/>
        <item x="74"/>
        <item x="3"/>
        <item x="219"/>
        <item x="100"/>
        <item x="206"/>
        <item x="38"/>
        <item x="244"/>
        <item x="153"/>
        <item x="64"/>
        <item x="113"/>
        <item x="89"/>
        <item x="59"/>
        <item x="201"/>
        <item x="141"/>
        <item x="63"/>
        <item x="198"/>
        <item x="80"/>
        <item x="186"/>
        <item x="172"/>
        <item x="134"/>
        <item x="184"/>
        <item x="162"/>
        <item x="69"/>
        <item x="217"/>
        <item x="171"/>
        <item x="152"/>
        <item x="150"/>
        <item x="106"/>
        <item x="204"/>
        <item x="11"/>
        <item x="178"/>
        <item x="0"/>
        <item x="207"/>
        <item x="167"/>
        <item x="104"/>
        <item x="103"/>
        <item x="220"/>
        <item x="232"/>
        <item x="243"/>
        <item x="228"/>
        <item x="4"/>
        <item x="98"/>
        <item x="194"/>
        <item x="123"/>
        <item x="203"/>
        <item x="185"/>
        <item x="163"/>
        <item x="155"/>
        <item x="10"/>
        <item x="166"/>
        <item x="37"/>
        <item x="128"/>
        <item x="189"/>
        <item x="174"/>
        <item x="81"/>
        <item x="53"/>
        <item x="227"/>
        <item x="15"/>
        <item x="218"/>
        <item x="95"/>
        <item x="242"/>
        <item x="82"/>
        <item x="214"/>
        <item x="14"/>
        <item x="136"/>
        <item x="193"/>
        <item x="148"/>
        <item x="35"/>
        <item x="160"/>
        <item x="221"/>
        <item x="101"/>
        <item x="67"/>
        <item x="86"/>
        <item x="237"/>
        <item x="229"/>
        <item x="9"/>
        <item x="61"/>
        <item x="45"/>
        <item x="176"/>
        <item x="241"/>
        <item x="226"/>
        <item x="224"/>
        <item x="105"/>
        <item x="130"/>
        <item x="191"/>
        <item x="126"/>
        <item x="107"/>
        <item x="73"/>
        <item x="83"/>
        <item x="57"/>
        <item x="197"/>
        <item x="39"/>
        <item x="19"/>
        <item x="66"/>
        <item x="210"/>
        <item x="120"/>
        <item x="177"/>
        <item x="140"/>
        <item x="188"/>
        <item x="111"/>
        <item x="22"/>
        <item x="102"/>
        <item x="43"/>
        <item x="17"/>
        <item x="70"/>
        <item x="60"/>
        <item x="238"/>
        <item x="117"/>
        <item x="13"/>
        <item x="114"/>
        <item x="121"/>
        <item x="213"/>
        <item x="159"/>
        <item x="62"/>
        <item x="192"/>
        <item x="6"/>
        <item x="139"/>
        <item x="181"/>
        <item x="72"/>
        <item x="55"/>
        <item x="179"/>
        <item x="25"/>
        <item x="127"/>
        <item x="36"/>
        <item x="33"/>
        <item x="26"/>
        <item x="18"/>
        <item x="138"/>
        <item x="234"/>
        <item x="112"/>
        <item x="118"/>
        <item x="42"/>
        <item x="23"/>
        <item x="78"/>
        <item x="52"/>
        <item x="180"/>
        <item x="175"/>
        <item x="5"/>
        <item x="239"/>
        <item x="165"/>
        <item x="24"/>
        <item x="88"/>
        <item x="235"/>
        <item x="16"/>
        <item x="110"/>
        <item x="170"/>
        <item x="115"/>
        <item x="129"/>
        <item x="164"/>
        <item x="216"/>
        <item x="133"/>
        <item x="240"/>
        <item x="205"/>
        <item x="47"/>
        <item x="146"/>
        <item x="40"/>
        <item x="58"/>
        <item x="236"/>
        <item x="56"/>
        <item x="54"/>
        <item x="7"/>
        <item x="68"/>
        <item x="34"/>
        <item x="91"/>
        <item x="122"/>
        <item x="27"/>
        <item x="149"/>
        <item x="96"/>
        <item x="183"/>
        <item x="212"/>
        <item x="8"/>
        <item x="12"/>
        <item x="199"/>
        <item x="90"/>
        <item x="75"/>
        <item x="51"/>
        <item x="246"/>
        <item x="231"/>
        <item x="31"/>
        <item x="125"/>
        <item x="151"/>
        <item x="173"/>
        <item x="208"/>
        <item x="65"/>
        <item x="50"/>
        <item x="195"/>
        <item x="142"/>
        <item x="21"/>
        <item x="145"/>
        <item x="87"/>
        <item x="94"/>
        <item x="168"/>
        <item x="233"/>
        <item x="147"/>
        <item x="225"/>
        <item x="30"/>
        <item x="20"/>
        <item x="41"/>
        <item x="190"/>
        <item x="116"/>
        <item x="169"/>
        <item x="154"/>
        <item x="46"/>
        <item x="97"/>
        <item x="1"/>
        <item x="200"/>
        <item x="93"/>
        <item x="44"/>
        <item x="109"/>
        <item x="158"/>
        <item x="137"/>
        <item x="131"/>
        <item x="29"/>
        <item x="209"/>
        <item x="71"/>
        <item x="84"/>
        <item x="76"/>
        <item x="2"/>
        <item t="default"/>
      </items>
    </pivotField>
    <pivotField showAll="0"/>
    <pivotField showAll="0"/>
  </pivotFields>
  <rowFields count="1">
    <field x="3"/>
  </rowFields>
  <rowItems count="12">
    <i>
      <x/>
    </i>
    <i>
      <x v="1"/>
    </i>
    <i>
      <x v="2"/>
    </i>
    <i>
      <x v="3"/>
    </i>
    <i>
      <x v="4"/>
    </i>
    <i>
      <x v="5"/>
    </i>
    <i>
      <x v="6"/>
    </i>
    <i>
      <x v="7"/>
    </i>
    <i>
      <x v="8"/>
    </i>
    <i>
      <x v="9"/>
    </i>
    <i>
      <x v="10"/>
    </i>
    <i t="grand">
      <x/>
    </i>
  </rowItems>
  <colItems count="1">
    <i/>
  </colItems>
  <dataFields count="1">
    <dataField name="Count of Titl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7F13267-E5B9-4D0F-A5C9-B33A116C739F}" sourceName="Genre">
  <pivotTables>
    <pivotTable tabId="4" name="PivotTable9"/>
    <pivotTable tabId="2" name="PivotTable1"/>
    <pivotTable tabId="3" name="PivotTable8"/>
    <pivotTable tabId="5" name="PivotTable10"/>
  </pivotTables>
  <data>
    <tabular pivotCacheId="1906390613">
      <items count="10">
        <i x="0" s="1"/>
        <i x="1" s="1"/>
        <i x="2" s="1"/>
        <i x="5" s="1"/>
        <i x="4" s="1"/>
        <i x="3" s="1"/>
        <i x="7" s="1"/>
        <i x="8"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575CE9E-C412-4349-80BA-C3D97DB68609}" sourceName="Year">
  <pivotTables>
    <pivotTable tabId="3" name="PivotTable8"/>
  </pivotTables>
  <data>
    <tabular pivotCacheId="1906390613">
      <items count="47">
        <i x="44" s="1"/>
        <i x="34" s="1"/>
        <i x="14" s="1"/>
        <i x="43" s="1"/>
        <i x="38" s="1"/>
        <i x="32" s="1"/>
        <i x="16" s="1"/>
        <i x="15" s="1"/>
        <i x="36" s="1"/>
        <i x="11" s="1"/>
        <i x="12" s="1"/>
        <i x="21" s="1"/>
        <i x="45" s="1"/>
        <i x="46" s="1"/>
        <i x="37" s="1"/>
        <i x="35" s="1"/>
        <i x="4" s="1"/>
        <i x="30" s="1"/>
        <i x="22" s="1"/>
        <i x="10" s="1"/>
        <i x="5" s="1"/>
        <i x="33" s="1"/>
        <i x="0" s="1"/>
        <i x="8" s="1"/>
        <i x="39" s="1"/>
        <i x="29" s="1"/>
        <i x="25" s="1"/>
        <i x="41" s="1"/>
        <i x="31" s="1"/>
        <i x="28" s="1"/>
        <i x="19" s="1"/>
        <i x="3" s="1"/>
        <i x="9" s="1"/>
        <i x="40" s="1"/>
        <i x="7" s="1"/>
        <i x="24" s="1"/>
        <i x="13" s="1"/>
        <i x="6" s="1"/>
        <i x="20" s="1"/>
        <i x="17" s="1"/>
        <i x="27" s="1"/>
        <i x="26" s="1"/>
        <i x="18" s="1"/>
        <i x="23" s="1"/>
        <i x="1" s="1"/>
        <i x="2" s="1"/>
        <i x="4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1" xr10:uid="{07A659F6-CF8B-4380-90C7-64CFE6B13349}" cache="Slicer_Genre" caption="Genre" style="SlicerStyleDark1" rowHeight="247650"/>
  <slicer name="Year 1" xr10:uid="{AA4881D6-E0E1-46BC-8A9C-B0E00F581E12}" cache="Slicer_Year" caption="Year" columnCount="5"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297895A-BFD0-46B7-8AA3-3C9D92C6C0E7}" cache="Slicer_Year" caption="Year" columnCount="5" style="SlicerStyleDark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4D1D7A2E-928E-4326-8E4D-5E0FA6A7B936}" cache="Slicer_Genre" caption="Genre"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2CA9-79F4-4A53-BE3A-63F9CE38D653}">
  <dimension ref="A1:N3"/>
  <sheetViews>
    <sheetView tabSelected="1" workbookViewId="0">
      <selection activeCell="W31" sqref="W31"/>
    </sheetView>
  </sheetViews>
  <sheetFormatPr defaultRowHeight="14.4" x14ac:dyDescent="0.3"/>
  <cols>
    <col min="1" max="16384" width="8.88671875" style="10"/>
  </cols>
  <sheetData>
    <row r="1" spans="1:14" x14ac:dyDescent="0.3">
      <c r="A1" s="9"/>
    </row>
    <row r="3" spans="1:14" x14ac:dyDescent="0.3">
      <c r="N3"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04C7F-0217-4A81-A522-3D538212A802}">
  <dimension ref="A3:F14"/>
  <sheetViews>
    <sheetView workbookViewId="0">
      <selection activeCell="O26" sqref="O26"/>
    </sheetView>
  </sheetViews>
  <sheetFormatPr defaultRowHeight="14.4" x14ac:dyDescent="0.3"/>
  <cols>
    <col min="1" max="1" width="14.6640625" bestFit="1" customWidth="1"/>
    <col min="2" max="2" width="11.77734375" bestFit="1" customWidth="1"/>
    <col min="3" max="3" width="9.44140625" style="6" bestFit="1" customWidth="1"/>
    <col min="4" max="4" width="9.5546875" bestFit="1" customWidth="1"/>
    <col min="5" max="5" width="9.21875" bestFit="1" customWidth="1"/>
    <col min="6" max="6" width="8.109375" style="5" bestFit="1" customWidth="1"/>
    <col min="7" max="7" width="6.109375" bestFit="1" customWidth="1"/>
    <col min="8" max="8" width="6.5546875" bestFit="1" customWidth="1"/>
    <col min="9" max="9" width="7.44140625" bestFit="1" customWidth="1"/>
    <col min="10" max="10" width="6.33203125" bestFit="1" customWidth="1"/>
    <col min="11" max="11" width="6.88671875" bestFit="1" customWidth="1"/>
    <col min="12" max="12" width="10.5546875" bestFit="1" customWidth="1"/>
    <col min="13" max="13" width="15.109375" bestFit="1" customWidth="1"/>
    <col min="14" max="14" width="6.88671875" bestFit="1" customWidth="1"/>
    <col min="15" max="15" width="5.77734375" bestFit="1" customWidth="1"/>
    <col min="16" max="16" width="13.5546875" bestFit="1" customWidth="1"/>
    <col min="17" max="17" width="8.44140625" bestFit="1" customWidth="1"/>
    <col min="18" max="18" width="6.6640625" bestFit="1" customWidth="1"/>
    <col min="19" max="19" width="13.109375" bestFit="1" customWidth="1"/>
    <col min="20" max="20" width="5.21875" bestFit="1" customWidth="1"/>
    <col min="21" max="21" width="17.21875" bestFit="1" customWidth="1"/>
    <col min="22" max="22" width="6.109375" bestFit="1" customWidth="1"/>
    <col min="23" max="23" width="10.44140625" bestFit="1" customWidth="1"/>
    <col min="24" max="24" width="18.44140625" bestFit="1" customWidth="1"/>
    <col min="25" max="25" width="9.109375" bestFit="1" customWidth="1"/>
    <col min="26" max="26" width="6.44140625" bestFit="1" customWidth="1"/>
    <col min="27" max="27" width="10.44140625" bestFit="1" customWidth="1"/>
    <col min="28" max="28" width="20.44140625" bestFit="1" customWidth="1"/>
    <col min="29" max="29" width="15.109375" bestFit="1" customWidth="1"/>
    <col min="30" max="30" width="21" bestFit="1" customWidth="1"/>
    <col min="31" max="31" width="16.33203125" bestFit="1" customWidth="1"/>
    <col min="32" max="32" width="11.109375" bestFit="1" customWidth="1"/>
    <col min="33" max="33" width="13.44140625" bestFit="1" customWidth="1"/>
    <col min="34" max="34" width="10.33203125" bestFit="1" customWidth="1"/>
    <col min="35" max="35" width="4.77734375" bestFit="1" customWidth="1"/>
    <col min="36" max="36" width="14.6640625" bestFit="1" customWidth="1"/>
    <col min="37" max="37" width="29.21875" bestFit="1" customWidth="1"/>
    <col min="38" max="38" width="8.44140625" bestFit="1" customWidth="1"/>
    <col min="39" max="40" width="5.21875" bestFit="1" customWidth="1"/>
    <col min="41" max="41" width="7.33203125" bestFit="1" customWidth="1"/>
    <col min="42" max="42" width="25.88671875" bestFit="1" customWidth="1"/>
    <col min="43" max="43" width="9" bestFit="1" customWidth="1"/>
    <col min="44" max="44" width="19.44140625" bestFit="1" customWidth="1"/>
    <col min="45" max="45" width="10.33203125" bestFit="1" customWidth="1"/>
    <col min="46" max="46" width="25.21875" bestFit="1" customWidth="1"/>
    <col min="47" max="47" width="14.6640625" bestFit="1" customWidth="1"/>
    <col min="48" max="48" width="8.6640625" bestFit="1" customWidth="1"/>
    <col min="49" max="49" width="14.33203125" bestFit="1" customWidth="1"/>
    <col min="50" max="50" width="5.21875" bestFit="1" customWidth="1"/>
    <col min="51" max="51" width="13.21875" bestFit="1" customWidth="1"/>
    <col min="52" max="52" width="9.44140625" bestFit="1" customWidth="1"/>
    <col min="53" max="53" width="11.33203125" bestFit="1" customWidth="1"/>
    <col min="54" max="54" width="7.6640625" bestFit="1" customWidth="1"/>
    <col min="55" max="55" width="7.5546875" bestFit="1" customWidth="1"/>
    <col min="56" max="56" width="12.44140625" bestFit="1" customWidth="1"/>
    <col min="57" max="57" width="19.77734375" bestFit="1" customWidth="1"/>
    <col min="58" max="58" width="22.109375" bestFit="1" customWidth="1"/>
    <col min="59" max="59" width="6.5546875" bestFit="1" customWidth="1"/>
    <col min="60" max="60" width="21.33203125" bestFit="1" customWidth="1"/>
    <col min="61" max="61" width="16.88671875" bestFit="1" customWidth="1"/>
    <col min="62" max="62" width="12.109375" bestFit="1" customWidth="1"/>
    <col min="63" max="63" width="19.88671875" bestFit="1" customWidth="1"/>
    <col min="64" max="64" width="25.21875" bestFit="1" customWidth="1"/>
    <col min="66" max="66" width="5.6640625" bestFit="1" customWidth="1"/>
    <col min="67" max="67" width="17" bestFit="1" customWidth="1"/>
    <col min="68" max="68" width="15.109375" bestFit="1" customWidth="1"/>
    <col min="69" max="69" width="28.109375" bestFit="1" customWidth="1"/>
    <col min="70" max="70" width="13.109375" bestFit="1" customWidth="1"/>
    <col min="71" max="71" width="10" bestFit="1" customWidth="1"/>
    <col min="72" max="72" width="25.44140625" bestFit="1" customWidth="1"/>
    <col min="73" max="73" width="34.6640625" bestFit="1" customWidth="1"/>
    <col min="74" max="74" width="37.44140625" bestFit="1" customWidth="1"/>
    <col min="75" max="75" width="29.33203125" bestFit="1" customWidth="1"/>
    <col min="76" max="76" width="34.6640625" bestFit="1" customWidth="1"/>
    <col min="77" max="77" width="31.88671875" bestFit="1" customWidth="1"/>
    <col min="78" max="78" width="5" bestFit="1" customWidth="1"/>
    <col min="79" max="79" width="4" bestFit="1" customWidth="1"/>
    <col min="80" max="80" width="8.44140625" bestFit="1" customWidth="1"/>
    <col min="81" max="81" width="9.88671875" bestFit="1" customWidth="1"/>
    <col min="82" max="82" width="7.33203125" bestFit="1" customWidth="1"/>
    <col min="83" max="83" width="18.5546875" bestFit="1" customWidth="1"/>
    <col min="84" max="84" width="15.33203125" bestFit="1" customWidth="1"/>
    <col min="85" max="85" width="2.5546875" bestFit="1" customWidth="1"/>
    <col min="86" max="86" width="11.109375" bestFit="1" customWidth="1"/>
    <col min="87" max="87" width="16.21875" bestFit="1" customWidth="1"/>
    <col min="88" max="88" width="27.77734375" bestFit="1" customWidth="1"/>
    <col min="90" max="90" width="18" bestFit="1" customWidth="1"/>
    <col min="91" max="91" width="9.44140625" bestFit="1" customWidth="1"/>
    <col min="92" max="92" width="10.77734375" bestFit="1" customWidth="1"/>
    <col min="93" max="93" width="10.21875" bestFit="1" customWidth="1"/>
    <col min="94" max="94" width="2.21875" bestFit="1" customWidth="1"/>
    <col min="95" max="95" width="18.33203125" bestFit="1" customWidth="1"/>
    <col min="96" max="96" width="5.33203125" bestFit="1" customWidth="1"/>
    <col min="97" max="97" width="7.44140625" bestFit="1" customWidth="1"/>
    <col min="98" max="98" width="11.77734375" bestFit="1" customWidth="1"/>
    <col min="99" max="99" width="12.33203125" bestFit="1" customWidth="1"/>
    <col min="100" max="100" width="22.21875" bestFit="1" customWidth="1"/>
    <col min="101" max="101" width="15.5546875" bestFit="1" customWidth="1"/>
    <col min="102" max="102" width="28.6640625" bestFit="1" customWidth="1"/>
    <col min="103" max="103" width="12.88671875" bestFit="1" customWidth="1"/>
    <col min="104" max="104" width="14.33203125" bestFit="1" customWidth="1"/>
    <col min="105" max="105" width="20.88671875" bestFit="1" customWidth="1"/>
    <col min="106" max="106" width="14.5546875" bestFit="1" customWidth="1"/>
    <col min="107" max="107" width="10.44140625" bestFit="1" customWidth="1"/>
    <col min="108" max="108" width="21" bestFit="1" customWidth="1"/>
    <col min="109" max="109" width="15.5546875" bestFit="1" customWidth="1"/>
    <col min="110" max="110" width="8.109375" bestFit="1" customWidth="1"/>
    <col min="111" max="111" width="16.109375" bestFit="1" customWidth="1"/>
    <col min="112" max="112" width="8.21875" bestFit="1" customWidth="1"/>
    <col min="113" max="113" width="24.77734375" bestFit="1" customWidth="1"/>
    <col min="114" max="114" width="26.88671875" bestFit="1" customWidth="1"/>
    <col min="115" max="115" width="17.44140625" bestFit="1" customWidth="1"/>
    <col min="116" max="116" width="12.33203125" bestFit="1" customWidth="1"/>
    <col min="117" max="117" width="15.33203125" bestFit="1" customWidth="1"/>
    <col min="118" max="118" width="6.44140625" bestFit="1" customWidth="1"/>
    <col min="119" max="119" width="15.21875" bestFit="1" customWidth="1"/>
    <col min="120" max="120" width="11.77734375" bestFit="1" customWidth="1"/>
    <col min="121" max="121" width="9.33203125" bestFit="1" customWidth="1"/>
    <col min="122" max="123" width="11" bestFit="1" customWidth="1"/>
    <col min="124" max="124" width="8.77734375" bestFit="1" customWidth="1"/>
    <col min="125" max="125" width="10.5546875" bestFit="1" customWidth="1"/>
    <col min="127" max="127" width="37.5546875" bestFit="1" customWidth="1"/>
    <col min="128" max="128" width="40.33203125" bestFit="1" customWidth="1"/>
    <col min="129" max="129" width="6.44140625" bestFit="1" customWidth="1"/>
    <col min="130" max="130" width="7.77734375" bestFit="1" customWidth="1"/>
    <col min="131" max="131" width="11.109375" bestFit="1" customWidth="1"/>
    <col min="132" max="132" width="7.6640625" bestFit="1" customWidth="1"/>
    <col min="133" max="133" width="12.5546875" bestFit="1" customWidth="1"/>
    <col min="134" max="134" width="16.5546875" bestFit="1" customWidth="1"/>
    <col min="135" max="135" width="14.88671875" bestFit="1" customWidth="1"/>
    <col min="136" max="136" width="18.5546875" bestFit="1" customWidth="1"/>
    <col min="137" max="137" width="20" bestFit="1" customWidth="1"/>
    <col min="138" max="138" width="15.109375" bestFit="1" customWidth="1"/>
    <col min="139" max="139" width="5.44140625" bestFit="1" customWidth="1"/>
    <col min="140" max="140" width="9.109375" bestFit="1" customWidth="1"/>
    <col min="141" max="141" width="28.88671875" bestFit="1" customWidth="1"/>
    <col min="142" max="142" width="5.33203125" bestFit="1" customWidth="1"/>
    <col min="143" max="143" width="15.77734375" bestFit="1" customWidth="1"/>
    <col min="144" max="144" width="10.33203125" bestFit="1" customWidth="1"/>
    <col min="145" max="145" width="8.77734375" bestFit="1" customWidth="1"/>
    <col min="146" max="146" width="10.88671875" bestFit="1" customWidth="1"/>
    <col min="147" max="147" width="24.109375" bestFit="1" customWidth="1"/>
    <col min="148" max="148" width="10.109375" bestFit="1" customWidth="1"/>
    <col min="149" max="149" width="31.77734375" bestFit="1" customWidth="1"/>
    <col min="150" max="150" width="31.33203125" bestFit="1" customWidth="1"/>
    <col min="151" max="151" width="20.6640625" bestFit="1" customWidth="1"/>
    <col min="152" max="152" width="24.77734375" bestFit="1" customWidth="1"/>
    <col min="153" max="153" width="10.77734375" bestFit="1" customWidth="1"/>
    <col min="154" max="154" width="8.109375" bestFit="1" customWidth="1"/>
    <col min="155" max="155" width="15.88671875" bestFit="1" customWidth="1"/>
    <col min="156" max="156" width="6.109375" bestFit="1" customWidth="1"/>
    <col min="157" max="157" width="11.109375" bestFit="1" customWidth="1"/>
    <col min="158" max="158" width="8.33203125" bestFit="1" customWidth="1"/>
    <col min="159" max="159" width="5.77734375" bestFit="1" customWidth="1"/>
    <col min="160" max="160" width="7.109375" bestFit="1" customWidth="1"/>
    <col min="161" max="161" width="6.88671875" bestFit="1" customWidth="1"/>
    <col min="162" max="162" width="4.5546875" bestFit="1" customWidth="1"/>
    <col min="163" max="164" width="5.88671875" bestFit="1" customWidth="1"/>
    <col min="165" max="165" width="18.77734375" bestFit="1" customWidth="1"/>
    <col min="166" max="166" width="31.88671875" bestFit="1" customWidth="1"/>
    <col min="167" max="167" width="32.44140625" bestFit="1" customWidth="1"/>
    <col min="168" max="168" width="29.5546875" bestFit="1" customWidth="1"/>
    <col min="169" max="169" width="23.44140625" bestFit="1" customWidth="1"/>
    <col min="170" max="170" width="12.44140625" bestFit="1" customWidth="1"/>
    <col min="171" max="171" width="5" bestFit="1" customWidth="1"/>
    <col min="172" max="172" width="36.88671875" bestFit="1" customWidth="1"/>
    <col min="173" max="173" width="8.109375" bestFit="1" customWidth="1"/>
    <col min="174" max="174" width="5.21875" bestFit="1" customWidth="1"/>
    <col min="175" max="175" width="9.21875" bestFit="1" customWidth="1"/>
    <col min="176" max="176" width="7.44140625" bestFit="1" customWidth="1"/>
    <col min="177" max="177" width="5.21875" bestFit="1" customWidth="1"/>
    <col min="178" max="178" width="9.6640625" bestFit="1" customWidth="1"/>
    <col min="179" max="179" width="39.44140625" bestFit="1" customWidth="1"/>
    <col min="180" max="180" width="10.6640625" bestFit="1" customWidth="1"/>
    <col min="181" max="181" width="13.21875" bestFit="1" customWidth="1"/>
    <col min="182" max="182" width="12.77734375" bestFit="1" customWidth="1"/>
    <col min="183" max="183" width="19.21875" bestFit="1" customWidth="1"/>
    <col min="184" max="184" width="53.33203125" bestFit="1" customWidth="1"/>
    <col min="185" max="185" width="14.5546875" bestFit="1" customWidth="1"/>
    <col min="186" max="186" width="10.33203125" bestFit="1" customWidth="1"/>
    <col min="187" max="187" width="8.44140625" bestFit="1" customWidth="1"/>
    <col min="188" max="188" width="13.77734375" bestFit="1" customWidth="1"/>
    <col min="189" max="189" width="16.44140625" bestFit="1" customWidth="1"/>
    <col min="190" max="191" width="12" bestFit="1" customWidth="1"/>
    <col min="192" max="192" width="13.44140625" bestFit="1" customWidth="1"/>
    <col min="193" max="193" width="10.88671875" bestFit="1" customWidth="1"/>
    <col min="194" max="194" width="15.33203125" bestFit="1" customWidth="1"/>
    <col min="195" max="195" width="13.44140625" bestFit="1" customWidth="1"/>
    <col min="196" max="196" width="16.33203125" bestFit="1" customWidth="1"/>
    <col min="197" max="197" width="13.5546875" bestFit="1" customWidth="1"/>
    <col min="198" max="198" width="12.5546875" bestFit="1" customWidth="1"/>
    <col min="199" max="199" width="11" bestFit="1" customWidth="1"/>
    <col min="200" max="200" width="13.21875" bestFit="1" customWidth="1"/>
    <col min="201" max="201" width="12.6640625" bestFit="1" customWidth="1"/>
    <col min="202" max="202" width="16.44140625" bestFit="1" customWidth="1"/>
    <col min="203" max="203" width="45.109375" bestFit="1" customWidth="1"/>
    <col min="204" max="204" width="13.21875" bestFit="1" customWidth="1"/>
    <col min="205" max="205" width="13.77734375" bestFit="1" customWidth="1"/>
    <col min="206" max="206" width="12.109375" bestFit="1" customWidth="1"/>
    <col min="208" max="208" width="23.44140625" bestFit="1" customWidth="1"/>
    <col min="209" max="209" width="25.21875" bestFit="1" customWidth="1"/>
    <col min="210" max="210" width="11.5546875" bestFit="1" customWidth="1"/>
    <col min="211" max="211" width="16.44140625" bestFit="1" customWidth="1"/>
    <col min="212" max="212" width="40.21875" bestFit="1" customWidth="1"/>
    <col min="213" max="213" width="38.21875" bestFit="1" customWidth="1"/>
    <col min="214" max="214" width="9.44140625" bestFit="1" customWidth="1"/>
    <col min="215" max="215" width="8.6640625" bestFit="1" customWidth="1"/>
    <col min="216" max="216" width="12.33203125" bestFit="1" customWidth="1"/>
    <col min="217" max="217" width="16.21875" bestFit="1" customWidth="1"/>
    <col min="218" max="218" width="10.44140625" bestFit="1" customWidth="1"/>
    <col min="219" max="219" width="10.6640625" bestFit="1" customWidth="1"/>
    <col min="220" max="220" width="21.5546875" bestFit="1" customWidth="1"/>
    <col min="221" max="221" width="12.109375" bestFit="1" customWidth="1"/>
    <col min="222" max="222" width="21.33203125" bestFit="1" customWidth="1"/>
    <col min="223" max="223" width="13.109375" bestFit="1" customWidth="1"/>
    <col min="224" max="224" width="24.21875" bestFit="1" customWidth="1"/>
    <col min="225" max="225" width="9.21875" bestFit="1" customWidth="1"/>
    <col min="226" max="226" width="20.21875" bestFit="1" customWidth="1"/>
    <col min="227" max="227" width="12.109375" bestFit="1" customWidth="1"/>
    <col min="228" max="228" width="14.6640625" bestFit="1" customWidth="1"/>
    <col min="229" max="229" width="19.6640625" bestFit="1" customWidth="1"/>
    <col min="230" max="230" width="17" bestFit="1" customWidth="1"/>
    <col min="231" max="231" width="8.44140625" bestFit="1" customWidth="1"/>
    <col min="232" max="232" width="15.6640625" bestFit="1" customWidth="1"/>
    <col min="233" max="233" width="13.77734375" bestFit="1" customWidth="1"/>
    <col min="234" max="234" width="17.77734375" bestFit="1" customWidth="1"/>
    <col min="235" max="235" width="7" bestFit="1" customWidth="1"/>
    <col min="236" max="236" width="7.88671875" bestFit="1" customWidth="1"/>
    <col min="237" max="237" width="9.109375" bestFit="1" customWidth="1"/>
    <col min="238" max="238" width="11.33203125" bestFit="1" customWidth="1"/>
    <col min="239" max="239" width="3.33203125" bestFit="1" customWidth="1"/>
    <col min="240" max="240" width="8" bestFit="1" customWidth="1"/>
    <col min="241" max="241" width="8.21875" bestFit="1" customWidth="1"/>
    <col min="242" max="242" width="25.21875" bestFit="1" customWidth="1"/>
    <col min="243" max="243" width="14.88671875" bestFit="1" customWidth="1"/>
    <col min="244" max="244" width="22.21875" bestFit="1" customWidth="1"/>
    <col min="245" max="245" width="18.33203125" bestFit="1" customWidth="1"/>
    <col min="246" max="246" width="31.6640625" bestFit="1" customWidth="1"/>
    <col min="247" max="247" width="5.109375" bestFit="1" customWidth="1"/>
    <col min="248" max="248" width="6.6640625" bestFit="1" customWidth="1"/>
    <col min="249" max="249" width="2.109375" bestFit="1" customWidth="1"/>
    <col min="250" max="250" width="18.88671875" bestFit="1" customWidth="1"/>
    <col min="251" max="251" width="10.5546875" bestFit="1" customWidth="1"/>
    <col min="252" max="252" width="8.33203125" bestFit="1" customWidth="1"/>
    <col min="253" max="253" width="10.5546875" bestFit="1" customWidth="1"/>
  </cols>
  <sheetData>
    <row r="3" spans="1:6" x14ac:dyDescent="0.3">
      <c r="A3" s="3" t="s">
        <v>722</v>
      </c>
      <c r="B3" s="4" t="s">
        <v>725</v>
      </c>
    </row>
    <row r="4" spans="1:6" x14ac:dyDescent="0.3">
      <c r="A4" s="4" t="s">
        <v>634</v>
      </c>
      <c r="B4" s="13">
        <v>1</v>
      </c>
      <c r="C4" s="6">
        <f>GETPIVOTDATA("Title",$A$3,"Genre","Action")/GETPIVOTDATA("Title",$A$3)</f>
        <v>0.34499999999999997</v>
      </c>
      <c r="D4" s="4" t="str">
        <f>A4</f>
        <v>Thriller</v>
      </c>
      <c r="E4" s="4">
        <f>GETPIVOTDATA("Title",$A$3,"Genre","Action")</f>
        <v>138</v>
      </c>
      <c r="F4" s="6">
        <f>E4/GETPIVOTDATA("Title",$A$3)</f>
        <v>0.34499999999999997</v>
      </c>
    </row>
    <row r="5" spans="1:6" x14ac:dyDescent="0.3">
      <c r="A5" s="4" t="s">
        <v>344</v>
      </c>
      <c r="B5" s="13">
        <v>4</v>
      </c>
      <c r="C5" s="6">
        <f>GETPIVOTDATA("Title",$A$3,"Genre","Adventure")/GETPIVOTDATA("Title",$A$3)</f>
        <v>8.7499999999999994E-2</v>
      </c>
      <c r="D5" s="4" t="str">
        <f t="shared" ref="D5:D13" si="0">A5</f>
        <v>Biography</v>
      </c>
      <c r="E5" s="4">
        <f>GETPIVOTDATA("Title",$A$3,"Genre","Adventure")</f>
        <v>35</v>
      </c>
      <c r="F5" s="6">
        <f t="shared" ref="F5:F13" si="1">E5/GETPIVOTDATA("Title",$A$3)</f>
        <v>8.7499999999999994E-2</v>
      </c>
    </row>
    <row r="6" spans="1:6" x14ac:dyDescent="0.3">
      <c r="A6" s="4" t="s">
        <v>416</v>
      </c>
      <c r="B6" s="13">
        <v>5</v>
      </c>
      <c r="C6" s="6">
        <f>GETPIVOTDATA("Title",$A$3,"Genre","Animation")/GETPIVOTDATA("Title",$A$3)</f>
        <v>0.23749999999999999</v>
      </c>
      <c r="D6" s="4" t="str">
        <f t="shared" si="0"/>
        <v>Fantasy</v>
      </c>
      <c r="E6" s="4">
        <f>GETPIVOTDATA("Title",$A$3,"Genre","Animation")</f>
        <v>95</v>
      </c>
      <c r="F6" s="6">
        <f t="shared" si="1"/>
        <v>0.23749999999999999</v>
      </c>
    </row>
    <row r="7" spans="1:6" x14ac:dyDescent="0.3">
      <c r="A7" s="4" t="s">
        <v>410</v>
      </c>
      <c r="B7" s="13">
        <v>24</v>
      </c>
      <c r="C7" s="6">
        <f>GETPIVOTDATA("Title",$A$3,"Genre","Biography")/GETPIVOTDATA("Title",$A$3)</f>
        <v>0.01</v>
      </c>
      <c r="D7" s="4" t="str">
        <f t="shared" si="0"/>
        <v>Drama</v>
      </c>
      <c r="E7" s="4">
        <f>GETPIVOTDATA("Title",$A$3,"Genre","Biography")</f>
        <v>4</v>
      </c>
      <c r="F7" s="6">
        <f t="shared" si="1"/>
        <v>0.01</v>
      </c>
    </row>
    <row r="8" spans="1:6" x14ac:dyDescent="0.3">
      <c r="A8" s="4" t="s">
        <v>406</v>
      </c>
      <c r="B8" s="13">
        <v>29</v>
      </c>
      <c r="C8" s="6">
        <f>GETPIVOTDATA("Title",$A$3,"Genre","Comedy")/GETPIVOTDATA("Title",$A$3)</f>
        <v>9.5000000000000001E-2</v>
      </c>
      <c r="D8" s="4" t="str">
        <f t="shared" si="0"/>
        <v>Horror</v>
      </c>
      <c r="E8" s="4">
        <f>GETPIVOTDATA("Title",$A$3,"Genre","Comedy")</f>
        <v>38</v>
      </c>
      <c r="F8" s="6">
        <f t="shared" si="1"/>
        <v>9.5000000000000001E-2</v>
      </c>
    </row>
    <row r="9" spans="1:6" x14ac:dyDescent="0.3">
      <c r="A9" s="4" t="s">
        <v>272</v>
      </c>
      <c r="B9" s="13">
        <v>31</v>
      </c>
      <c r="C9" s="6">
        <f>GETPIVOTDATA("Title",$A$3,"Genre","Crime")/GETPIVOTDATA("Title",$A$3)</f>
        <v>7.7499999999999999E-2</v>
      </c>
      <c r="D9" s="4" t="str">
        <f t="shared" si="0"/>
        <v>Crime</v>
      </c>
      <c r="E9" s="4">
        <f>GETPIVOTDATA("Title",$A$3,"Genre","Crime")</f>
        <v>31</v>
      </c>
      <c r="F9" s="6">
        <f t="shared" si="1"/>
        <v>7.7499999999999999E-2</v>
      </c>
    </row>
    <row r="10" spans="1:6" x14ac:dyDescent="0.3">
      <c r="A10" s="4" t="s">
        <v>22</v>
      </c>
      <c r="B10" s="13">
        <v>35</v>
      </c>
      <c r="C10" s="6">
        <f>GETPIVOTDATA("Title",$A$3,"Genre","Drama")/GETPIVOTDATA("Title",$A$3)</f>
        <v>0.06</v>
      </c>
      <c r="D10" s="4" t="str">
        <f t="shared" si="0"/>
        <v>Adventure</v>
      </c>
      <c r="E10" s="4">
        <f>GETPIVOTDATA("Title",$A$3,"Genre","Drama")</f>
        <v>24</v>
      </c>
      <c r="F10" s="6">
        <f t="shared" si="1"/>
        <v>0.06</v>
      </c>
    </row>
    <row r="11" spans="1:6" x14ac:dyDescent="0.3">
      <c r="A11" s="4" t="s">
        <v>278</v>
      </c>
      <c r="B11" s="13">
        <v>38</v>
      </c>
      <c r="C11" s="6">
        <f>GETPIVOTDATA("Title",$A$3,"Genre","Fantasy")/GETPIVOTDATA("Title",$A$3)</f>
        <v>1.2500000000000001E-2</v>
      </c>
      <c r="D11" s="4" t="str">
        <f t="shared" si="0"/>
        <v>Comedy</v>
      </c>
      <c r="E11" s="4">
        <f>GETPIVOTDATA("Title",$A$3,"Genre","Fantasy")</f>
        <v>5</v>
      </c>
      <c r="F11" s="6">
        <f t="shared" si="1"/>
        <v>1.2500000000000001E-2</v>
      </c>
    </row>
    <row r="12" spans="1:6" x14ac:dyDescent="0.3">
      <c r="A12" s="4" t="s">
        <v>36</v>
      </c>
      <c r="B12" s="13">
        <v>95</v>
      </c>
      <c r="C12" s="6">
        <f>GETPIVOTDATA("Title",$A$3,"Genre","Horror")/GETPIVOTDATA("Title",$A$3)</f>
        <v>7.2499999999999995E-2</v>
      </c>
      <c r="D12" s="4" t="str">
        <f t="shared" si="0"/>
        <v>Animation</v>
      </c>
      <c r="E12" s="4">
        <f>GETPIVOTDATA("Title",$A$3,"Genre","Horror")</f>
        <v>29</v>
      </c>
      <c r="F12" s="6">
        <f t="shared" si="1"/>
        <v>7.2499999999999995E-2</v>
      </c>
    </row>
    <row r="13" spans="1:6" x14ac:dyDescent="0.3">
      <c r="A13" s="4" t="s">
        <v>11</v>
      </c>
      <c r="B13" s="13">
        <v>138</v>
      </c>
      <c r="C13" s="6">
        <f>GETPIVOTDATA("Title",$A$3,"Genre","Thriller")/GETPIVOTDATA("Title",$A$3)</f>
        <v>2.5000000000000001E-3</v>
      </c>
      <c r="D13" s="4" t="str">
        <f t="shared" si="0"/>
        <v>Action</v>
      </c>
      <c r="E13" s="4">
        <f>GETPIVOTDATA("Title",$A$3,"Genre","Thriller")</f>
        <v>1</v>
      </c>
      <c r="F13" s="6">
        <f t="shared" si="1"/>
        <v>2.5000000000000001E-3</v>
      </c>
    </row>
    <row r="14" spans="1:6" x14ac:dyDescent="0.3">
      <c r="A14" s="4" t="s">
        <v>723</v>
      </c>
      <c r="B14" s="13">
        <v>400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99F66-6FAF-46AD-9D62-6493B825A83C}">
  <dimension ref="A3:B15"/>
  <sheetViews>
    <sheetView workbookViewId="0">
      <selection activeCell="S2" sqref="S2"/>
    </sheetView>
  </sheetViews>
  <sheetFormatPr defaultRowHeight="14.4" x14ac:dyDescent="0.3"/>
  <cols>
    <col min="1" max="1" width="14.6640625" bestFit="1" customWidth="1"/>
    <col min="2" max="2" width="11.77734375" bestFit="1" customWidth="1"/>
    <col min="3" max="48" width="5" bestFit="1" customWidth="1"/>
    <col min="49" max="49" width="10.5546875" bestFit="1" customWidth="1"/>
  </cols>
  <sheetData>
    <row r="3" spans="1:2" x14ac:dyDescent="0.3">
      <c r="A3" s="3" t="s">
        <v>722</v>
      </c>
      <c r="B3" s="4" t="s">
        <v>725</v>
      </c>
    </row>
    <row r="4" spans="1:2" x14ac:dyDescent="0.3">
      <c r="A4" s="4">
        <v>2001</v>
      </c>
      <c r="B4" s="13">
        <v>11</v>
      </c>
    </row>
    <row r="5" spans="1:2" x14ac:dyDescent="0.3">
      <c r="A5" s="4">
        <v>2014</v>
      </c>
      <c r="B5" s="13">
        <v>8</v>
      </c>
    </row>
    <row r="6" spans="1:2" x14ac:dyDescent="0.3">
      <c r="A6" s="4">
        <v>2015</v>
      </c>
      <c r="B6" s="13">
        <v>9</v>
      </c>
    </row>
    <row r="7" spans="1:2" x14ac:dyDescent="0.3">
      <c r="A7" s="4">
        <v>2016</v>
      </c>
      <c r="B7" s="13">
        <v>8</v>
      </c>
    </row>
    <row r="8" spans="1:2" x14ac:dyDescent="0.3">
      <c r="A8" s="4">
        <v>2017</v>
      </c>
      <c r="B8" s="13">
        <v>8</v>
      </c>
    </row>
    <row r="9" spans="1:2" x14ac:dyDescent="0.3">
      <c r="A9" s="4">
        <v>2018</v>
      </c>
      <c r="B9" s="13">
        <v>12</v>
      </c>
    </row>
    <row r="10" spans="1:2" x14ac:dyDescent="0.3">
      <c r="A10" s="4">
        <v>2019</v>
      </c>
      <c r="B10" s="13">
        <v>10</v>
      </c>
    </row>
    <row r="11" spans="1:2" x14ac:dyDescent="0.3">
      <c r="A11" s="4">
        <v>2021</v>
      </c>
      <c r="B11" s="13">
        <v>9</v>
      </c>
    </row>
    <row r="12" spans="1:2" x14ac:dyDescent="0.3">
      <c r="A12" s="4">
        <v>2022</v>
      </c>
      <c r="B12" s="13">
        <v>18</v>
      </c>
    </row>
    <row r="13" spans="1:2" x14ac:dyDescent="0.3">
      <c r="A13" s="4">
        <v>2023</v>
      </c>
      <c r="B13" s="13">
        <v>63</v>
      </c>
    </row>
    <row r="14" spans="1:2" x14ac:dyDescent="0.3">
      <c r="A14" s="4">
        <v>2024</v>
      </c>
      <c r="B14" s="13">
        <v>143</v>
      </c>
    </row>
    <row r="15" spans="1:2" x14ac:dyDescent="0.3">
      <c r="A15" s="4" t="s">
        <v>723</v>
      </c>
      <c r="B15" s="13">
        <v>299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A1669-0F2F-4121-B779-78901909CCAE}">
  <dimension ref="A3:B203"/>
  <sheetViews>
    <sheetView workbookViewId="0">
      <selection activeCell="B5" sqref="A3:B14"/>
    </sheetView>
  </sheetViews>
  <sheetFormatPr defaultRowHeight="14.4" x14ac:dyDescent="0.3"/>
  <cols>
    <col min="1" max="1" width="15.6640625" bestFit="1" customWidth="1"/>
    <col min="2" max="2" width="19.88671875" style="7" bestFit="1" customWidth="1"/>
    <col min="3" max="6" width="4" bestFit="1" customWidth="1"/>
    <col min="7" max="7" width="2" bestFit="1" customWidth="1"/>
    <col min="8" max="14" width="4" bestFit="1" customWidth="1"/>
    <col min="15" max="15" width="2" bestFit="1" customWidth="1"/>
    <col min="16" max="24" width="4" bestFit="1" customWidth="1"/>
    <col min="25" max="25" width="2" bestFit="1" customWidth="1"/>
    <col min="26" max="34" width="4" bestFit="1" customWidth="1"/>
    <col min="35" max="35" width="2" bestFit="1" customWidth="1"/>
    <col min="36" max="44" width="4" bestFit="1" customWidth="1"/>
    <col min="45" max="45" width="2" bestFit="1" customWidth="1"/>
    <col min="46" max="46" width="4" bestFit="1" customWidth="1"/>
    <col min="47" max="47" width="10.5546875" bestFit="1" customWidth="1"/>
  </cols>
  <sheetData>
    <row r="3" spans="1:2" x14ac:dyDescent="0.3">
      <c r="A3" s="3" t="s">
        <v>722</v>
      </c>
      <c r="B3" s="8" t="s">
        <v>724</v>
      </c>
    </row>
    <row r="4" spans="1:2" x14ac:dyDescent="0.3">
      <c r="A4" s="4" t="s">
        <v>57</v>
      </c>
      <c r="B4" s="8">
        <v>8.8000000000000007</v>
      </c>
    </row>
    <row r="5" spans="1:2" x14ac:dyDescent="0.3">
      <c r="A5" s="4" t="s">
        <v>330</v>
      </c>
      <c r="B5" s="8">
        <v>8.6</v>
      </c>
    </row>
    <row r="6" spans="1:2" x14ac:dyDescent="0.3">
      <c r="A6" s="4" t="s">
        <v>282</v>
      </c>
      <c r="B6" s="8">
        <v>8.6</v>
      </c>
    </row>
    <row r="7" spans="1:2" x14ac:dyDescent="0.3">
      <c r="A7" s="4" t="s">
        <v>321</v>
      </c>
      <c r="B7" s="8">
        <v>8.6</v>
      </c>
    </row>
    <row r="8" spans="1:2" x14ac:dyDescent="0.3">
      <c r="A8" s="4" t="s">
        <v>703</v>
      </c>
      <c r="B8" s="8">
        <v>8.5</v>
      </c>
    </row>
    <row r="9" spans="1:2" x14ac:dyDescent="0.3">
      <c r="A9" s="4" t="s">
        <v>553</v>
      </c>
      <c r="B9" s="8">
        <v>8.6999999999999993</v>
      </c>
    </row>
    <row r="10" spans="1:2" x14ac:dyDescent="0.3">
      <c r="A10" s="4" t="s">
        <v>60</v>
      </c>
      <c r="B10" s="8">
        <v>8.9</v>
      </c>
    </row>
    <row r="11" spans="1:2" x14ac:dyDescent="0.3">
      <c r="A11" s="4" t="s">
        <v>12</v>
      </c>
      <c r="B11" s="8">
        <v>8.5</v>
      </c>
    </row>
    <row r="12" spans="1:2" x14ac:dyDescent="0.3">
      <c r="A12" s="4" t="s">
        <v>246</v>
      </c>
      <c r="B12" s="8">
        <v>8.5</v>
      </c>
    </row>
    <row r="13" spans="1:2" x14ac:dyDescent="0.3">
      <c r="A13" s="4" t="s">
        <v>291</v>
      </c>
      <c r="B13" s="8">
        <v>9</v>
      </c>
    </row>
    <row r="14" spans="1:2" x14ac:dyDescent="0.3">
      <c r="A14" s="4" t="s">
        <v>723</v>
      </c>
      <c r="B14" s="8">
        <v>8.6705882352941188</v>
      </c>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E2CA9-04D0-498C-B278-8478730493B7}">
  <dimension ref="A3:D15"/>
  <sheetViews>
    <sheetView workbookViewId="0">
      <selection activeCell="K20" sqref="K20"/>
    </sheetView>
  </sheetViews>
  <sheetFormatPr defaultRowHeight="14.4" x14ac:dyDescent="0.3"/>
  <cols>
    <col min="1" max="1" width="39.21875" bestFit="1" customWidth="1"/>
    <col min="2" max="2" width="25.77734375" bestFit="1" customWidth="1"/>
    <col min="3" max="3" width="25.77734375" customWidth="1"/>
    <col min="4" max="4" width="8.88671875" style="14"/>
  </cols>
  <sheetData>
    <row r="3" spans="1:4" x14ac:dyDescent="0.3">
      <c r="A3" s="3" t="s">
        <v>722</v>
      </c>
      <c r="B3" s="4" t="s">
        <v>726</v>
      </c>
      <c r="C3" s="4" t="s">
        <v>730</v>
      </c>
      <c r="D3" s="14" t="s">
        <v>729</v>
      </c>
    </row>
    <row r="4" spans="1:4" x14ac:dyDescent="0.3">
      <c r="A4" s="4" t="s">
        <v>284</v>
      </c>
      <c r="B4" s="13">
        <v>204</v>
      </c>
      <c r="C4" s="13" t="str">
        <f>A4</f>
        <v>Animal</v>
      </c>
      <c r="D4" s="14">
        <f>GETPIVOTDATA("Duration (minutes)",$A$3,"Title","Animal")/60</f>
        <v>3.4</v>
      </c>
    </row>
    <row r="5" spans="1:4" x14ac:dyDescent="0.3">
      <c r="A5" s="4" t="s">
        <v>538</v>
      </c>
      <c r="B5" s="13">
        <v>181</v>
      </c>
      <c r="C5" s="13" t="str">
        <f t="shared" ref="C5:C15" si="0">A5</f>
        <v>Avengers: Endgame</v>
      </c>
      <c r="D5" s="14">
        <f>GETPIVOTDATA("Duration (minutes)",$A$3,"Title","Avengers: Endgame")/60</f>
        <v>3.0166666666666666</v>
      </c>
    </row>
    <row r="6" spans="1:4" x14ac:dyDescent="0.3">
      <c r="A6" s="4" t="s">
        <v>323</v>
      </c>
      <c r="B6" s="13">
        <v>170</v>
      </c>
      <c r="C6" s="13" t="str">
        <f t="shared" si="0"/>
        <v>Heat</v>
      </c>
      <c r="D6" s="14">
        <f>GETPIVOTDATA("Duration (minutes)",$A$3,"Title","Heat")/60</f>
        <v>2.8333333333333335</v>
      </c>
    </row>
    <row r="7" spans="1:4" x14ac:dyDescent="0.3">
      <c r="A7" s="4" t="s">
        <v>86</v>
      </c>
      <c r="B7" s="13">
        <v>169</v>
      </c>
      <c r="C7" s="13" t="str">
        <f t="shared" si="0"/>
        <v>Interstellar</v>
      </c>
      <c r="D7" s="14">
        <f>GETPIVOTDATA("Duration (minutes)",$A$3,"Title","Interstellar")/60</f>
        <v>2.8166666666666669</v>
      </c>
    </row>
    <row r="8" spans="1:4" x14ac:dyDescent="0.3">
      <c r="A8" s="4" t="s">
        <v>332</v>
      </c>
      <c r="B8" s="13">
        <v>169</v>
      </c>
      <c r="C8" s="13" t="str">
        <f t="shared" si="0"/>
        <v>John Wick: Chapter 4</v>
      </c>
      <c r="D8" s="14">
        <f>GETPIVOTDATA("Duration (minutes)",$A$3,"Title","John Wick: Chapter 4")/60</f>
        <v>2.8166666666666669</v>
      </c>
    </row>
    <row r="9" spans="1:4" x14ac:dyDescent="0.3">
      <c r="A9" s="4" t="s">
        <v>357</v>
      </c>
      <c r="B9" s="13">
        <v>206</v>
      </c>
      <c r="C9" s="13" t="str">
        <f t="shared" si="0"/>
        <v>Killers of the Flower Moon</v>
      </c>
      <c r="D9" s="14">
        <f>GETPIVOTDATA("Duration (minutes)",$A$3,"Title","Killers of the Flower Moon")/60</f>
        <v>3.4333333333333331</v>
      </c>
    </row>
    <row r="10" spans="1:4" x14ac:dyDescent="0.3">
      <c r="A10" s="4" t="s">
        <v>350</v>
      </c>
      <c r="B10" s="13">
        <v>176</v>
      </c>
      <c r="C10" s="13" t="str">
        <f t="shared" si="0"/>
        <v>The Batman</v>
      </c>
      <c r="D10" s="14">
        <f>GETPIVOTDATA("Duration (minutes)",$A$3,"Title","The Batman")/60</f>
        <v>2.9333333333333331</v>
      </c>
    </row>
    <row r="11" spans="1:4" x14ac:dyDescent="0.3">
      <c r="A11" s="4" t="s">
        <v>372</v>
      </c>
      <c r="B11" s="13">
        <v>175</v>
      </c>
      <c r="C11" s="13" t="str">
        <f t="shared" si="0"/>
        <v>The Godfather</v>
      </c>
      <c r="D11" s="14">
        <f>GETPIVOTDATA("Duration (minutes)",$A$3,"Title","The Godfather")/60</f>
        <v>2.9166666666666665</v>
      </c>
    </row>
    <row r="12" spans="1:4" x14ac:dyDescent="0.3">
      <c r="A12" s="4" t="s">
        <v>281</v>
      </c>
      <c r="B12" s="13">
        <v>189</v>
      </c>
      <c r="C12" s="13" t="str">
        <f t="shared" si="0"/>
        <v>The Green Mile</v>
      </c>
      <c r="D12" s="14">
        <f>GETPIVOTDATA("Duration (minutes)",$A$3,"Title","The Green Mile")/60</f>
        <v>3.15</v>
      </c>
    </row>
    <row r="13" spans="1:4" x14ac:dyDescent="0.3">
      <c r="A13" s="4" t="s">
        <v>59</v>
      </c>
      <c r="B13" s="13">
        <v>178</v>
      </c>
      <c r="C13" s="13" t="str">
        <f t="shared" si="0"/>
        <v>The Lord of the Rings: The Fellowship of the Ring</v>
      </c>
      <c r="D13" s="14">
        <f>GETPIVOTDATA("Duration (minutes)",$A$3,"Title","The Lord of the Rings: The Fellowship of the Ring")/60</f>
        <v>2.9666666666666668</v>
      </c>
    </row>
    <row r="14" spans="1:4" x14ac:dyDescent="0.3">
      <c r="A14" s="4" t="s">
        <v>348</v>
      </c>
      <c r="B14" s="13">
        <v>180</v>
      </c>
      <c r="C14" s="13" t="str">
        <f t="shared" si="0"/>
        <v>The Wolf of Wall Street</v>
      </c>
      <c r="D14" s="14">
        <f>GETPIVOTDATA("Duration (minutes)",$A$3,"Title","The Wolf of Wall Street")/60</f>
        <v>3</v>
      </c>
    </row>
    <row r="15" spans="1:4" x14ac:dyDescent="0.3">
      <c r="A15" s="4" t="s">
        <v>723</v>
      </c>
      <c r="B15" s="13">
        <v>180.46153846153845</v>
      </c>
      <c r="C15" s="13"/>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FAF99-C42E-4BA1-BCA1-7E5B3D58026F}">
  <dimension ref="A3:N15"/>
  <sheetViews>
    <sheetView workbookViewId="0">
      <selection activeCell="O13" sqref="O13"/>
    </sheetView>
  </sheetViews>
  <sheetFormatPr defaultRowHeight="14.4" x14ac:dyDescent="0.3"/>
  <cols>
    <col min="1" max="1" width="12.44140625" bestFit="1" customWidth="1"/>
    <col min="2" max="2" width="11.77734375" bestFit="1" customWidth="1"/>
  </cols>
  <sheetData>
    <row r="3" spans="1:14" x14ac:dyDescent="0.3">
      <c r="A3" s="1" t="s">
        <v>722</v>
      </c>
      <c r="B3" t="s">
        <v>725</v>
      </c>
    </row>
    <row r="4" spans="1:14" x14ac:dyDescent="0.3">
      <c r="A4" s="2" t="s">
        <v>491</v>
      </c>
      <c r="B4" s="12">
        <v>2</v>
      </c>
      <c r="C4" s="4" t="str">
        <f>A4</f>
        <v>16+</v>
      </c>
      <c r="D4" s="6">
        <f>H4/GETPIVOTDATA("Title",$A$3)</f>
        <v>5.0000000000000001E-3</v>
      </c>
      <c r="E4" s="5">
        <f>1-D4</f>
        <v>0.995</v>
      </c>
      <c r="H4">
        <f>GETPIVOTDATA("Title",$A$3,"Certificates","16+")</f>
        <v>2</v>
      </c>
    </row>
    <row r="5" spans="1:14" x14ac:dyDescent="0.3">
      <c r="A5" s="2" t="s">
        <v>290</v>
      </c>
      <c r="B5" s="12">
        <v>1</v>
      </c>
      <c r="C5" s="4" t="str">
        <f t="shared" ref="C5:C15" si="0">A5</f>
        <v>Approved</v>
      </c>
      <c r="D5" s="6">
        <f t="shared" ref="D5:D15" si="1">H5/GETPIVOTDATA("Title",$A$3)</f>
        <v>2.5000000000000001E-3</v>
      </c>
      <c r="E5" s="5">
        <f t="shared" ref="E5:E15" si="2">1-D5</f>
        <v>0.99750000000000005</v>
      </c>
      <c r="H5">
        <f>GETPIVOTDATA("Title",$A$3,"Certificates","Approved")</f>
        <v>1</v>
      </c>
    </row>
    <row r="6" spans="1:14" x14ac:dyDescent="0.3">
      <c r="A6" s="2" t="s">
        <v>89</v>
      </c>
      <c r="B6" s="12">
        <v>16</v>
      </c>
      <c r="C6" s="4" t="str">
        <f t="shared" si="0"/>
        <v>G</v>
      </c>
      <c r="D6" s="6">
        <f t="shared" si="1"/>
        <v>0.04</v>
      </c>
      <c r="E6" s="5">
        <f t="shared" si="2"/>
        <v>0.96</v>
      </c>
      <c r="H6">
        <f>GETPIVOTDATA("Title",$A$3,"Certificates","G")</f>
        <v>16</v>
      </c>
    </row>
    <row r="7" spans="1:14" x14ac:dyDescent="0.3">
      <c r="A7" s="2" t="s">
        <v>429</v>
      </c>
      <c r="B7" s="12">
        <v>1</v>
      </c>
      <c r="C7" s="4" t="str">
        <f t="shared" si="0"/>
        <v>NC-17</v>
      </c>
      <c r="D7" s="6">
        <f t="shared" si="1"/>
        <v>2.5000000000000001E-3</v>
      </c>
      <c r="E7" s="5">
        <f t="shared" si="2"/>
        <v>0.99750000000000005</v>
      </c>
      <c r="H7">
        <f>GETPIVOTDATA("Title",$A$3,"Certificates","NC-17")</f>
        <v>1</v>
      </c>
      <c r="K7" s="4" t="s">
        <v>10</v>
      </c>
      <c r="L7" s="4">
        <f>GETPIVOTDATA("Title",$A$3,"Certificates","R")+GETPIVOTDATA("Title",$A$3,"Certificates","16+")</f>
        <v>185</v>
      </c>
      <c r="N7">
        <f>GETPIVOTDATA("Title",$A$3,"Certificates","16+")</f>
        <v>2</v>
      </c>
    </row>
    <row r="8" spans="1:14" x14ac:dyDescent="0.3">
      <c r="A8" s="2" t="s">
        <v>216</v>
      </c>
      <c r="B8" s="12">
        <v>4</v>
      </c>
      <c r="C8" s="4" t="str">
        <f t="shared" si="0"/>
        <v>Not Rated</v>
      </c>
      <c r="D8" s="6">
        <f t="shared" si="1"/>
        <v>0.01</v>
      </c>
      <c r="E8" s="5">
        <f t="shared" si="2"/>
        <v>0.99</v>
      </c>
      <c r="H8">
        <f>GETPIVOTDATA("Title",$A$3,"Certificates","Not Rated")</f>
        <v>4</v>
      </c>
      <c r="K8" s="4" t="s">
        <v>727</v>
      </c>
      <c r="L8" s="4">
        <f>GETPIVOTDATA("Title",$A$3,"Certificates","TV-G")+GETPIVOTDATA("Title",$A$3,"Certificates","TV-MA")+GETPIVOTDATA("Title",$A$3,"Certificates","TV-PG")</f>
        <v>4</v>
      </c>
    </row>
    <row r="9" spans="1:14" x14ac:dyDescent="0.3">
      <c r="A9" s="2" t="s">
        <v>35</v>
      </c>
      <c r="B9" s="12">
        <v>93</v>
      </c>
      <c r="C9" s="4" t="str">
        <f t="shared" si="0"/>
        <v>PG</v>
      </c>
      <c r="D9" s="6">
        <f t="shared" si="1"/>
        <v>0.23250000000000001</v>
      </c>
      <c r="E9" s="5">
        <f t="shared" si="2"/>
        <v>0.76749999999999996</v>
      </c>
      <c r="H9">
        <f>GETPIVOTDATA("Title",$A$3,"Certificates","PG")</f>
        <v>93</v>
      </c>
      <c r="K9" s="4" t="s">
        <v>35</v>
      </c>
      <c r="L9" s="4">
        <f>GETPIVOTDATA("Title",$A$3,"Certificates","PG")+GETPIVOTDATA("Title",$A$3,"Certificates","PG-13")</f>
        <v>189</v>
      </c>
    </row>
    <row r="10" spans="1:14" x14ac:dyDescent="0.3">
      <c r="A10" s="2" t="s">
        <v>15</v>
      </c>
      <c r="B10" s="12">
        <v>96</v>
      </c>
      <c r="C10" s="4" t="str">
        <f t="shared" si="0"/>
        <v>PG-13</v>
      </c>
      <c r="D10" s="6">
        <f t="shared" si="1"/>
        <v>0.24</v>
      </c>
      <c r="E10" s="5">
        <f t="shared" si="2"/>
        <v>0.76</v>
      </c>
      <c r="H10">
        <f>GETPIVOTDATA("Title",$A$3,"Certificates","PG-13")</f>
        <v>96</v>
      </c>
      <c r="K10" s="4" t="s">
        <v>89</v>
      </c>
      <c r="L10" s="4">
        <f>GETPIVOTDATA("Title",$A$3,"Certificates","G")</f>
        <v>16</v>
      </c>
    </row>
    <row r="11" spans="1:14" x14ac:dyDescent="0.3">
      <c r="A11" s="2" t="s">
        <v>10</v>
      </c>
      <c r="B11" s="12">
        <v>183</v>
      </c>
      <c r="C11" s="4" t="str">
        <f t="shared" si="0"/>
        <v>R</v>
      </c>
      <c r="D11" s="6">
        <f t="shared" si="1"/>
        <v>0.45750000000000002</v>
      </c>
      <c r="E11" s="5">
        <f t="shared" si="2"/>
        <v>0.54249999999999998</v>
      </c>
      <c r="H11">
        <f>GETPIVOTDATA("Title",$A$3,"Certificates","R")</f>
        <v>183</v>
      </c>
      <c r="K11" s="4" t="s">
        <v>728</v>
      </c>
      <c r="L11" s="4">
        <f>GETPIVOTDATA("Title",$A$3,"Certificates","Approved")+GETPIVOTDATA("Title",$A$3,"Certificates","Not Rated")+GETPIVOTDATA("Title",$A$3,"Certificates","NC-17")</f>
        <v>6</v>
      </c>
    </row>
    <row r="12" spans="1:14" x14ac:dyDescent="0.3">
      <c r="A12" s="2" t="s">
        <v>40</v>
      </c>
      <c r="B12" s="12">
        <v>2</v>
      </c>
      <c r="C12" s="4" t="str">
        <f t="shared" si="0"/>
        <v>TV-G</v>
      </c>
      <c r="D12" s="6">
        <f t="shared" si="1"/>
        <v>5.0000000000000001E-3</v>
      </c>
      <c r="E12" s="5">
        <f t="shared" si="2"/>
        <v>0.995</v>
      </c>
      <c r="H12">
        <f>GETPIVOTDATA("Title",$A$3,"Certificates","TV-G")</f>
        <v>2</v>
      </c>
    </row>
    <row r="13" spans="1:14" x14ac:dyDescent="0.3">
      <c r="A13" s="2" t="s">
        <v>405</v>
      </c>
      <c r="B13" s="12">
        <v>1</v>
      </c>
      <c r="C13" s="4" t="str">
        <f t="shared" si="0"/>
        <v>TV-MA</v>
      </c>
      <c r="D13" s="6">
        <f t="shared" si="1"/>
        <v>2.5000000000000001E-3</v>
      </c>
      <c r="E13" s="5">
        <f t="shared" si="2"/>
        <v>0.99750000000000005</v>
      </c>
      <c r="H13">
        <f>GETPIVOTDATA("Title",$A$3,"Certificates","TV-MA")</f>
        <v>1</v>
      </c>
    </row>
    <row r="14" spans="1:14" x14ac:dyDescent="0.3">
      <c r="A14" s="2" t="s">
        <v>714</v>
      </c>
      <c r="B14" s="12">
        <v>1</v>
      </c>
      <c r="C14" s="4" t="str">
        <f t="shared" si="0"/>
        <v>TV-PG</v>
      </c>
      <c r="D14" s="6">
        <f t="shared" si="1"/>
        <v>2.5000000000000001E-3</v>
      </c>
      <c r="E14" s="5">
        <f t="shared" si="2"/>
        <v>0.99750000000000005</v>
      </c>
      <c r="H14">
        <f>GETPIVOTDATA("Title",$A$3,"Certificates","TV-PG")</f>
        <v>1</v>
      </c>
    </row>
    <row r="15" spans="1:14" x14ac:dyDescent="0.3">
      <c r="A15" s="2" t="s">
        <v>723</v>
      </c>
      <c r="B15" s="12">
        <v>400</v>
      </c>
      <c r="C15" t="str">
        <f t="shared" si="0"/>
        <v>Grand Total</v>
      </c>
      <c r="D15" s="5">
        <f t="shared" si="1"/>
        <v>0</v>
      </c>
      <c r="E15" s="5">
        <f t="shared" si="2"/>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37CF1-268D-49C2-9723-8AC9AF58D7E1}">
  <dimension ref="A1:I401"/>
  <sheetViews>
    <sheetView workbookViewId="0">
      <selection activeCell="D6" sqref="D6"/>
    </sheetView>
  </sheetViews>
  <sheetFormatPr defaultRowHeight="14.4" x14ac:dyDescent="0.3"/>
  <sheetData>
    <row r="1" spans="1:9" x14ac:dyDescent="0.3">
      <c r="A1" s="4" t="s">
        <v>0</v>
      </c>
      <c r="B1" s="4" t="s">
        <v>1</v>
      </c>
      <c r="C1" s="4" t="s">
        <v>2</v>
      </c>
      <c r="D1" s="4" t="s">
        <v>3</v>
      </c>
      <c r="E1" s="4" t="s">
        <v>4</v>
      </c>
      <c r="F1" s="4" t="s">
        <v>5</v>
      </c>
      <c r="G1" s="4" t="s">
        <v>6</v>
      </c>
      <c r="H1" s="4" t="s">
        <v>7</v>
      </c>
      <c r="I1" s="4" t="s">
        <v>8</v>
      </c>
    </row>
    <row r="2" spans="1:9" x14ac:dyDescent="0.3">
      <c r="A2" s="4" t="s">
        <v>9</v>
      </c>
      <c r="B2" s="4">
        <v>8.5</v>
      </c>
      <c r="C2" s="4">
        <v>2000</v>
      </c>
      <c r="D2" s="4" t="s">
        <v>10</v>
      </c>
      <c r="E2" s="4" t="s">
        <v>11</v>
      </c>
      <c r="F2" s="4" t="s">
        <v>12</v>
      </c>
      <c r="G2" s="4" t="s">
        <v>13</v>
      </c>
      <c r="H2" s="4">
        <v>67</v>
      </c>
      <c r="I2" s="4">
        <v>155</v>
      </c>
    </row>
    <row r="3" spans="1:9" x14ac:dyDescent="0.3">
      <c r="A3" s="4" t="s">
        <v>14</v>
      </c>
      <c r="B3" s="4">
        <v>7.7</v>
      </c>
      <c r="C3" s="4">
        <v>2023</v>
      </c>
      <c r="D3" s="4" t="s">
        <v>15</v>
      </c>
      <c r="E3" s="4" t="s">
        <v>11</v>
      </c>
      <c r="F3" s="4" t="s">
        <v>16</v>
      </c>
      <c r="G3" s="4" t="s">
        <v>17</v>
      </c>
      <c r="H3" s="4">
        <v>81</v>
      </c>
      <c r="I3" s="4">
        <v>163</v>
      </c>
    </row>
    <row r="4" spans="1:9" x14ac:dyDescent="0.3">
      <c r="A4" s="4" t="s">
        <v>18</v>
      </c>
      <c r="B4" s="4">
        <v>5.2</v>
      </c>
      <c r="C4" s="4">
        <v>2024</v>
      </c>
      <c r="D4" s="4" t="s">
        <v>15</v>
      </c>
      <c r="E4" s="4" t="s">
        <v>11</v>
      </c>
      <c r="F4" s="4" t="s">
        <v>19</v>
      </c>
      <c r="G4" s="4" t="s">
        <v>20</v>
      </c>
      <c r="H4" s="4">
        <v>35</v>
      </c>
      <c r="I4" s="4">
        <v>122</v>
      </c>
    </row>
    <row r="5" spans="1:9" x14ac:dyDescent="0.3">
      <c r="A5" s="4" t="s">
        <v>21</v>
      </c>
      <c r="B5" s="4">
        <v>8.4</v>
      </c>
      <c r="C5" s="4">
        <v>2009</v>
      </c>
      <c r="D5" s="4" t="s">
        <v>10</v>
      </c>
      <c r="E5" s="4" t="s">
        <v>22</v>
      </c>
      <c r="F5" s="4" t="s">
        <v>23</v>
      </c>
      <c r="G5" s="4" t="s">
        <v>24</v>
      </c>
      <c r="H5" s="4">
        <v>69</v>
      </c>
      <c r="I5" s="4">
        <v>153</v>
      </c>
    </row>
    <row r="6" spans="1:9" x14ac:dyDescent="0.3">
      <c r="A6" s="4" t="s">
        <v>25</v>
      </c>
      <c r="B6" s="4">
        <v>7.1</v>
      </c>
      <c r="C6" s="4">
        <v>2024</v>
      </c>
      <c r="D6" s="4" t="s">
        <v>10</v>
      </c>
      <c r="E6" s="4" t="s">
        <v>11</v>
      </c>
      <c r="F6" s="4" t="s">
        <v>26</v>
      </c>
      <c r="G6" s="4" t="s">
        <v>27</v>
      </c>
      <c r="H6" s="4">
        <v>66.900000000000006</v>
      </c>
      <c r="I6" s="4">
        <v>116.3</v>
      </c>
    </row>
    <row r="7" spans="1:9" x14ac:dyDescent="0.3">
      <c r="A7" s="4" t="s">
        <v>28</v>
      </c>
      <c r="B7" s="4">
        <v>8.1999999999999993</v>
      </c>
      <c r="C7" s="4">
        <v>1993</v>
      </c>
      <c r="D7" s="4" t="s">
        <v>15</v>
      </c>
      <c r="E7" s="4" t="s">
        <v>11</v>
      </c>
      <c r="F7" s="4" t="s">
        <v>29</v>
      </c>
      <c r="G7" s="4" t="s">
        <v>30</v>
      </c>
      <c r="H7" s="4">
        <v>68</v>
      </c>
      <c r="I7" s="4">
        <v>127</v>
      </c>
    </row>
    <row r="8" spans="1:9" x14ac:dyDescent="0.3">
      <c r="A8" s="4" t="s">
        <v>31</v>
      </c>
      <c r="B8" s="4">
        <v>7.6</v>
      </c>
      <c r="C8" s="4">
        <v>1997</v>
      </c>
      <c r="D8" s="4" t="s">
        <v>15</v>
      </c>
      <c r="E8" s="4" t="s">
        <v>11</v>
      </c>
      <c r="F8" s="4" t="s">
        <v>32</v>
      </c>
      <c r="G8" s="4" t="s">
        <v>33</v>
      </c>
      <c r="H8" s="4">
        <v>52</v>
      </c>
      <c r="I8" s="4">
        <v>126</v>
      </c>
    </row>
    <row r="9" spans="1:9" x14ac:dyDescent="0.3">
      <c r="A9" s="4" t="s">
        <v>34</v>
      </c>
      <c r="B9" s="4">
        <v>8.1</v>
      </c>
      <c r="C9" s="4">
        <v>2015</v>
      </c>
      <c r="D9" s="4" t="s">
        <v>35</v>
      </c>
      <c r="E9" s="4" t="s">
        <v>36</v>
      </c>
      <c r="F9" s="4" t="s">
        <v>37</v>
      </c>
      <c r="G9" s="4" t="s">
        <v>38</v>
      </c>
      <c r="H9" s="4">
        <v>94</v>
      </c>
      <c r="I9" s="4">
        <v>95</v>
      </c>
    </row>
    <row r="10" spans="1:9" x14ac:dyDescent="0.3">
      <c r="A10" s="4" t="s">
        <v>39</v>
      </c>
      <c r="B10" s="4">
        <v>7.1</v>
      </c>
      <c r="C10" s="4">
        <v>2024</v>
      </c>
      <c r="D10" s="4" t="s">
        <v>40</v>
      </c>
      <c r="E10" s="4" t="s">
        <v>11</v>
      </c>
      <c r="F10" s="4" t="s">
        <v>41</v>
      </c>
      <c r="G10" s="4" t="s">
        <v>42</v>
      </c>
      <c r="H10" s="4">
        <v>66.900000000000006</v>
      </c>
      <c r="I10" s="4">
        <v>116.3</v>
      </c>
    </row>
    <row r="11" spans="1:9" x14ac:dyDescent="0.3">
      <c r="A11" s="4" t="s">
        <v>43</v>
      </c>
      <c r="B11" s="4">
        <v>5.6</v>
      </c>
      <c r="C11" s="4">
        <v>2023</v>
      </c>
      <c r="D11" s="4" t="s">
        <v>35</v>
      </c>
      <c r="E11" s="4" t="s">
        <v>36</v>
      </c>
      <c r="F11" s="4" t="s">
        <v>44</v>
      </c>
      <c r="G11" s="4" t="s">
        <v>45</v>
      </c>
      <c r="H11" s="4">
        <v>47</v>
      </c>
      <c r="I11" s="4">
        <v>95</v>
      </c>
    </row>
    <row r="12" spans="1:9" x14ac:dyDescent="0.3">
      <c r="A12" s="4" t="s">
        <v>46</v>
      </c>
      <c r="B12" s="4">
        <v>7.2</v>
      </c>
      <c r="C12" s="4">
        <v>2012</v>
      </c>
      <c r="D12" s="4" t="s">
        <v>15</v>
      </c>
      <c r="E12" s="4" t="s">
        <v>11</v>
      </c>
      <c r="F12" s="4" t="s">
        <v>47</v>
      </c>
      <c r="G12" s="4" t="s">
        <v>48</v>
      </c>
      <c r="H12" s="4">
        <v>68</v>
      </c>
      <c r="I12" s="4">
        <v>142</v>
      </c>
    </row>
    <row r="13" spans="1:9" x14ac:dyDescent="0.3">
      <c r="A13" s="4" t="s">
        <v>49</v>
      </c>
      <c r="B13" s="4">
        <v>5.6</v>
      </c>
      <c r="C13" s="4">
        <v>2023</v>
      </c>
      <c r="D13" s="4" t="s">
        <v>15</v>
      </c>
      <c r="E13" s="4" t="s">
        <v>11</v>
      </c>
      <c r="F13" s="4" t="s">
        <v>19</v>
      </c>
      <c r="G13" s="4" t="s">
        <v>20</v>
      </c>
      <c r="H13" s="4">
        <v>31</v>
      </c>
      <c r="I13" s="4">
        <v>133</v>
      </c>
    </row>
    <row r="14" spans="1:9" x14ac:dyDescent="0.3">
      <c r="A14" s="4" t="s">
        <v>50</v>
      </c>
      <c r="B14" s="4">
        <v>7.6</v>
      </c>
      <c r="C14" s="4">
        <v>2001</v>
      </c>
      <c r="D14" s="4" t="s">
        <v>35</v>
      </c>
      <c r="E14" s="4" t="s">
        <v>22</v>
      </c>
      <c r="F14" s="4" t="s">
        <v>51</v>
      </c>
      <c r="G14" s="4" t="s">
        <v>52</v>
      </c>
      <c r="H14" s="4">
        <v>65</v>
      </c>
      <c r="I14" s="4">
        <v>152</v>
      </c>
    </row>
    <row r="15" spans="1:9" x14ac:dyDescent="0.3">
      <c r="A15" s="4" t="s">
        <v>53</v>
      </c>
      <c r="B15" s="4">
        <v>7</v>
      </c>
      <c r="C15" s="4">
        <v>2023</v>
      </c>
      <c r="D15" s="4" t="s">
        <v>35</v>
      </c>
      <c r="E15" s="4" t="s">
        <v>22</v>
      </c>
      <c r="F15" s="4" t="s">
        <v>54</v>
      </c>
      <c r="G15" s="4" t="s">
        <v>55</v>
      </c>
      <c r="H15" s="4">
        <v>66</v>
      </c>
      <c r="I15" s="4">
        <v>116</v>
      </c>
    </row>
    <row r="16" spans="1:9" x14ac:dyDescent="0.3">
      <c r="A16" s="4" t="s">
        <v>56</v>
      </c>
      <c r="B16" s="4">
        <v>8.8000000000000007</v>
      </c>
      <c r="C16" s="4">
        <v>2010</v>
      </c>
      <c r="D16" s="4" t="s">
        <v>15</v>
      </c>
      <c r="E16" s="4" t="s">
        <v>11</v>
      </c>
      <c r="F16" s="4" t="s">
        <v>57</v>
      </c>
      <c r="G16" s="4" t="s">
        <v>58</v>
      </c>
      <c r="H16" s="4">
        <v>74</v>
      </c>
      <c r="I16" s="4">
        <v>148</v>
      </c>
    </row>
    <row r="17" spans="1:9" x14ac:dyDescent="0.3">
      <c r="A17" s="4" t="s">
        <v>59</v>
      </c>
      <c r="B17" s="4">
        <v>8.9</v>
      </c>
      <c r="C17" s="4">
        <v>2001</v>
      </c>
      <c r="D17" s="4" t="s">
        <v>15</v>
      </c>
      <c r="E17" s="4" t="s">
        <v>11</v>
      </c>
      <c r="F17" s="4" t="s">
        <v>60</v>
      </c>
      <c r="G17" s="4" t="s">
        <v>61</v>
      </c>
      <c r="H17" s="4">
        <v>92</v>
      </c>
      <c r="I17" s="4">
        <v>178</v>
      </c>
    </row>
    <row r="18" spans="1:9" x14ac:dyDescent="0.3">
      <c r="A18" s="4" t="s">
        <v>62</v>
      </c>
      <c r="B18" s="4">
        <v>6.5</v>
      </c>
      <c r="C18" s="4">
        <v>1996</v>
      </c>
      <c r="D18" s="4" t="s">
        <v>15</v>
      </c>
      <c r="E18" s="4" t="s">
        <v>11</v>
      </c>
      <c r="F18" s="4" t="s">
        <v>63</v>
      </c>
      <c r="G18" s="4" t="s">
        <v>64</v>
      </c>
      <c r="H18" s="4">
        <v>68</v>
      </c>
      <c r="I18" s="4">
        <v>113</v>
      </c>
    </row>
    <row r="19" spans="1:9" x14ac:dyDescent="0.3">
      <c r="A19" s="4" t="s">
        <v>65</v>
      </c>
      <c r="B19" s="4">
        <v>6.1</v>
      </c>
      <c r="C19" s="4">
        <v>2024</v>
      </c>
      <c r="D19" s="4" t="s">
        <v>15</v>
      </c>
      <c r="E19" s="4" t="s">
        <v>11</v>
      </c>
      <c r="F19" s="4" t="s">
        <v>66</v>
      </c>
      <c r="G19" s="4" t="s">
        <v>67</v>
      </c>
      <c r="H19" s="4">
        <v>46</v>
      </c>
      <c r="I19" s="4">
        <v>110</v>
      </c>
    </row>
    <row r="20" spans="1:9" x14ac:dyDescent="0.3">
      <c r="A20" s="4" t="s">
        <v>68</v>
      </c>
      <c r="B20" s="4">
        <v>6.3</v>
      </c>
      <c r="C20" s="4">
        <v>1984</v>
      </c>
      <c r="D20" s="4" t="s">
        <v>15</v>
      </c>
      <c r="E20" s="4" t="s">
        <v>11</v>
      </c>
      <c r="F20" s="4" t="s">
        <v>69</v>
      </c>
      <c r="G20" s="4" t="s">
        <v>70</v>
      </c>
      <c r="H20" s="4">
        <v>41</v>
      </c>
      <c r="I20" s="4">
        <v>137</v>
      </c>
    </row>
    <row r="21" spans="1:9" x14ac:dyDescent="0.3">
      <c r="A21" s="4" t="s">
        <v>71</v>
      </c>
      <c r="B21" s="4">
        <v>7</v>
      </c>
      <c r="C21" s="4">
        <v>2024</v>
      </c>
      <c r="D21" s="4" t="s">
        <v>15</v>
      </c>
      <c r="E21" s="4" t="s">
        <v>22</v>
      </c>
      <c r="F21" s="4" t="s">
        <v>72</v>
      </c>
      <c r="G21" s="4" t="s">
        <v>73</v>
      </c>
      <c r="H21" s="4">
        <v>54</v>
      </c>
      <c r="I21" s="4">
        <v>107</v>
      </c>
    </row>
    <row r="22" spans="1:9" x14ac:dyDescent="0.3">
      <c r="A22" s="4" t="s">
        <v>74</v>
      </c>
      <c r="B22" s="4">
        <v>6.3</v>
      </c>
      <c r="C22" s="4">
        <v>2024</v>
      </c>
      <c r="D22" s="4" t="s">
        <v>35</v>
      </c>
      <c r="E22" s="4" t="s">
        <v>36</v>
      </c>
      <c r="F22" s="4" t="s">
        <v>75</v>
      </c>
      <c r="G22" s="4" t="s">
        <v>76</v>
      </c>
      <c r="H22" s="4">
        <v>54</v>
      </c>
      <c r="I22" s="4">
        <v>94</v>
      </c>
    </row>
    <row r="23" spans="1:9" x14ac:dyDescent="0.3">
      <c r="A23" s="4" t="s">
        <v>77</v>
      </c>
      <c r="B23" s="4">
        <v>6.2</v>
      </c>
      <c r="C23" s="4">
        <v>1985</v>
      </c>
      <c r="D23" s="4" t="s">
        <v>15</v>
      </c>
      <c r="E23" s="4" t="s">
        <v>11</v>
      </c>
      <c r="F23" s="4" t="s">
        <v>78</v>
      </c>
      <c r="G23" s="4" t="s">
        <v>79</v>
      </c>
      <c r="H23" s="4">
        <v>71</v>
      </c>
      <c r="I23" s="4">
        <v>107</v>
      </c>
    </row>
    <row r="24" spans="1:9" x14ac:dyDescent="0.3">
      <c r="A24" s="4" t="s">
        <v>80</v>
      </c>
      <c r="B24" s="4">
        <v>8.4</v>
      </c>
      <c r="C24" s="4">
        <v>2024</v>
      </c>
      <c r="D24" s="4" t="s">
        <v>10</v>
      </c>
      <c r="E24" s="4" t="s">
        <v>22</v>
      </c>
      <c r="F24" s="4" t="s">
        <v>81</v>
      </c>
      <c r="G24" s="4" t="s">
        <v>82</v>
      </c>
      <c r="H24" s="4">
        <v>66.900000000000006</v>
      </c>
      <c r="I24" s="4">
        <v>116.3</v>
      </c>
    </row>
    <row r="25" spans="1:9" x14ac:dyDescent="0.3">
      <c r="A25" s="4" t="s">
        <v>83</v>
      </c>
      <c r="B25" s="4">
        <v>6.4</v>
      </c>
      <c r="C25" s="4">
        <v>2024</v>
      </c>
      <c r="D25" s="4" t="s">
        <v>10</v>
      </c>
      <c r="E25" s="4" t="s">
        <v>11</v>
      </c>
      <c r="F25" s="4" t="s">
        <v>84</v>
      </c>
      <c r="G25" s="4" t="s">
        <v>85</v>
      </c>
      <c r="H25" s="4">
        <v>66.900000000000006</v>
      </c>
      <c r="I25" s="4">
        <v>116.3</v>
      </c>
    </row>
    <row r="26" spans="1:9" x14ac:dyDescent="0.3">
      <c r="A26" s="4" t="s">
        <v>86</v>
      </c>
      <c r="B26" s="4">
        <v>8.6999999999999993</v>
      </c>
      <c r="C26" s="4">
        <v>2014</v>
      </c>
      <c r="D26" s="4" t="s">
        <v>15</v>
      </c>
      <c r="E26" s="4" t="s">
        <v>22</v>
      </c>
      <c r="F26" s="4" t="s">
        <v>57</v>
      </c>
      <c r="G26" s="4" t="s">
        <v>87</v>
      </c>
      <c r="H26" s="4">
        <v>74</v>
      </c>
      <c r="I26" s="4">
        <v>169</v>
      </c>
    </row>
    <row r="27" spans="1:9" x14ac:dyDescent="0.3">
      <c r="A27" s="4" t="s">
        <v>88</v>
      </c>
      <c r="B27" s="4">
        <v>8</v>
      </c>
      <c r="C27" s="4">
        <v>1968</v>
      </c>
      <c r="D27" s="4" t="s">
        <v>89</v>
      </c>
      <c r="E27" s="4" t="s">
        <v>22</v>
      </c>
      <c r="F27" s="4" t="s">
        <v>90</v>
      </c>
      <c r="G27" s="4" t="s">
        <v>91</v>
      </c>
      <c r="H27" s="4">
        <v>79</v>
      </c>
      <c r="I27" s="4">
        <v>112</v>
      </c>
    </row>
    <row r="28" spans="1:9" x14ac:dyDescent="0.3">
      <c r="A28" s="4" t="s">
        <v>92</v>
      </c>
      <c r="B28" s="4">
        <v>6.8</v>
      </c>
      <c r="C28" s="4">
        <v>2023</v>
      </c>
      <c r="D28" s="4" t="s">
        <v>15</v>
      </c>
      <c r="E28" s="4" t="s">
        <v>22</v>
      </c>
      <c r="F28" s="4" t="s">
        <v>93</v>
      </c>
      <c r="G28" s="4" t="s">
        <v>94</v>
      </c>
      <c r="H28" s="4">
        <v>80</v>
      </c>
      <c r="I28" s="4">
        <v>114</v>
      </c>
    </row>
    <row r="29" spans="1:9" x14ac:dyDescent="0.3">
      <c r="A29" s="4" t="s">
        <v>95</v>
      </c>
      <c r="B29" s="4">
        <v>7.1</v>
      </c>
      <c r="C29" s="4">
        <v>2024</v>
      </c>
      <c r="D29" s="4" t="s">
        <v>15</v>
      </c>
      <c r="E29" s="4" t="s">
        <v>11</v>
      </c>
      <c r="F29" s="4" t="s">
        <v>96</v>
      </c>
      <c r="G29" s="4" t="s">
        <v>97</v>
      </c>
      <c r="H29" s="4">
        <v>66.900000000000006</v>
      </c>
      <c r="I29" s="4">
        <v>116.3</v>
      </c>
    </row>
    <row r="30" spans="1:9" x14ac:dyDescent="0.3">
      <c r="A30" s="4" t="s">
        <v>98</v>
      </c>
      <c r="B30" s="4">
        <v>6.7</v>
      </c>
      <c r="C30" s="4">
        <v>2023</v>
      </c>
      <c r="D30" s="4" t="s">
        <v>15</v>
      </c>
      <c r="E30" s="4" t="s">
        <v>11</v>
      </c>
      <c r="F30" s="4" t="s">
        <v>99</v>
      </c>
      <c r="G30" s="4" t="s">
        <v>100</v>
      </c>
      <c r="H30" s="4">
        <v>54</v>
      </c>
      <c r="I30" s="4">
        <v>157</v>
      </c>
    </row>
    <row r="31" spans="1:9" x14ac:dyDescent="0.3">
      <c r="A31" s="4" t="s">
        <v>101</v>
      </c>
      <c r="B31" s="4">
        <v>7.1</v>
      </c>
      <c r="C31" s="4">
        <v>2024</v>
      </c>
      <c r="D31" s="4" t="s">
        <v>35</v>
      </c>
      <c r="E31" s="4" t="s">
        <v>36</v>
      </c>
      <c r="F31" s="4" t="s">
        <v>102</v>
      </c>
      <c r="G31" s="4" t="s">
        <v>103</v>
      </c>
      <c r="H31" s="4">
        <v>66.900000000000006</v>
      </c>
      <c r="I31" s="4">
        <v>100</v>
      </c>
    </row>
    <row r="32" spans="1:9" x14ac:dyDescent="0.3">
      <c r="A32" s="4" t="s">
        <v>104</v>
      </c>
      <c r="B32" s="4">
        <v>7.1</v>
      </c>
      <c r="C32" s="4">
        <v>2024</v>
      </c>
      <c r="D32" s="4" t="s">
        <v>10</v>
      </c>
      <c r="E32" s="4" t="s">
        <v>11</v>
      </c>
      <c r="F32" s="4" t="s">
        <v>105</v>
      </c>
      <c r="G32" s="4" t="s">
        <v>106</v>
      </c>
      <c r="H32" s="4">
        <v>66.900000000000006</v>
      </c>
      <c r="I32" s="4">
        <v>116.3</v>
      </c>
    </row>
    <row r="33" spans="1:9" x14ac:dyDescent="0.3">
      <c r="A33" s="4" t="s">
        <v>107</v>
      </c>
      <c r="B33" s="4">
        <v>7.6</v>
      </c>
      <c r="C33" s="4">
        <v>1981</v>
      </c>
      <c r="D33" s="4" t="s">
        <v>10</v>
      </c>
      <c r="E33" s="4" t="s">
        <v>11</v>
      </c>
      <c r="F33" s="4" t="s">
        <v>78</v>
      </c>
      <c r="G33" s="4" t="s">
        <v>108</v>
      </c>
      <c r="H33" s="4">
        <v>77</v>
      </c>
      <c r="I33" s="4">
        <v>96</v>
      </c>
    </row>
    <row r="34" spans="1:9" x14ac:dyDescent="0.3">
      <c r="A34" s="4" t="s">
        <v>109</v>
      </c>
      <c r="B34" s="4">
        <v>7.9</v>
      </c>
      <c r="C34" s="4">
        <v>2023</v>
      </c>
      <c r="D34" s="4" t="s">
        <v>15</v>
      </c>
      <c r="E34" s="4" t="s">
        <v>11</v>
      </c>
      <c r="F34" s="4" t="s">
        <v>110</v>
      </c>
      <c r="G34" s="4" t="s">
        <v>111</v>
      </c>
      <c r="H34" s="4">
        <v>81</v>
      </c>
      <c r="I34" s="4">
        <v>124</v>
      </c>
    </row>
    <row r="35" spans="1:9" x14ac:dyDescent="0.3">
      <c r="A35" s="4" t="s">
        <v>112</v>
      </c>
      <c r="B35" s="4">
        <v>6.7</v>
      </c>
      <c r="C35" s="4">
        <v>2024</v>
      </c>
      <c r="D35" s="4" t="s">
        <v>10</v>
      </c>
      <c r="E35" s="4" t="s">
        <v>11</v>
      </c>
      <c r="F35" s="4" t="s">
        <v>113</v>
      </c>
      <c r="G35" s="4" t="s">
        <v>114</v>
      </c>
      <c r="H35" s="4">
        <v>77</v>
      </c>
      <c r="I35" s="4">
        <v>104</v>
      </c>
    </row>
    <row r="36" spans="1:9" x14ac:dyDescent="0.3">
      <c r="A36" s="4" t="s">
        <v>115</v>
      </c>
      <c r="B36" s="4">
        <v>7.6</v>
      </c>
      <c r="C36" s="4">
        <v>2014</v>
      </c>
      <c r="D36" s="4" t="s">
        <v>15</v>
      </c>
      <c r="E36" s="4" t="s">
        <v>11</v>
      </c>
      <c r="F36" s="4" t="s">
        <v>116</v>
      </c>
      <c r="G36" s="4" t="s">
        <v>117</v>
      </c>
      <c r="H36" s="4">
        <v>79</v>
      </c>
      <c r="I36" s="4">
        <v>130</v>
      </c>
    </row>
    <row r="37" spans="1:9" x14ac:dyDescent="0.3">
      <c r="A37" s="4" t="s">
        <v>88</v>
      </c>
      <c r="B37" s="4">
        <v>5.7</v>
      </c>
      <c r="C37" s="4">
        <v>2001</v>
      </c>
      <c r="D37" s="4" t="s">
        <v>15</v>
      </c>
      <c r="E37" s="4" t="s">
        <v>11</v>
      </c>
      <c r="F37" s="4" t="s">
        <v>118</v>
      </c>
      <c r="G37" s="4" t="s">
        <v>119</v>
      </c>
      <c r="H37" s="4">
        <v>50</v>
      </c>
      <c r="I37" s="4">
        <v>120</v>
      </c>
    </row>
    <row r="38" spans="1:9" x14ac:dyDescent="0.3">
      <c r="A38" s="4" t="s">
        <v>120</v>
      </c>
      <c r="B38" s="4">
        <v>6.8</v>
      </c>
      <c r="C38" s="4">
        <v>1979</v>
      </c>
      <c r="D38" s="4" t="s">
        <v>10</v>
      </c>
      <c r="E38" s="4" t="s">
        <v>11</v>
      </c>
      <c r="F38" s="4" t="s">
        <v>78</v>
      </c>
      <c r="G38" s="4" t="s">
        <v>121</v>
      </c>
      <c r="H38" s="4">
        <v>73</v>
      </c>
      <c r="I38" s="4">
        <v>88</v>
      </c>
    </row>
    <row r="39" spans="1:9" x14ac:dyDescent="0.3">
      <c r="A39" s="4" t="s">
        <v>122</v>
      </c>
      <c r="B39" s="4">
        <v>7.4</v>
      </c>
      <c r="C39" s="4">
        <v>2017</v>
      </c>
      <c r="D39" s="4" t="s">
        <v>15</v>
      </c>
      <c r="E39" s="4" t="s">
        <v>11</v>
      </c>
      <c r="F39" s="4" t="s">
        <v>116</v>
      </c>
      <c r="G39" s="4" t="s">
        <v>123</v>
      </c>
      <c r="H39" s="4">
        <v>82</v>
      </c>
      <c r="I39" s="4">
        <v>140</v>
      </c>
    </row>
    <row r="40" spans="1:9" x14ac:dyDescent="0.3">
      <c r="A40" s="4" t="s">
        <v>124</v>
      </c>
      <c r="B40" s="4">
        <v>6.2</v>
      </c>
      <c r="C40" s="4">
        <v>2024</v>
      </c>
      <c r="D40" s="4" t="s">
        <v>15</v>
      </c>
      <c r="E40" s="4" t="s">
        <v>22</v>
      </c>
      <c r="F40" s="4" t="s">
        <v>125</v>
      </c>
      <c r="G40" s="4" t="s">
        <v>126</v>
      </c>
      <c r="H40" s="4">
        <v>46</v>
      </c>
      <c r="I40" s="4">
        <v>115</v>
      </c>
    </row>
    <row r="41" spans="1:9" x14ac:dyDescent="0.3">
      <c r="A41" s="4" t="s">
        <v>127</v>
      </c>
      <c r="B41" s="4">
        <v>5.8</v>
      </c>
      <c r="C41" s="4">
        <v>2024</v>
      </c>
      <c r="D41" s="4" t="s">
        <v>35</v>
      </c>
      <c r="E41" s="4" t="s">
        <v>36</v>
      </c>
      <c r="F41" s="4" t="s">
        <v>128</v>
      </c>
      <c r="G41" s="4" t="s">
        <v>129</v>
      </c>
      <c r="H41" s="4">
        <v>64</v>
      </c>
      <c r="I41" s="4">
        <v>93</v>
      </c>
    </row>
    <row r="42" spans="1:9" x14ac:dyDescent="0.3">
      <c r="A42" s="4" t="s">
        <v>68</v>
      </c>
      <c r="B42" s="4">
        <v>8</v>
      </c>
      <c r="C42" s="4">
        <v>2021</v>
      </c>
      <c r="D42" s="4" t="s">
        <v>15</v>
      </c>
      <c r="E42" s="4" t="s">
        <v>11</v>
      </c>
      <c r="F42" s="4" t="s">
        <v>130</v>
      </c>
      <c r="G42" s="4" t="s">
        <v>131</v>
      </c>
      <c r="H42" s="4">
        <v>74</v>
      </c>
      <c r="I42" s="4">
        <v>155</v>
      </c>
    </row>
    <row r="43" spans="1:9" x14ac:dyDescent="0.3">
      <c r="A43" s="4" t="s">
        <v>132</v>
      </c>
      <c r="B43" s="4">
        <v>5.9</v>
      </c>
      <c r="C43" s="4">
        <v>2024</v>
      </c>
      <c r="D43" s="4" t="s">
        <v>35</v>
      </c>
      <c r="E43" s="4" t="s">
        <v>36</v>
      </c>
      <c r="F43" s="4" t="s">
        <v>133</v>
      </c>
      <c r="G43" s="4" t="s">
        <v>134</v>
      </c>
      <c r="H43" s="4">
        <v>31</v>
      </c>
      <c r="I43" s="4">
        <v>101</v>
      </c>
    </row>
    <row r="44" spans="1:9" x14ac:dyDescent="0.3">
      <c r="A44" s="4" t="s">
        <v>135</v>
      </c>
      <c r="B44" s="4">
        <v>6.2</v>
      </c>
      <c r="C44" s="4">
        <v>2024</v>
      </c>
      <c r="D44" s="4" t="s">
        <v>15</v>
      </c>
      <c r="E44" s="4" t="s">
        <v>11</v>
      </c>
      <c r="F44" s="4" t="s">
        <v>136</v>
      </c>
      <c r="G44" s="4" t="s">
        <v>137</v>
      </c>
      <c r="H44" s="4">
        <v>47</v>
      </c>
      <c r="I44" s="4">
        <v>115</v>
      </c>
    </row>
    <row r="45" spans="1:9" x14ac:dyDescent="0.3">
      <c r="A45" s="4" t="s">
        <v>138</v>
      </c>
      <c r="B45" s="4">
        <v>3.9</v>
      </c>
      <c r="C45" s="4">
        <v>2024</v>
      </c>
      <c r="D45" s="4" t="s">
        <v>15</v>
      </c>
      <c r="E45" s="4" t="s">
        <v>11</v>
      </c>
      <c r="F45" s="4" t="s">
        <v>139</v>
      </c>
      <c r="G45" s="4" t="s">
        <v>140</v>
      </c>
      <c r="H45" s="4">
        <v>26</v>
      </c>
      <c r="I45" s="4">
        <v>116</v>
      </c>
    </row>
    <row r="46" spans="1:9" x14ac:dyDescent="0.3">
      <c r="A46" s="4" t="s">
        <v>141</v>
      </c>
      <c r="B46" s="4">
        <v>7.4</v>
      </c>
      <c r="C46" s="4">
        <v>2024</v>
      </c>
      <c r="D46" s="4" t="s">
        <v>10</v>
      </c>
      <c r="E46" s="4" t="s">
        <v>11</v>
      </c>
      <c r="F46" s="4" t="s">
        <v>142</v>
      </c>
      <c r="G46" s="4" t="s">
        <v>143</v>
      </c>
      <c r="H46" s="4">
        <v>75</v>
      </c>
      <c r="I46" s="4">
        <v>109</v>
      </c>
    </row>
    <row r="47" spans="1:9" x14ac:dyDescent="0.3">
      <c r="A47" s="4" t="s">
        <v>144</v>
      </c>
      <c r="B47" s="4">
        <v>8.1</v>
      </c>
      <c r="C47" s="4">
        <v>2015</v>
      </c>
      <c r="D47" s="4" t="s">
        <v>10</v>
      </c>
      <c r="E47" s="4" t="s">
        <v>11</v>
      </c>
      <c r="F47" s="4" t="s">
        <v>78</v>
      </c>
      <c r="G47" s="4" t="s">
        <v>145</v>
      </c>
      <c r="H47" s="4">
        <v>90</v>
      </c>
      <c r="I47" s="4">
        <v>120</v>
      </c>
    </row>
    <row r="48" spans="1:9" x14ac:dyDescent="0.3">
      <c r="A48" s="4" t="s">
        <v>146</v>
      </c>
      <c r="B48" s="4">
        <v>5.6</v>
      </c>
      <c r="C48" s="4">
        <v>2024</v>
      </c>
      <c r="D48" s="4" t="s">
        <v>15</v>
      </c>
      <c r="E48" s="4" t="s">
        <v>11</v>
      </c>
      <c r="F48" s="4" t="s">
        <v>147</v>
      </c>
      <c r="G48" s="4" t="s">
        <v>148</v>
      </c>
      <c r="H48" s="4">
        <v>37</v>
      </c>
      <c r="I48" s="4">
        <v>118</v>
      </c>
    </row>
    <row r="49" spans="1:9" x14ac:dyDescent="0.3">
      <c r="A49" s="4" t="s">
        <v>149</v>
      </c>
      <c r="B49" s="4">
        <v>8.6</v>
      </c>
      <c r="C49" s="4">
        <v>2024</v>
      </c>
      <c r="D49" s="4" t="s">
        <v>15</v>
      </c>
      <c r="E49" s="4" t="s">
        <v>11</v>
      </c>
      <c r="F49" s="4" t="s">
        <v>130</v>
      </c>
      <c r="G49" s="4" t="s">
        <v>150</v>
      </c>
      <c r="H49" s="4">
        <v>79</v>
      </c>
      <c r="I49" s="4">
        <v>166</v>
      </c>
    </row>
    <row r="50" spans="1:9" x14ac:dyDescent="0.3">
      <c r="A50" s="4" t="s">
        <v>151</v>
      </c>
      <c r="B50" s="4">
        <v>7.2</v>
      </c>
      <c r="C50" s="4">
        <v>2024</v>
      </c>
      <c r="D50" s="4" t="s">
        <v>15</v>
      </c>
      <c r="E50" s="4" t="s">
        <v>11</v>
      </c>
      <c r="F50" s="4" t="s">
        <v>152</v>
      </c>
      <c r="G50" s="4" t="s">
        <v>153</v>
      </c>
      <c r="H50" s="4">
        <v>66</v>
      </c>
      <c r="I50" s="4">
        <v>145</v>
      </c>
    </row>
    <row r="51" spans="1:9" x14ac:dyDescent="0.3">
      <c r="A51" s="4" t="s">
        <v>154</v>
      </c>
      <c r="B51" s="4">
        <v>7.9</v>
      </c>
      <c r="C51" s="4">
        <v>2024</v>
      </c>
      <c r="D51" s="4" t="s">
        <v>10</v>
      </c>
      <c r="E51" s="4" t="s">
        <v>11</v>
      </c>
      <c r="F51" s="4" t="s">
        <v>78</v>
      </c>
      <c r="G51" s="4" t="s">
        <v>155</v>
      </c>
      <c r="H51" s="4">
        <v>79</v>
      </c>
      <c r="I51" s="4">
        <v>148</v>
      </c>
    </row>
    <row r="52" spans="1:9" x14ac:dyDescent="0.3">
      <c r="A52" s="4" t="s">
        <v>156</v>
      </c>
      <c r="B52" s="4">
        <v>8.4</v>
      </c>
      <c r="C52" s="4">
        <v>2008</v>
      </c>
      <c r="D52" s="4" t="s">
        <v>89</v>
      </c>
      <c r="E52" s="4" t="s">
        <v>36</v>
      </c>
      <c r="F52" s="4" t="s">
        <v>157</v>
      </c>
      <c r="G52" s="4" t="s">
        <v>158</v>
      </c>
      <c r="H52" s="4">
        <v>95</v>
      </c>
      <c r="I52" s="4">
        <v>98</v>
      </c>
    </row>
    <row r="53" spans="1:9" x14ac:dyDescent="0.3">
      <c r="A53" s="4" t="s">
        <v>159</v>
      </c>
      <c r="B53" s="4">
        <v>7.1</v>
      </c>
      <c r="C53" s="4">
        <v>2015</v>
      </c>
      <c r="D53" s="4" t="s">
        <v>10</v>
      </c>
      <c r="E53" s="4" t="s">
        <v>36</v>
      </c>
      <c r="F53" s="4" t="s">
        <v>160</v>
      </c>
      <c r="G53" s="4" t="s">
        <v>161</v>
      </c>
      <c r="H53" s="4">
        <v>66.900000000000006</v>
      </c>
      <c r="I53" s="4">
        <v>116.3</v>
      </c>
    </row>
    <row r="54" spans="1:9" x14ac:dyDescent="0.3">
      <c r="A54" s="4" t="s">
        <v>162</v>
      </c>
      <c r="B54" s="4">
        <v>7.3</v>
      </c>
      <c r="C54" s="4">
        <v>1997</v>
      </c>
      <c r="D54" s="4" t="s">
        <v>89</v>
      </c>
      <c r="E54" s="4" t="s">
        <v>36</v>
      </c>
      <c r="F54" s="4" t="s">
        <v>163</v>
      </c>
      <c r="G54" s="4" t="s">
        <v>164</v>
      </c>
      <c r="H54" s="4">
        <v>74</v>
      </c>
      <c r="I54" s="4">
        <v>93</v>
      </c>
    </row>
    <row r="55" spans="1:9" x14ac:dyDescent="0.3">
      <c r="A55" s="4" t="s">
        <v>165</v>
      </c>
      <c r="B55" s="4">
        <v>7.1</v>
      </c>
      <c r="C55" s="4">
        <v>2016</v>
      </c>
      <c r="D55" s="4" t="s">
        <v>35</v>
      </c>
      <c r="E55" s="4" t="s">
        <v>36</v>
      </c>
      <c r="F55" s="4" t="s">
        <v>166</v>
      </c>
      <c r="G55" s="4" t="s">
        <v>167</v>
      </c>
      <c r="H55" s="4">
        <v>59</v>
      </c>
      <c r="I55" s="4">
        <v>108</v>
      </c>
    </row>
    <row r="56" spans="1:9" x14ac:dyDescent="0.3">
      <c r="A56" s="4" t="s">
        <v>168</v>
      </c>
      <c r="B56" s="4">
        <v>8</v>
      </c>
      <c r="C56" s="4">
        <v>1986</v>
      </c>
      <c r="D56" s="4" t="s">
        <v>35</v>
      </c>
      <c r="E56" s="4" t="s">
        <v>36</v>
      </c>
      <c r="F56" s="4" t="s">
        <v>169</v>
      </c>
      <c r="G56" s="4" t="s">
        <v>170</v>
      </c>
      <c r="H56" s="4">
        <v>78</v>
      </c>
      <c r="I56" s="4">
        <v>125</v>
      </c>
    </row>
    <row r="57" spans="1:9" x14ac:dyDescent="0.3">
      <c r="A57" s="4" t="s">
        <v>171</v>
      </c>
      <c r="B57" s="4">
        <v>8.1</v>
      </c>
      <c r="C57" s="4">
        <v>2001</v>
      </c>
      <c r="D57" s="4" t="s">
        <v>89</v>
      </c>
      <c r="E57" s="4" t="s">
        <v>36</v>
      </c>
      <c r="F57" s="4" t="s">
        <v>37</v>
      </c>
      <c r="G57" s="4" t="s">
        <v>172</v>
      </c>
      <c r="H57" s="4">
        <v>79</v>
      </c>
      <c r="I57" s="4">
        <v>92</v>
      </c>
    </row>
    <row r="58" spans="1:9" x14ac:dyDescent="0.3">
      <c r="A58" s="4" t="s">
        <v>173</v>
      </c>
      <c r="B58" s="4">
        <v>7.7</v>
      </c>
      <c r="C58" s="4">
        <v>2010</v>
      </c>
      <c r="D58" s="4" t="s">
        <v>35</v>
      </c>
      <c r="E58" s="4" t="s">
        <v>36</v>
      </c>
      <c r="F58" s="4" t="s">
        <v>174</v>
      </c>
      <c r="G58" s="4" t="s">
        <v>175</v>
      </c>
      <c r="H58" s="4">
        <v>71</v>
      </c>
      <c r="I58" s="4">
        <v>100</v>
      </c>
    </row>
    <row r="59" spans="1:9" x14ac:dyDescent="0.3">
      <c r="A59" s="4" t="s">
        <v>176</v>
      </c>
      <c r="B59" s="4">
        <v>8.3000000000000007</v>
      </c>
      <c r="C59" s="4">
        <v>2009</v>
      </c>
      <c r="D59" s="4" t="s">
        <v>35</v>
      </c>
      <c r="E59" s="4" t="s">
        <v>36</v>
      </c>
      <c r="F59" s="4" t="s">
        <v>37</v>
      </c>
      <c r="G59" s="4" t="s">
        <v>177</v>
      </c>
      <c r="H59" s="4">
        <v>88</v>
      </c>
      <c r="I59" s="4">
        <v>96</v>
      </c>
    </row>
    <row r="60" spans="1:9" x14ac:dyDescent="0.3">
      <c r="A60" s="4" t="s">
        <v>178</v>
      </c>
      <c r="B60" s="4">
        <v>8.3000000000000007</v>
      </c>
      <c r="C60" s="4">
        <v>1995</v>
      </c>
      <c r="D60" s="4" t="s">
        <v>89</v>
      </c>
      <c r="E60" s="4" t="s">
        <v>36</v>
      </c>
      <c r="F60" s="4" t="s">
        <v>179</v>
      </c>
      <c r="G60" s="4" t="s">
        <v>180</v>
      </c>
      <c r="H60" s="4">
        <v>96</v>
      </c>
      <c r="I60" s="4">
        <v>81</v>
      </c>
    </row>
    <row r="61" spans="1:9" x14ac:dyDescent="0.3">
      <c r="A61" s="4" t="s">
        <v>181</v>
      </c>
      <c r="B61" s="4">
        <v>7.8</v>
      </c>
      <c r="C61" s="4">
        <v>2022</v>
      </c>
      <c r="D61" s="4" t="s">
        <v>35</v>
      </c>
      <c r="E61" s="4" t="s">
        <v>36</v>
      </c>
      <c r="F61" s="4" t="s">
        <v>182</v>
      </c>
      <c r="G61" s="4" t="s">
        <v>183</v>
      </c>
      <c r="H61" s="4">
        <v>73</v>
      </c>
      <c r="I61" s="4">
        <v>102</v>
      </c>
    </row>
    <row r="62" spans="1:9" x14ac:dyDescent="0.3">
      <c r="A62" s="4" t="s">
        <v>184</v>
      </c>
      <c r="B62" s="4">
        <v>7.2</v>
      </c>
      <c r="C62" s="4">
        <v>2021</v>
      </c>
      <c r="D62" s="4" t="s">
        <v>35</v>
      </c>
      <c r="E62" s="4" t="s">
        <v>36</v>
      </c>
      <c r="F62" s="4" t="s">
        <v>185</v>
      </c>
      <c r="G62" s="4" t="s">
        <v>186</v>
      </c>
      <c r="H62" s="4">
        <v>75</v>
      </c>
      <c r="I62" s="4">
        <v>102</v>
      </c>
    </row>
    <row r="63" spans="1:9" x14ac:dyDescent="0.3">
      <c r="A63" s="4" t="s">
        <v>187</v>
      </c>
      <c r="B63" s="4">
        <v>8.4</v>
      </c>
      <c r="C63" s="4">
        <v>2017</v>
      </c>
      <c r="D63" s="4" t="s">
        <v>35</v>
      </c>
      <c r="E63" s="4" t="s">
        <v>36</v>
      </c>
      <c r="F63" s="4" t="s">
        <v>188</v>
      </c>
      <c r="G63" s="4" t="s">
        <v>189</v>
      </c>
      <c r="H63" s="4">
        <v>81</v>
      </c>
      <c r="I63" s="4">
        <v>105</v>
      </c>
    </row>
    <row r="64" spans="1:9" x14ac:dyDescent="0.3">
      <c r="A64" s="4" t="s">
        <v>190</v>
      </c>
      <c r="B64" s="4">
        <v>7.4</v>
      </c>
      <c r="C64" s="4">
        <v>2013</v>
      </c>
      <c r="D64" s="4" t="s">
        <v>35</v>
      </c>
      <c r="E64" s="4" t="s">
        <v>36</v>
      </c>
      <c r="F64" s="4" t="s">
        <v>44</v>
      </c>
      <c r="G64" s="4" t="s">
        <v>191</v>
      </c>
      <c r="H64" s="4">
        <v>75</v>
      </c>
      <c r="I64" s="4">
        <v>102</v>
      </c>
    </row>
    <row r="65" spans="1:9" x14ac:dyDescent="0.3">
      <c r="A65" s="4" t="s">
        <v>192</v>
      </c>
      <c r="B65" s="4">
        <v>7.1</v>
      </c>
      <c r="C65" s="4">
        <v>2024</v>
      </c>
      <c r="D65" s="4" t="s">
        <v>10</v>
      </c>
      <c r="E65" s="4" t="s">
        <v>36</v>
      </c>
      <c r="F65" s="4" t="s">
        <v>193</v>
      </c>
      <c r="G65" s="4" t="s">
        <v>194</v>
      </c>
      <c r="H65" s="4">
        <v>66.900000000000006</v>
      </c>
      <c r="I65" s="4">
        <v>116.3</v>
      </c>
    </row>
    <row r="66" spans="1:9" x14ac:dyDescent="0.3">
      <c r="A66" s="4" t="s">
        <v>195</v>
      </c>
      <c r="B66" s="4">
        <v>8.1999999999999993</v>
      </c>
      <c r="C66" s="4">
        <v>2004</v>
      </c>
      <c r="D66" s="4" t="s">
        <v>35</v>
      </c>
      <c r="E66" s="4" t="s">
        <v>36</v>
      </c>
      <c r="F66" s="4" t="s">
        <v>169</v>
      </c>
      <c r="G66" s="4" t="s">
        <v>196</v>
      </c>
      <c r="H66" s="4">
        <v>82</v>
      </c>
      <c r="I66" s="4">
        <v>119</v>
      </c>
    </row>
    <row r="67" spans="1:9" x14ac:dyDescent="0.3">
      <c r="A67" s="4" t="s">
        <v>197</v>
      </c>
      <c r="B67" s="4">
        <v>8</v>
      </c>
      <c r="C67" s="4">
        <v>2016</v>
      </c>
      <c r="D67" s="4" t="s">
        <v>35</v>
      </c>
      <c r="E67" s="4" t="s">
        <v>36</v>
      </c>
      <c r="F67" s="4" t="s">
        <v>198</v>
      </c>
      <c r="G67" s="4" t="s">
        <v>199</v>
      </c>
      <c r="H67" s="4">
        <v>78</v>
      </c>
      <c r="I67" s="4">
        <v>108</v>
      </c>
    </row>
    <row r="68" spans="1:9" x14ac:dyDescent="0.3">
      <c r="A68" s="4" t="s">
        <v>200</v>
      </c>
      <c r="B68" s="4">
        <v>7.2</v>
      </c>
      <c r="C68" s="4">
        <v>2023</v>
      </c>
      <c r="D68" s="4" t="s">
        <v>35</v>
      </c>
      <c r="E68" s="4" t="s">
        <v>36</v>
      </c>
      <c r="F68" s="4" t="s">
        <v>201</v>
      </c>
      <c r="G68" s="4" t="s">
        <v>202</v>
      </c>
      <c r="H68" s="4">
        <v>74</v>
      </c>
      <c r="I68" s="4">
        <v>99</v>
      </c>
    </row>
    <row r="69" spans="1:9" x14ac:dyDescent="0.3">
      <c r="A69" s="4" t="s">
        <v>203</v>
      </c>
      <c r="B69" s="4">
        <v>7.6</v>
      </c>
      <c r="C69" s="4">
        <v>2008</v>
      </c>
      <c r="D69" s="4" t="s">
        <v>35</v>
      </c>
      <c r="E69" s="4" t="s">
        <v>36</v>
      </c>
      <c r="F69" s="4" t="s">
        <v>204</v>
      </c>
      <c r="G69" s="4" t="s">
        <v>205</v>
      </c>
      <c r="H69" s="4">
        <v>74</v>
      </c>
      <c r="I69" s="4">
        <v>92</v>
      </c>
    </row>
    <row r="70" spans="1:9" x14ac:dyDescent="0.3">
      <c r="A70" s="4" t="s">
        <v>206</v>
      </c>
      <c r="B70" s="4">
        <v>6.8</v>
      </c>
      <c r="C70" s="4">
        <v>2019</v>
      </c>
      <c r="D70" s="4" t="s">
        <v>35</v>
      </c>
      <c r="E70" s="4" t="s">
        <v>36</v>
      </c>
      <c r="F70" s="4" t="s">
        <v>207</v>
      </c>
      <c r="G70" s="4" t="s">
        <v>208</v>
      </c>
      <c r="H70" s="4">
        <v>55</v>
      </c>
      <c r="I70" s="4">
        <v>118</v>
      </c>
    </row>
    <row r="71" spans="1:9" x14ac:dyDescent="0.3">
      <c r="A71" s="4" t="s">
        <v>209</v>
      </c>
      <c r="B71" s="4">
        <v>8.4</v>
      </c>
      <c r="C71" s="4">
        <v>2018</v>
      </c>
      <c r="D71" s="4" t="s">
        <v>35</v>
      </c>
      <c r="E71" s="4" t="s">
        <v>36</v>
      </c>
      <c r="F71" s="4" t="s">
        <v>210</v>
      </c>
      <c r="G71" s="4" t="s">
        <v>211</v>
      </c>
      <c r="H71" s="4">
        <v>87</v>
      </c>
      <c r="I71" s="4">
        <v>117</v>
      </c>
    </row>
    <row r="72" spans="1:9" x14ac:dyDescent="0.3">
      <c r="A72" s="4" t="s">
        <v>212</v>
      </c>
      <c r="B72" s="4">
        <v>8</v>
      </c>
      <c r="C72" s="4">
        <v>2004</v>
      </c>
      <c r="D72" s="4" t="s">
        <v>35</v>
      </c>
      <c r="E72" s="4" t="s">
        <v>36</v>
      </c>
      <c r="F72" s="4" t="s">
        <v>213</v>
      </c>
      <c r="G72" s="4" t="s">
        <v>214</v>
      </c>
      <c r="H72" s="4">
        <v>90</v>
      </c>
      <c r="I72" s="4">
        <v>115</v>
      </c>
    </row>
    <row r="73" spans="1:9" x14ac:dyDescent="0.3">
      <c r="A73" s="4" t="s">
        <v>215</v>
      </c>
      <c r="B73" s="4">
        <v>7.5</v>
      </c>
      <c r="C73" s="4">
        <v>2023</v>
      </c>
      <c r="D73" s="4" t="s">
        <v>216</v>
      </c>
      <c r="E73" s="4" t="s">
        <v>36</v>
      </c>
      <c r="F73" s="4" t="s">
        <v>217</v>
      </c>
      <c r="G73" s="4" t="s">
        <v>218</v>
      </c>
      <c r="H73" s="4">
        <v>76</v>
      </c>
      <c r="I73" s="4">
        <v>88</v>
      </c>
    </row>
    <row r="74" spans="1:9" x14ac:dyDescent="0.3">
      <c r="A74" s="4" t="s">
        <v>219</v>
      </c>
      <c r="B74" s="4">
        <v>7.3</v>
      </c>
      <c r="C74" s="4">
        <v>2004</v>
      </c>
      <c r="D74" s="4" t="s">
        <v>35</v>
      </c>
      <c r="E74" s="4" t="s">
        <v>36</v>
      </c>
      <c r="F74" s="4" t="s">
        <v>220</v>
      </c>
      <c r="G74" s="4" t="s">
        <v>221</v>
      </c>
      <c r="H74" s="4">
        <v>75</v>
      </c>
      <c r="I74" s="4">
        <v>93</v>
      </c>
    </row>
    <row r="75" spans="1:9" x14ac:dyDescent="0.3">
      <c r="A75" s="4" t="s">
        <v>222</v>
      </c>
      <c r="B75" s="4">
        <v>8.4</v>
      </c>
      <c r="C75" s="4">
        <v>2016</v>
      </c>
      <c r="D75" s="4" t="s">
        <v>10</v>
      </c>
      <c r="E75" s="4" t="s">
        <v>36</v>
      </c>
      <c r="F75" s="4" t="s">
        <v>223</v>
      </c>
      <c r="G75" s="4" t="s">
        <v>224</v>
      </c>
      <c r="H75" s="4">
        <v>81</v>
      </c>
      <c r="I75" s="4">
        <v>116.3</v>
      </c>
    </row>
    <row r="76" spans="1:9" x14ac:dyDescent="0.3">
      <c r="A76" s="4" t="s">
        <v>225</v>
      </c>
      <c r="B76" s="4">
        <v>7</v>
      </c>
      <c r="C76" s="4">
        <v>2023</v>
      </c>
      <c r="D76" s="4" t="s">
        <v>35</v>
      </c>
      <c r="E76" s="4" t="s">
        <v>36</v>
      </c>
      <c r="F76" s="4" t="s">
        <v>226</v>
      </c>
      <c r="G76" s="4" t="s">
        <v>227</v>
      </c>
      <c r="H76" s="4">
        <v>58</v>
      </c>
      <c r="I76" s="4">
        <v>101</v>
      </c>
    </row>
    <row r="77" spans="1:9" x14ac:dyDescent="0.3">
      <c r="A77" s="4" t="s">
        <v>228</v>
      </c>
      <c r="B77" s="4">
        <v>8.1</v>
      </c>
      <c r="C77" s="4">
        <v>2007</v>
      </c>
      <c r="D77" s="4" t="s">
        <v>89</v>
      </c>
      <c r="E77" s="4" t="s">
        <v>36</v>
      </c>
      <c r="F77" s="4" t="s">
        <v>213</v>
      </c>
      <c r="G77" s="4" t="s">
        <v>229</v>
      </c>
      <c r="H77" s="4">
        <v>96</v>
      </c>
      <c r="I77" s="4">
        <v>111</v>
      </c>
    </row>
    <row r="78" spans="1:9" x14ac:dyDescent="0.3">
      <c r="A78" s="4" t="s">
        <v>230</v>
      </c>
      <c r="B78" s="4">
        <v>7.6</v>
      </c>
      <c r="C78" s="4">
        <v>2016</v>
      </c>
      <c r="D78" s="4" t="s">
        <v>35</v>
      </c>
      <c r="E78" s="4" t="s">
        <v>36</v>
      </c>
      <c r="F78" s="4" t="s">
        <v>163</v>
      </c>
      <c r="G78" s="4" t="s">
        <v>231</v>
      </c>
      <c r="H78" s="4">
        <v>81</v>
      </c>
      <c r="I78" s="4">
        <v>107</v>
      </c>
    </row>
    <row r="79" spans="1:9" x14ac:dyDescent="0.3">
      <c r="A79" s="4" t="s">
        <v>232</v>
      </c>
      <c r="B79" s="4">
        <v>7.1</v>
      </c>
      <c r="C79" s="4">
        <v>2024</v>
      </c>
      <c r="D79" s="4" t="s">
        <v>35</v>
      </c>
      <c r="E79" s="4" t="s">
        <v>36</v>
      </c>
      <c r="F79" s="4" t="s">
        <v>233</v>
      </c>
      <c r="G79" s="4" t="s">
        <v>234</v>
      </c>
      <c r="H79" s="4">
        <v>66.900000000000006</v>
      </c>
      <c r="I79" s="4">
        <v>92</v>
      </c>
    </row>
    <row r="80" spans="1:9" x14ac:dyDescent="0.3">
      <c r="A80" s="4" t="s">
        <v>235</v>
      </c>
      <c r="B80" s="4">
        <v>8.1999999999999993</v>
      </c>
      <c r="C80" s="4">
        <v>2003</v>
      </c>
      <c r="D80" s="4" t="s">
        <v>89</v>
      </c>
      <c r="E80" s="4" t="s">
        <v>36</v>
      </c>
      <c r="F80" s="4" t="s">
        <v>157</v>
      </c>
      <c r="G80" s="4" t="s">
        <v>236</v>
      </c>
      <c r="H80" s="4">
        <v>90</v>
      </c>
      <c r="I80" s="4">
        <v>100</v>
      </c>
    </row>
    <row r="81" spans="1:9" x14ac:dyDescent="0.3">
      <c r="A81" s="4" t="s">
        <v>237</v>
      </c>
      <c r="B81" s="4">
        <v>7.3</v>
      </c>
      <c r="C81" s="4">
        <v>2021</v>
      </c>
      <c r="D81" s="4" t="s">
        <v>35</v>
      </c>
      <c r="E81" s="4" t="s">
        <v>36</v>
      </c>
      <c r="F81" s="4" t="s">
        <v>166</v>
      </c>
      <c r="G81" s="4" t="s">
        <v>238</v>
      </c>
      <c r="H81" s="4">
        <v>49</v>
      </c>
      <c r="I81" s="4">
        <v>110</v>
      </c>
    </row>
    <row r="82" spans="1:9" x14ac:dyDescent="0.3">
      <c r="A82" s="4" t="s">
        <v>239</v>
      </c>
      <c r="B82" s="4">
        <v>6</v>
      </c>
      <c r="C82" s="4">
        <v>2023</v>
      </c>
      <c r="D82" s="4" t="s">
        <v>35</v>
      </c>
      <c r="E82" s="4" t="s">
        <v>36</v>
      </c>
      <c r="F82" s="4" t="s">
        <v>240</v>
      </c>
      <c r="G82" s="4" t="s">
        <v>241</v>
      </c>
      <c r="H82" s="4">
        <v>53</v>
      </c>
      <c r="I82" s="4">
        <v>91</v>
      </c>
    </row>
    <row r="83" spans="1:9" x14ac:dyDescent="0.3">
      <c r="A83" s="4" t="s">
        <v>242</v>
      </c>
      <c r="B83" s="4">
        <v>7.1</v>
      </c>
      <c r="C83" s="4">
        <v>2024</v>
      </c>
      <c r="D83" s="4" t="s">
        <v>10</v>
      </c>
      <c r="E83" s="4" t="s">
        <v>36</v>
      </c>
      <c r="F83" s="4" t="s">
        <v>243</v>
      </c>
      <c r="G83" s="4" t="s">
        <v>244</v>
      </c>
      <c r="H83" s="4">
        <v>66.900000000000006</v>
      </c>
      <c r="I83" s="4">
        <v>116.3</v>
      </c>
    </row>
    <row r="84" spans="1:9" x14ac:dyDescent="0.3">
      <c r="A84" s="4" t="s">
        <v>245</v>
      </c>
      <c r="B84" s="4">
        <v>7.6</v>
      </c>
      <c r="C84" s="4">
        <v>2023</v>
      </c>
      <c r="D84" s="4" t="s">
        <v>15</v>
      </c>
      <c r="E84" s="4" t="s">
        <v>36</v>
      </c>
      <c r="F84" s="4" t="s">
        <v>169</v>
      </c>
      <c r="G84" s="4" t="s">
        <v>169</v>
      </c>
      <c r="H84" s="4">
        <v>91</v>
      </c>
      <c r="I84" s="4">
        <v>124</v>
      </c>
    </row>
    <row r="85" spans="1:9" x14ac:dyDescent="0.3">
      <c r="A85" s="4" t="s">
        <v>206</v>
      </c>
      <c r="B85" s="4">
        <v>8.5</v>
      </c>
      <c r="C85" s="4">
        <v>1994</v>
      </c>
      <c r="D85" s="4" t="s">
        <v>89</v>
      </c>
      <c r="E85" s="4" t="s">
        <v>36</v>
      </c>
      <c r="F85" s="4" t="s">
        <v>246</v>
      </c>
      <c r="G85" s="4" t="s">
        <v>247</v>
      </c>
      <c r="H85" s="4">
        <v>88</v>
      </c>
      <c r="I85" s="4">
        <v>88</v>
      </c>
    </row>
    <row r="86" spans="1:9" x14ac:dyDescent="0.3">
      <c r="A86" s="4" t="s">
        <v>248</v>
      </c>
      <c r="B86" s="4">
        <v>7.2</v>
      </c>
      <c r="C86" s="4">
        <v>2006</v>
      </c>
      <c r="D86" s="4" t="s">
        <v>89</v>
      </c>
      <c r="E86" s="4" t="s">
        <v>36</v>
      </c>
      <c r="F86" s="4" t="s">
        <v>179</v>
      </c>
      <c r="G86" s="4" t="s">
        <v>249</v>
      </c>
      <c r="H86" s="4">
        <v>73</v>
      </c>
      <c r="I86" s="4">
        <v>116</v>
      </c>
    </row>
    <row r="87" spans="1:9" x14ac:dyDescent="0.3">
      <c r="A87" s="4" t="s">
        <v>250</v>
      </c>
      <c r="B87" s="4">
        <v>7.9</v>
      </c>
      <c r="C87" s="4">
        <v>2001</v>
      </c>
      <c r="D87" s="4" t="s">
        <v>35</v>
      </c>
      <c r="E87" s="4" t="s">
        <v>36</v>
      </c>
      <c r="F87" s="4" t="s">
        <v>220</v>
      </c>
      <c r="G87" s="4" t="s">
        <v>251</v>
      </c>
      <c r="H87" s="4">
        <v>84</v>
      </c>
      <c r="I87" s="4">
        <v>90</v>
      </c>
    </row>
    <row r="88" spans="1:9" x14ac:dyDescent="0.3">
      <c r="A88" s="4" t="s">
        <v>252</v>
      </c>
      <c r="B88" s="4">
        <v>8.6</v>
      </c>
      <c r="C88" s="4">
        <v>2001</v>
      </c>
      <c r="D88" s="4" t="s">
        <v>35</v>
      </c>
      <c r="E88" s="4" t="s">
        <v>36</v>
      </c>
      <c r="F88" s="4" t="s">
        <v>169</v>
      </c>
      <c r="G88" s="4" t="s">
        <v>169</v>
      </c>
      <c r="H88" s="4">
        <v>96</v>
      </c>
      <c r="I88" s="4">
        <v>125</v>
      </c>
    </row>
    <row r="89" spans="1:9" x14ac:dyDescent="0.3">
      <c r="A89" s="4" t="s">
        <v>253</v>
      </c>
      <c r="B89" s="4">
        <v>7.1</v>
      </c>
      <c r="C89" s="4">
        <v>2024</v>
      </c>
      <c r="D89" s="4" t="s">
        <v>10</v>
      </c>
      <c r="E89" s="4" t="s">
        <v>36</v>
      </c>
      <c r="F89" s="4" t="s">
        <v>254</v>
      </c>
      <c r="G89" s="4" t="s">
        <v>126</v>
      </c>
      <c r="H89" s="4">
        <v>66.900000000000006</v>
      </c>
      <c r="I89" s="4">
        <v>116.3</v>
      </c>
    </row>
    <row r="90" spans="1:9" x14ac:dyDescent="0.3">
      <c r="A90" s="4" t="s">
        <v>255</v>
      </c>
      <c r="B90" s="4">
        <v>7</v>
      </c>
      <c r="C90" s="4">
        <v>2023</v>
      </c>
      <c r="D90" s="4" t="s">
        <v>35</v>
      </c>
      <c r="E90" s="4" t="s">
        <v>36</v>
      </c>
      <c r="F90" s="4" t="s">
        <v>256</v>
      </c>
      <c r="G90" s="4" t="s">
        <v>257</v>
      </c>
      <c r="H90" s="4">
        <v>46</v>
      </c>
      <c r="I90" s="4">
        <v>92</v>
      </c>
    </row>
    <row r="91" spans="1:9" x14ac:dyDescent="0.3">
      <c r="A91" s="4" t="s">
        <v>258</v>
      </c>
      <c r="B91" s="4">
        <v>7.1</v>
      </c>
      <c r="C91" s="4">
        <v>2024</v>
      </c>
      <c r="D91" s="4" t="s">
        <v>10</v>
      </c>
      <c r="E91" s="4" t="s">
        <v>36</v>
      </c>
      <c r="F91" s="4" t="s">
        <v>259</v>
      </c>
      <c r="G91" s="4" t="s">
        <v>260</v>
      </c>
      <c r="H91" s="4">
        <v>66.900000000000006</v>
      </c>
      <c r="I91" s="4">
        <v>116.3</v>
      </c>
    </row>
    <row r="92" spans="1:9" x14ac:dyDescent="0.3">
      <c r="A92" s="4" t="s">
        <v>261</v>
      </c>
      <c r="B92" s="4">
        <v>7.1</v>
      </c>
      <c r="C92" s="4">
        <v>2024</v>
      </c>
      <c r="D92" s="4" t="s">
        <v>35</v>
      </c>
      <c r="E92" s="4" t="s">
        <v>36</v>
      </c>
      <c r="F92" s="4" t="s">
        <v>262</v>
      </c>
      <c r="G92" s="4" t="s">
        <v>263</v>
      </c>
      <c r="H92" s="4">
        <v>66.900000000000006</v>
      </c>
      <c r="I92" s="4">
        <v>95</v>
      </c>
    </row>
    <row r="93" spans="1:9" x14ac:dyDescent="0.3">
      <c r="A93" s="4" t="s">
        <v>264</v>
      </c>
      <c r="B93" s="4">
        <v>6.7</v>
      </c>
      <c r="C93" s="4">
        <v>2023</v>
      </c>
      <c r="D93" s="4" t="s">
        <v>35</v>
      </c>
      <c r="E93" s="4" t="s">
        <v>36</v>
      </c>
      <c r="F93" s="4" t="s">
        <v>265</v>
      </c>
      <c r="G93" s="4" t="s">
        <v>266</v>
      </c>
      <c r="H93" s="4">
        <v>56</v>
      </c>
      <c r="I93" s="4">
        <v>83</v>
      </c>
    </row>
    <row r="94" spans="1:9" x14ac:dyDescent="0.3">
      <c r="A94" s="4" t="s">
        <v>267</v>
      </c>
      <c r="B94" s="4">
        <v>8.6</v>
      </c>
      <c r="C94" s="4">
        <v>2023</v>
      </c>
      <c r="D94" s="4" t="s">
        <v>35</v>
      </c>
      <c r="E94" s="4" t="s">
        <v>36</v>
      </c>
      <c r="F94" s="4" t="s">
        <v>160</v>
      </c>
      <c r="G94" s="4" t="s">
        <v>161</v>
      </c>
      <c r="H94" s="4">
        <v>86</v>
      </c>
      <c r="I94" s="4">
        <v>140</v>
      </c>
    </row>
    <row r="95" spans="1:9" x14ac:dyDescent="0.3">
      <c r="A95" s="4" t="s">
        <v>34</v>
      </c>
      <c r="B95" s="4">
        <v>8.1</v>
      </c>
      <c r="C95" s="4">
        <v>2015</v>
      </c>
      <c r="D95" s="4" t="s">
        <v>35</v>
      </c>
      <c r="E95" s="4" t="s">
        <v>36</v>
      </c>
      <c r="F95" s="4" t="s">
        <v>37</v>
      </c>
      <c r="G95" s="4" t="s">
        <v>38</v>
      </c>
      <c r="H95" s="4">
        <v>94</v>
      </c>
      <c r="I95" s="4">
        <v>95</v>
      </c>
    </row>
    <row r="96" spans="1:9" x14ac:dyDescent="0.3">
      <c r="A96" s="4" t="s">
        <v>43</v>
      </c>
      <c r="B96" s="4">
        <v>5.6</v>
      </c>
      <c r="C96" s="4">
        <v>2023</v>
      </c>
      <c r="D96" s="4" t="s">
        <v>35</v>
      </c>
      <c r="E96" s="4" t="s">
        <v>36</v>
      </c>
      <c r="F96" s="4" t="s">
        <v>44</v>
      </c>
      <c r="G96" s="4" t="s">
        <v>45</v>
      </c>
      <c r="H96" s="4">
        <v>47</v>
      </c>
      <c r="I96" s="4">
        <v>95</v>
      </c>
    </row>
    <row r="97" spans="1:9" x14ac:dyDescent="0.3">
      <c r="A97" s="4" t="s">
        <v>74</v>
      </c>
      <c r="B97" s="4">
        <v>6.3</v>
      </c>
      <c r="C97" s="4">
        <v>2024</v>
      </c>
      <c r="D97" s="4" t="s">
        <v>35</v>
      </c>
      <c r="E97" s="4" t="s">
        <v>36</v>
      </c>
      <c r="F97" s="4" t="s">
        <v>75</v>
      </c>
      <c r="G97" s="4" t="s">
        <v>76</v>
      </c>
      <c r="H97" s="4">
        <v>54</v>
      </c>
      <c r="I97" s="4">
        <v>94</v>
      </c>
    </row>
    <row r="98" spans="1:9" x14ac:dyDescent="0.3">
      <c r="A98" s="4" t="s">
        <v>101</v>
      </c>
      <c r="B98" s="4">
        <v>7.1</v>
      </c>
      <c r="C98" s="4">
        <v>2024</v>
      </c>
      <c r="D98" s="4" t="s">
        <v>35</v>
      </c>
      <c r="E98" s="4" t="s">
        <v>36</v>
      </c>
      <c r="F98" s="4" t="s">
        <v>102</v>
      </c>
      <c r="G98" s="4" t="s">
        <v>103</v>
      </c>
      <c r="H98" s="4">
        <v>66.900000000000006</v>
      </c>
      <c r="I98" s="4">
        <v>100</v>
      </c>
    </row>
    <row r="99" spans="1:9" x14ac:dyDescent="0.3">
      <c r="A99" s="4" t="s">
        <v>127</v>
      </c>
      <c r="B99" s="4">
        <v>5.8</v>
      </c>
      <c r="C99" s="4">
        <v>2024</v>
      </c>
      <c r="D99" s="4" t="s">
        <v>35</v>
      </c>
      <c r="E99" s="4" t="s">
        <v>36</v>
      </c>
      <c r="F99" s="4" t="s">
        <v>128</v>
      </c>
      <c r="G99" s="4" t="s">
        <v>129</v>
      </c>
      <c r="H99" s="4">
        <v>64</v>
      </c>
      <c r="I99" s="4">
        <v>93</v>
      </c>
    </row>
    <row r="100" spans="1:9" x14ac:dyDescent="0.3">
      <c r="A100" s="4" t="s">
        <v>132</v>
      </c>
      <c r="B100" s="4">
        <v>5.9</v>
      </c>
      <c r="C100" s="4">
        <v>2024</v>
      </c>
      <c r="D100" s="4" t="s">
        <v>35</v>
      </c>
      <c r="E100" s="4" t="s">
        <v>36</v>
      </c>
      <c r="F100" s="4" t="s">
        <v>133</v>
      </c>
      <c r="G100" s="4" t="s">
        <v>134</v>
      </c>
      <c r="H100" s="4">
        <v>31</v>
      </c>
      <c r="I100" s="4">
        <v>101</v>
      </c>
    </row>
    <row r="101" spans="1:9" x14ac:dyDescent="0.3">
      <c r="A101" s="4" t="s">
        <v>268</v>
      </c>
      <c r="B101" s="4">
        <v>6.7</v>
      </c>
      <c r="C101" s="4">
        <v>2024</v>
      </c>
      <c r="D101" s="4" t="s">
        <v>35</v>
      </c>
      <c r="E101" s="4" t="s">
        <v>36</v>
      </c>
      <c r="F101" s="4" t="s">
        <v>269</v>
      </c>
      <c r="G101" s="4" t="s">
        <v>270</v>
      </c>
      <c r="H101" s="4">
        <v>46</v>
      </c>
      <c r="I101" s="4">
        <v>104</v>
      </c>
    </row>
    <row r="102" spans="1:9" x14ac:dyDescent="0.3">
      <c r="A102" s="4" t="s">
        <v>271</v>
      </c>
      <c r="B102" s="4">
        <v>8.1999999999999993</v>
      </c>
      <c r="C102" s="4">
        <v>1976</v>
      </c>
      <c r="D102" s="4" t="s">
        <v>10</v>
      </c>
      <c r="E102" s="4" t="s">
        <v>272</v>
      </c>
      <c r="F102" s="4" t="s">
        <v>273</v>
      </c>
      <c r="G102" s="4" t="s">
        <v>274</v>
      </c>
      <c r="H102" s="4">
        <v>94</v>
      </c>
      <c r="I102" s="4">
        <v>114</v>
      </c>
    </row>
    <row r="103" spans="1:9" x14ac:dyDescent="0.3">
      <c r="A103" s="4" t="s">
        <v>275</v>
      </c>
      <c r="B103" s="4">
        <v>8.1999999999999993</v>
      </c>
      <c r="C103" s="4">
        <v>2003</v>
      </c>
      <c r="D103" s="4" t="s">
        <v>10</v>
      </c>
      <c r="E103" s="4" t="s">
        <v>11</v>
      </c>
      <c r="F103" s="4" t="s">
        <v>23</v>
      </c>
      <c r="G103" s="4" t="s">
        <v>276</v>
      </c>
      <c r="H103" s="4">
        <v>69</v>
      </c>
      <c r="I103" s="4">
        <v>111</v>
      </c>
    </row>
    <row r="104" spans="1:9" x14ac:dyDescent="0.3">
      <c r="A104" s="4" t="s">
        <v>277</v>
      </c>
      <c r="B104" s="4">
        <v>7</v>
      </c>
      <c r="C104" s="4">
        <v>2013</v>
      </c>
      <c r="D104" s="4" t="s">
        <v>10</v>
      </c>
      <c r="E104" s="4" t="s">
        <v>278</v>
      </c>
      <c r="F104" s="4" t="s">
        <v>279</v>
      </c>
      <c r="G104" s="4" t="s">
        <v>280</v>
      </c>
      <c r="H104" s="4">
        <v>44</v>
      </c>
      <c r="I104" s="4">
        <v>110</v>
      </c>
    </row>
    <row r="105" spans="1:9" x14ac:dyDescent="0.3">
      <c r="A105" s="4" t="s">
        <v>281</v>
      </c>
      <c r="B105" s="4">
        <v>8.6</v>
      </c>
      <c r="C105" s="4">
        <v>1999</v>
      </c>
      <c r="D105" s="4" t="s">
        <v>10</v>
      </c>
      <c r="E105" s="4" t="s">
        <v>272</v>
      </c>
      <c r="F105" s="4" t="s">
        <v>282</v>
      </c>
      <c r="G105" s="4" t="s">
        <v>283</v>
      </c>
      <c r="H105" s="4">
        <v>61</v>
      </c>
      <c r="I105" s="4">
        <v>189</v>
      </c>
    </row>
    <row r="106" spans="1:9" x14ac:dyDescent="0.3">
      <c r="A106" s="4" t="s">
        <v>284</v>
      </c>
      <c r="B106" s="4">
        <v>6.2</v>
      </c>
      <c r="C106" s="4">
        <v>2023</v>
      </c>
      <c r="D106" s="4" t="s">
        <v>216</v>
      </c>
      <c r="E106" s="4" t="s">
        <v>11</v>
      </c>
      <c r="F106" s="4" t="s">
        <v>285</v>
      </c>
      <c r="G106" s="4" t="s">
        <v>286</v>
      </c>
      <c r="H106" s="4">
        <v>33</v>
      </c>
      <c r="I106" s="4">
        <v>204</v>
      </c>
    </row>
    <row r="107" spans="1:9" x14ac:dyDescent="0.3">
      <c r="A107" s="4" t="s">
        <v>287</v>
      </c>
      <c r="B107" s="4">
        <v>8.1999999999999993</v>
      </c>
      <c r="C107" s="4">
        <v>2013</v>
      </c>
      <c r="D107" s="4" t="s">
        <v>10</v>
      </c>
      <c r="E107" s="4" t="s">
        <v>272</v>
      </c>
      <c r="F107" s="4" t="s">
        <v>130</v>
      </c>
      <c r="G107" s="4" t="s">
        <v>288</v>
      </c>
      <c r="H107" s="4">
        <v>70</v>
      </c>
      <c r="I107" s="4">
        <v>153</v>
      </c>
    </row>
    <row r="108" spans="1:9" x14ac:dyDescent="0.3">
      <c r="A108" s="4" t="s">
        <v>289</v>
      </c>
      <c r="B108" s="4">
        <v>9</v>
      </c>
      <c r="C108" s="4">
        <v>1957</v>
      </c>
      <c r="D108" s="4" t="s">
        <v>290</v>
      </c>
      <c r="E108" s="4" t="s">
        <v>272</v>
      </c>
      <c r="F108" s="4" t="s">
        <v>291</v>
      </c>
      <c r="G108" s="4" t="s">
        <v>292</v>
      </c>
      <c r="H108" s="4">
        <v>97</v>
      </c>
      <c r="I108" s="4">
        <v>96</v>
      </c>
    </row>
    <row r="109" spans="1:9" x14ac:dyDescent="0.3">
      <c r="A109" s="4" t="s">
        <v>293</v>
      </c>
      <c r="B109" s="4">
        <v>8.4</v>
      </c>
      <c r="C109" s="4">
        <v>2019</v>
      </c>
      <c r="D109" s="4" t="s">
        <v>10</v>
      </c>
      <c r="E109" s="4" t="s">
        <v>272</v>
      </c>
      <c r="F109" s="4" t="s">
        <v>294</v>
      </c>
      <c r="G109" s="4" t="s">
        <v>295</v>
      </c>
      <c r="H109" s="4">
        <v>59</v>
      </c>
      <c r="I109" s="4">
        <v>122</v>
      </c>
    </row>
    <row r="110" spans="1:9" x14ac:dyDescent="0.3">
      <c r="A110" s="4" t="s">
        <v>296</v>
      </c>
      <c r="B110" s="4">
        <v>7.7</v>
      </c>
      <c r="C110" s="4">
        <v>2015</v>
      </c>
      <c r="D110" s="4" t="s">
        <v>10</v>
      </c>
      <c r="E110" s="4" t="s">
        <v>11</v>
      </c>
      <c r="F110" s="4" t="s">
        <v>130</v>
      </c>
      <c r="G110" s="4" t="s">
        <v>297</v>
      </c>
      <c r="H110" s="4">
        <v>82</v>
      </c>
      <c r="I110" s="4">
        <v>121</v>
      </c>
    </row>
    <row r="111" spans="1:9" x14ac:dyDescent="0.3">
      <c r="A111" s="4" t="s">
        <v>298</v>
      </c>
      <c r="B111" s="4">
        <v>7.5</v>
      </c>
      <c r="C111" s="4">
        <v>2017</v>
      </c>
      <c r="D111" s="4" t="s">
        <v>10</v>
      </c>
      <c r="E111" s="4" t="s">
        <v>11</v>
      </c>
      <c r="F111" s="4" t="s">
        <v>299</v>
      </c>
      <c r="G111" s="4" t="s">
        <v>300</v>
      </c>
      <c r="H111" s="4">
        <v>86</v>
      </c>
      <c r="I111" s="4">
        <v>113</v>
      </c>
    </row>
    <row r="112" spans="1:9" x14ac:dyDescent="0.3">
      <c r="A112" s="4" t="s">
        <v>301</v>
      </c>
      <c r="B112" s="4">
        <v>7.5</v>
      </c>
      <c r="C112" s="4">
        <v>1994</v>
      </c>
      <c r="D112" s="4" t="s">
        <v>10</v>
      </c>
      <c r="E112" s="4" t="s">
        <v>11</v>
      </c>
      <c r="F112" s="4" t="s">
        <v>302</v>
      </c>
      <c r="G112" s="4" t="s">
        <v>303</v>
      </c>
      <c r="H112" s="4">
        <v>71</v>
      </c>
      <c r="I112" s="4">
        <v>102</v>
      </c>
    </row>
    <row r="113" spans="1:9" x14ac:dyDescent="0.3">
      <c r="A113" s="4" t="s">
        <v>304</v>
      </c>
      <c r="B113" s="4">
        <v>8.5</v>
      </c>
      <c r="C113" s="4">
        <v>1994</v>
      </c>
      <c r="D113" s="4" t="s">
        <v>10</v>
      </c>
      <c r="E113" s="4" t="s">
        <v>11</v>
      </c>
      <c r="F113" s="4" t="s">
        <v>32</v>
      </c>
      <c r="G113" s="4" t="s">
        <v>305</v>
      </c>
      <c r="H113" s="4">
        <v>64</v>
      </c>
      <c r="I113" s="4">
        <v>110</v>
      </c>
    </row>
    <row r="114" spans="1:9" x14ac:dyDescent="0.3">
      <c r="A114" s="4" t="s">
        <v>306</v>
      </c>
      <c r="B114" s="4">
        <v>6.3</v>
      </c>
      <c r="C114" s="4">
        <v>2023</v>
      </c>
      <c r="D114" s="4" t="s">
        <v>10</v>
      </c>
      <c r="E114" s="4" t="s">
        <v>11</v>
      </c>
      <c r="F114" s="4" t="s">
        <v>307</v>
      </c>
      <c r="G114" s="4" t="s">
        <v>308</v>
      </c>
      <c r="H114" s="4">
        <v>60</v>
      </c>
      <c r="I114" s="4">
        <v>106</v>
      </c>
    </row>
    <row r="115" spans="1:9" x14ac:dyDescent="0.3">
      <c r="A115" s="4" t="s">
        <v>309</v>
      </c>
      <c r="B115" s="4">
        <v>7.2</v>
      </c>
      <c r="C115" s="4">
        <v>2014</v>
      </c>
      <c r="D115" s="4" t="s">
        <v>10</v>
      </c>
      <c r="E115" s="4" t="s">
        <v>11</v>
      </c>
      <c r="F115" s="4" t="s">
        <v>310</v>
      </c>
      <c r="G115" s="4" t="s">
        <v>311</v>
      </c>
      <c r="H115" s="4">
        <v>57</v>
      </c>
      <c r="I115" s="4">
        <v>132</v>
      </c>
    </row>
    <row r="116" spans="1:9" x14ac:dyDescent="0.3">
      <c r="A116" s="4" t="s">
        <v>312</v>
      </c>
      <c r="B116" s="4">
        <v>6.8</v>
      </c>
      <c r="C116" s="4">
        <v>2023</v>
      </c>
      <c r="D116" s="4" t="s">
        <v>10</v>
      </c>
      <c r="E116" s="4" t="s">
        <v>11</v>
      </c>
      <c r="F116" s="4" t="s">
        <v>310</v>
      </c>
      <c r="G116" s="4" t="s">
        <v>313</v>
      </c>
      <c r="H116" s="4">
        <v>58</v>
      </c>
      <c r="I116" s="4">
        <v>109</v>
      </c>
    </row>
    <row r="117" spans="1:9" x14ac:dyDescent="0.3">
      <c r="A117" s="4" t="s">
        <v>314</v>
      </c>
      <c r="B117" s="4">
        <v>7</v>
      </c>
      <c r="C117" s="4">
        <v>2023</v>
      </c>
      <c r="D117" s="4" t="s">
        <v>10</v>
      </c>
      <c r="E117" s="4" t="s">
        <v>278</v>
      </c>
      <c r="F117" s="4" t="s">
        <v>315</v>
      </c>
      <c r="G117" s="4" t="s">
        <v>316</v>
      </c>
      <c r="H117" s="4">
        <v>58</v>
      </c>
      <c r="I117" s="4">
        <v>100</v>
      </c>
    </row>
    <row r="118" spans="1:9" x14ac:dyDescent="0.3">
      <c r="A118" s="4" t="s">
        <v>317</v>
      </c>
      <c r="B118" s="4">
        <v>7.4</v>
      </c>
      <c r="C118" s="4">
        <v>1984</v>
      </c>
      <c r="D118" s="4" t="s">
        <v>10</v>
      </c>
      <c r="E118" s="4" t="s">
        <v>11</v>
      </c>
      <c r="F118" s="4" t="s">
        <v>318</v>
      </c>
      <c r="G118" s="4" t="s">
        <v>319</v>
      </c>
      <c r="H118" s="4">
        <v>66</v>
      </c>
      <c r="I118" s="4">
        <v>105</v>
      </c>
    </row>
    <row r="119" spans="1:9" x14ac:dyDescent="0.3">
      <c r="A119" s="4" t="s">
        <v>320</v>
      </c>
      <c r="B119" s="4">
        <v>8.6</v>
      </c>
      <c r="C119" s="4">
        <v>1991</v>
      </c>
      <c r="D119" s="4" t="s">
        <v>10</v>
      </c>
      <c r="E119" s="4" t="s">
        <v>272</v>
      </c>
      <c r="F119" s="4" t="s">
        <v>321</v>
      </c>
      <c r="G119" s="4" t="s">
        <v>322</v>
      </c>
      <c r="H119" s="4">
        <v>86</v>
      </c>
      <c r="I119" s="4">
        <v>118</v>
      </c>
    </row>
    <row r="120" spans="1:9" x14ac:dyDescent="0.3">
      <c r="A120" s="4" t="s">
        <v>323</v>
      </c>
      <c r="B120" s="4">
        <v>8.3000000000000007</v>
      </c>
      <c r="C120" s="4">
        <v>1995</v>
      </c>
      <c r="D120" s="4" t="s">
        <v>10</v>
      </c>
      <c r="E120" s="4" t="s">
        <v>11</v>
      </c>
      <c r="F120" s="4" t="s">
        <v>324</v>
      </c>
      <c r="G120" s="4" t="s">
        <v>325</v>
      </c>
      <c r="H120" s="4">
        <v>76</v>
      </c>
      <c r="I120" s="4">
        <v>170</v>
      </c>
    </row>
    <row r="121" spans="1:9" x14ac:dyDescent="0.3">
      <c r="A121" s="4" t="s">
        <v>326</v>
      </c>
      <c r="B121" s="4">
        <v>8.1999999999999993</v>
      </c>
      <c r="C121" s="4">
        <v>2007</v>
      </c>
      <c r="D121" s="4" t="s">
        <v>10</v>
      </c>
      <c r="E121" s="4" t="s">
        <v>272</v>
      </c>
      <c r="F121" s="4" t="s">
        <v>327</v>
      </c>
      <c r="G121" s="4" t="s">
        <v>328</v>
      </c>
      <c r="H121" s="4">
        <v>92</v>
      </c>
      <c r="I121" s="4">
        <v>122</v>
      </c>
    </row>
    <row r="122" spans="1:9" x14ac:dyDescent="0.3">
      <c r="A122" s="4" t="s">
        <v>329</v>
      </c>
      <c r="B122" s="4">
        <v>8.6</v>
      </c>
      <c r="C122" s="4">
        <v>1995</v>
      </c>
      <c r="D122" s="4" t="s">
        <v>10</v>
      </c>
      <c r="E122" s="4" t="s">
        <v>272</v>
      </c>
      <c r="F122" s="4" t="s">
        <v>330</v>
      </c>
      <c r="G122" s="4" t="s">
        <v>331</v>
      </c>
      <c r="H122" s="4">
        <v>65</v>
      </c>
      <c r="I122" s="4">
        <v>127</v>
      </c>
    </row>
    <row r="123" spans="1:9" x14ac:dyDescent="0.3">
      <c r="A123" s="4" t="s">
        <v>332</v>
      </c>
      <c r="B123" s="4">
        <v>7.7</v>
      </c>
      <c r="C123" s="4">
        <v>2023</v>
      </c>
      <c r="D123" s="4" t="s">
        <v>10</v>
      </c>
      <c r="E123" s="4" t="s">
        <v>11</v>
      </c>
      <c r="F123" s="4" t="s">
        <v>333</v>
      </c>
      <c r="G123" s="4" t="s">
        <v>334</v>
      </c>
      <c r="H123" s="4">
        <v>78</v>
      </c>
      <c r="I123" s="4">
        <v>169</v>
      </c>
    </row>
    <row r="124" spans="1:9" x14ac:dyDescent="0.3">
      <c r="A124" s="4" t="s">
        <v>335</v>
      </c>
      <c r="B124" s="4">
        <v>7.4</v>
      </c>
      <c r="C124" s="4">
        <v>1999</v>
      </c>
      <c r="D124" s="4" t="s">
        <v>10</v>
      </c>
      <c r="E124" s="4" t="s">
        <v>272</v>
      </c>
      <c r="F124" s="4" t="s">
        <v>336</v>
      </c>
      <c r="G124" s="4" t="s">
        <v>337</v>
      </c>
      <c r="H124" s="4">
        <v>76</v>
      </c>
      <c r="I124" s="4">
        <v>139</v>
      </c>
    </row>
    <row r="125" spans="1:9" x14ac:dyDescent="0.3">
      <c r="A125" s="4" t="s">
        <v>338</v>
      </c>
      <c r="B125" s="4">
        <v>7</v>
      </c>
      <c r="C125" s="4">
        <v>1983</v>
      </c>
      <c r="D125" s="4" t="s">
        <v>35</v>
      </c>
      <c r="E125" s="4" t="s">
        <v>272</v>
      </c>
      <c r="F125" s="4" t="s">
        <v>339</v>
      </c>
      <c r="G125" s="4" t="s">
        <v>340</v>
      </c>
      <c r="H125" s="4">
        <v>45</v>
      </c>
      <c r="I125" s="4">
        <v>91</v>
      </c>
    </row>
    <row r="126" spans="1:9" x14ac:dyDescent="0.3">
      <c r="A126" s="4" t="s">
        <v>341</v>
      </c>
      <c r="B126" s="4">
        <v>8.5</v>
      </c>
      <c r="C126" s="4">
        <v>2006</v>
      </c>
      <c r="D126" s="4" t="s">
        <v>10</v>
      </c>
      <c r="E126" s="4" t="s">
        <v>272</v>
      </c>
      <c r="F126" s="4" t="s">
        <v>273</v>
      </c>
      <c r="G126" s="4" t="s">
        <v>342</v>
      </c>
      <c r="H126" s="4">
        <v>85</v>
      </c>
      <c r="I126" s="4">
        <v>151</v>
      </c>
    </row>
    <row r="127" spans="1:9" x14ac:dyDescent="0.3">
      <c r="A127" s="4" t="s">
        <v>343</v>
      </c>
      <c r="B127" s="4">
        <v>8.6999999999999993</v>
      </c>
      <c r="C127" s="4">
        <v>1990</v>
      </c>
      <c r="D127" s="4" t="s">
        <v>10</v>
      </c>
      <c r="E127" s="4" t="s">
        <v>344</v>
      </c>
      <c r="F127" s="4" t="s">
        <v>273</v>
      </c>
      <c r="G127" s="4" t="s">
        <v>345</v>
      </c>
      <c r="H127" s="4">
        <v>92</v>
      </c>
      <c r="I127" s="4">
        <v>145</v>
      </c>
    </row>
    <row r="128" spans="1:9" x14ac:dyDescent="0.3">
      <c r="A128" s="4" t="s">
        <v>346</v>
      </c>
      <c r="B128" s="4">
        <v>7.1</v>
      </c>
      <c r="C128" s="4">
        <v>2024</v>
      </c>
      <c r="D128" s="4" t="s">
        <v>10</v>
      </c>
      <c r="E128" s="4" t="s">
        <v>272</v>
      </c>
      <c r="F128" s="4" t="s">
        <v>347</v>
      </c>
      <c r="G128" s="4" t="s">
        <v>347</v>
      </c>
      <c r="H128" s="4">
        <v>66.900000000000006</v>
      </c>
      <c r="I128" s="4">
        <v>103</v>
      </c>
    </row>
    <row r="129" spans="1:9" x14ac:dyDescent="0.3">
      <c r="A129" s="4" t="s">
        <v>348</v>
      </c>
      <c r="B129" s="4">
        <v>8.1999999999999993</v>
      </c>
      <c r="C129" s="4">
        <v>2013</v>
      </c>
      <c r="D129" s="4" t="s">
        <v>10</v>
      </c>
      <c r="E129" s="4" t="s">
        <v>344</v>
      </c>
      <c r="F129" s="4" t="s">
        <v>273</v>
      </c>
      <c r="G129" s="4" t="s">
        <v>349</v>
      </c>
      <c r="H129" s="4">
        <v>75</v>
      </c>
      <c r="I129" s="4">
        <v>180</v>
      </c>
    </row>
    <row r="130" spans="1:9" x14ac:dyDescent="0.3">
      <c r="A130" s="4" t="s">
        <v>350</v>
      </c>
      <c r="B130" s="4">
        <v>7.8</v>
      </c>
      <c r="C130" s="4">
        <v>2022</v>
      </c>
      <c r="D130" s="4" t="s">
        <v>15</v>
      </c>
      <c r="E130" s="4" t="s">
        <v>11</v>
      </c>
      <c r="F130" s="4" t="s">
        <v>116</v>
      </c>
      <c r="G130" s="4" t="s">
        <v>351</v>
      </c>
      <c r="H130" s="4">
        <v>72</v>
      </c>
      <c r="I130" s="4">
        <v>176</v>
      </c>
    </row>
    <row r="131" spans="1:9" x14ac:dyDescent="0.3">
      <c r="A131" s="4" t="s">
        <v>352</v>
      </c>
      <c r="B131" s="4">
        <v>6</v>
      </c>
      <c r="C131" s="4">
        <v>2024</v>
      </c>
      <c r="D131" s="4" t="s">
        <v>10</v>
      </c>
      <c r="E131" s="4" t="s">
        <v>272</v>
      </c>
      <c r="F131" s="4" t="s">
        <v>353</v>
      </c>
      <c r="G131" s="4" t="s">
        <v>354</v>
      </c>
      <c r="H131" s="4">
        <v>66.900000000000006</v>
      </c>
      <c r="I131" s="4">
        <v>116.3</v>
      </c>
    </row>
    <row r="132" spans="1:9" x14ac:dyDescent="0.3">
      <c r="A132" s="4" t="s">
        <v>355</v>
      </c>
      <c r="B132" s="4">
        <v>9</v>
      </c>
      <c r="C132" s="4">
        <v>2008</v>
      </c>
      <c r="D132" s="4" t="s">
        <v>15</v>
      </c>
      <c r="E132" s="4" t="s">
        <v>11</v>
      </c>
      <c r="F132" s="4" t="s">
        <v>57</v>
      </c>
      <c r="G132" s="4" t="s">
        <v>356</v>
      </c>
      <c r="H132" s="4">
        <v>84</v>
      </c>
      <c r="I132" s="4">
        <v>152</v>
      </c>
    </row>
    <row r="133" spans="1:9" x14ac:dyDescent="0.3">
      <c r="A133" s="4" t="s">
        <v>357</v>
      </c>
      <c r="B133" s="4">
        <v>7.6</v>
      </c>
      <c r="C133" s="4">
        <v>2023</v>
      </c>
      <c r="D133" s="4" t="s">
        <v>10</v>
      </c>
      <c r="E133" s="4" t="s">
        <v>272</v>
      </c>
      <c r="F133" s="4" t="s">
        <v>273</v>
      </c>
      <c r="G133" s="4" t="s">
        <v>358</v>
      </c>
      <c r="H133" s="4">
        <v>89</v>
      </c>
      <c r="I133" s="4">
        <v>206</v>
      </c>
    </row>
    <row r="134" spans="1:9" x14ac:dyDescent="0.3">
      <c r="A134" s="4" t="s">
        <v>359</v>
      </c>
      <c r="B134" s="4">
        <v>8.9</v>
      </c>
      <c r="C134" s="4">
        <v>1994</v>
      </c>
      <c r="D134" s="4" t="s">
        <v>10</v>
      </c>
      <c r="E134" s="4" t="s">
        <v>272</v>
      </c>
      <c r="F134" s="4" t="s">
        <v>23</v>
      </c>
      <c r="G134" s="4" t="s">
        <v>360</v>
      </c>
      <c r="H134" s="4">
        <v>95</v>
      </c>
      <c r="I134" s="4">
        <v>154</v>
      </c>
    </row>
    <row r="135" spans="1:9" x14ac:dyDescent="0.3">
      <c r="A135" s="4" t="s">
        <v>361</v>
      </c>
      <c r="B135" s="4">
        <v>6</v>
      </c>
      <c r="C135" s="4">
        <v>2024</v>
      </c>
      <c r="D135" s="4" t="s">
        <v>10</v>
      </c>
      <c r="E135" s="4" t="s">
        <v>272</v>
      </c>
      <c r="F135" s="4" t="s">
        <v>362</v>
      </c>
      <c r="G135" s="4" t="s">
        <v>363</v>
      </c>
      <c r="H135" s="4">
        <v>58</v>
      </c>
      <c r="I135" s="4">
        <v>120</v>
      </c>
    </row>
    <row r="136" spans="1:9" x14ac:dyDescent="0.3">
      <c r="A136" s="4" t="s">
        <v>301</v>
      </c>
      <c r="B136" s="4">
        <v>7.1</v>
      </c>
      <c r="C136" s="4">
        <v>2024</v>
      </c>
      <c r="D136" s="4" t="s">
        <v>10</v>
      </c>
      <c r="E136" s="4" t="s">
        <v>11</v>
      </c>
      <c r="F136" s="4" t="s">
        <v>364</v>
      </c>
      <c r="G136" s="4" t="s">
        <v>365</v>
      </c>
      <c r="H136" s="4">
        <v>66.900000000000006</v>
      </c>
      <c r="I136" s="4">
        <v>116.3</v>
      </c>
    </row>
    <row r="137" spans="1:9" x14ac:dyDescent="0.3">
      <c r="A137" s="4" t="s">
        <v>366</v>
      </c>
      <c r="B137" s="4">
        <v>7.7</v>
      </c>
      <c r="C137" s="4">
        <v>2023</v>
      </c>
      <c r="D137" s="4" t="s">
        <v>10</v>
      </c>
      <c r="E137" s="4" t="s">
        <v>272</v>
      </c>
      <c r="F137" s="4" t="s">
        <v>367</v>
      </c>
      <c r="G137" s="4" t="s">
        <v>368</v>
      </c>
      <c r="H137" s="4">
        <v>86</v>
      </c>
      <c r="I137" s="4">
        <v>151</v>
      </c>
    </row>
    <row r="138" spans="1:9" x14ac:dyDescent="0.3">
      <c r="A138" s="4" t="s">
        <v>369</v>
      </c>
      <c r="B138" s="4">
        <v>7.5</v>
      </c>
      <c r="C138" s="4">
        <v>2023</v>
      </c>
      <c r="D138" s="4" t="s">
        <v>10</v>
      </c>
      <c r="E138" s="4" t="s">
        <v>272</v>
      </c>
      <c r="F138" s="4" t="s">
        <v>370</v>
      </c>
      <c r="G138" s="4" t="s">
        <v>371</v>
      </c>
      <c r="H138" s="4">
        <v>73</v>
      </c>
      <c r="I138" s="4">
        <v>116</v>
      </c>
    </row>
    <row r="139" spans="1:9" x14ac:dyDescent="0.3">
      <c r="A139" s="4" t="s">
        <v>372</v>
      </c>
      <c r="B139" s="4">
        <v>9.1999999999999993</v>
      </c>
      <c r="C139" s="4">
        <v>1972</v>
      </c>
      <c r="D139" s="4" t="s">
        <v>10</v>
      </c>
      <c r="E139" s="4" t="s">
        <v>272</v>
      </c>
      <c r="F139" s="4" t="s">
        <v>339</v>
      </c>
      <c r="G139" s="4" t="s">
        <v>373</v>
      </c>
      <c r="H139" s="4">
        <v>100</v>
      </c>
      <c r="I139" s="4">
        <v>175</v>
      </c>
    </row>
    <row r="140" spans="1:9" x14ac:dyDescent="0.3">
      <c r="A140" s="4" t="s">
        <v>374</v>
      </c>
      <c r="B140" s="4">
        <v>7.8</v>
      </c>
      <c r="C140" s="4">
        <v>2019</v>
      </c>
      <c r="D140" s="4" t="s">
        <v>10</v>
      </c>
      <c r="E140" s="4" t="s">
        <v>11</v>
      </c>
      <c r="F140" s="4" t="s">
        <v>375</v>
      </c>
      <c r="G140" s="4" t="s">
        <v>376</v>
      </c>
      <c r="H140" s="4">
        <v>51</v>
      </c>
      <c r="I140" s="4">
        <v>113</v>
      </c>
    </row>
    <row r="141" spans="1:9" x14ac:dyDescent="0.3">
      <c r="A141" s="4" t="s">
        <v>377</v>
      </c>
      <c r="B141" s="4">
        <v>7.4</v>
      </c>
      <c r="C141" s="4">
        <v>2014</v>
      </c>
      <c r="D141" s="4" t="s">
        <v>10</v>
      </c>
      <c r="E141" s="4" t="s">
        <v>272</v>
      </c>
      <c r="F141" s="4" t="s">
        <v>378</v>
      </c>
      <c r="G141" s="4" t="s">
        <v>379</v>
      </c>
      <c r="H141" s="4">
        <v>48</v>
      </c>
      <c r="I141" s="4">
        <v>141</v>
      </c>
    </row>
    <row r="142" spans="1:9" x14ac:dyDescent="0.3">
      <c r="A142" s="4" t="s">
        <v>380</v>
      </c>
      <c r="B142" s="4">
        <v>7</v>
      </c>
      <c r="C142" s="4">
        <v>2023</v>
      </c>
      <c r="D142" s="4" t="s">
        <v>10</v>
      </c>
      <c r="E142" s="4" t="s">
        <v>272</v>
      </c>
      <c r="F142" s="4" t="s">
        <v>381</v>
      </c>
      <c r="G142" s="4" t="s">
        <v>382</v>
      </c>
      <c r="H142" s="4">
        <v>72</v>
      </c>
      <c r="I142" s="4">
        <v>90</v>
      </c>
    </row>
    <row r="143" spans="1:9" x14ac:dyDescent="0.3">
      <c r="A143" s="4" t="s">
        <v>383</v>
      </c>
      <c r="B143" s="4">
        <v>7.1</v>
      </c>
      <c r="C143" s="4">
        <v>2024</v>
      </c>
      <c r="D143" s="4" t="s">
        <v>10</v>
      </c>
      <c r="E143" s="4" t="s">
        <v>11</v>
      </c>
      <c r="F143" s="4" t="s">
        <v>384</v>
      </c>
      <c r="G143" s="4" t="s">
        <v>385</v>
      </c>
      <c r="H143" s="4">
        <v>66.900000000000006</v>
      </c>
      <c r="I143" s="4">
        <v>115</v>
      </c>
    </row>
    <row r="144" spans="1:9" x14ac:dyDescent="0.3">
      <c r="A144" s="4" t="s">
        <v>104</v>
      </c>
      <c r="B144" s="4">
        <v>7.1</v>
      </c>
      <c r="C144" s="4">
        <v>2024</v>
      </c>
      <c r="D144" s="4" t="s">
        <v>10</v>
      </c>
      <c r="E144" s="4" t="s">
        <v>11</v>
      </c>
      <c r="F144" s="4" t="s">
        <v>105</v>
      </c>
      <c r="G144" s="4" t="s">
        <v>106</v>
      </c>
      <c r="H144" s="4">
        <v>66.900000000000006</v>
      </c>
      <c r="I144" s="4">
        <v>116.3</v>
      </c>
    </row>
    <row r="145" spans="1:9" x14ac:dyDescent="0.3">
      <c r="A145" s="4" t="s">
        <v>112</v>
      </c>
      <c r="B145" s="4">
        <v>6.7</v>
      </c>
      <c r="C145" s="4">
        <v>2024</v>
      </c>
      <c r="D145" s="4" t="s">
        <v>10</v>
      </c>
      <c r="E145" s="4" t="s">
        <v>11</v>
      </c>
      <c r="F145" s="4" t="s">
        <v>113</v>
      </c>
      <c r="G145" s="4" t="s">
        <v>114</v>
      </c>
      <c r="H145" s="4">
        <v>77</v>
      </c>
      <c r="I145" s="4">
        <v>104</v>
      </c>
    </row>
    <row r="146" spans="1:9" x14ac:dyDescent="0.3">
      <c r="A146" s="4" t="s">
        <v>386</v>
      </c>
      <c r="B146" s="4">
        <v>7.4</v>
      </c>
      <c r="C146" s="4">
        <v>2023</v>
      </c>
      <c r="D146" s="4" t="s">
        <v>10</v>
      </c>
      <c r="E146" s="4" t="s">
        <v>11</v>
      </c>
      <c r="F146" s="4" t="s">
        <v>387</v>
      </c>
      <c r="G146" s="4" t="s">
        <v>388</v>
      </c>
      <c r="H146" s="4">
        <v>83</v>
      </c>
      <c r="I146" s="4">
        <v>115</v>
      </c>
    </row>
    <row r="147" spans="1:9" x14ac:dyDescent="0.3">
      <c r="A147" s="4" t="s">
        <v>389</v>
      </c>
      <c r="B147" s="4">
        <v>7.1</v>
      </c>
      <c r="C147" s="4">
        <v>2024</v>
      </c>
      <c r="D147" s="4" t="s">
        <v>10</v>
      </c>
      <c r="E147" s="4" t="s">
        <v>272</v>
      </c>
      <c r="F147" s="4" t="s">
        <v>390</v>
      </c>
      <c r="G147" s="4" t="s">
        <v>391</v>
      </c>
      <c r="H147" s="4">
        <v>66.900000000000006</v>
      </c>
      <c r="I147" s="4">
        <v>101</v>
      </c>
    </row>
    <row r="148" spans="1:9" x14ac:dyDescent="0.3">
      <c r="A148" s="4" t="s">
        <v>392</v>
      </c>
      <c r="B148" s="4">
        <v>6.8</v>
      </c>
      <c r="C148" s="4">
        <v>2007</v>
      </c>
      <c r="D148" s="4" t="s">
        <v>15</v>
      </c>
      <c r="E148" s="4" t="s">
        <v>272</v>
      </c>
      <c r="F148" s="4" t="s">
        <v>393</v>
      </c>
      <c r="G148" s="4" t="s">
        <v>394</v>
      </c>
      <c r="H148" s="4">
        <v>62</v>
      </c>
      <c r="I148" s="4">
        <v>105</v>
      </c>
    </row>
    <row r="149" spans="1:9" x14ac:dyDescent="0.3">
      <c r="A149" s="4" t="s">
        <v>395</v>
      </c>
      <c r="B149" s="4">
        <v>6.8</v>
      </c>
      <c r="C149" s="4">
        <v>2018</v>
      </c>
      <c r="D149" s="4" t="s">
        <v>10</v>
      </c>
      <c r="E149" s="4" t="s">
        <v>278</v>
      </c>
      <c r="F149" s="4" t="s">
        <v>396</v>
      </c>
      <c r="G149" s="4" t="s">
        <v>397</v>
      </c>
      <c r="H149" s="4">
        <v>67</v>
      </c>
      <c r="I149" s="4">
        <v>117</v>
      </c>
    </row>
    <row r="150" spans="1:9" x14ac:dyDescent="0.3">
      <c r="A150" s="4" t="s">
        <v>398</v>
      </c>
      <c r="B150" s="4">
        <v>7.2</v>
      </c>
      <c r="C150" s="4">
        <v>2024</v>
      </c>
      <c r="D150" s="4" t="s">
        <v>10</v>
      </c>
      <c r="E150" s="4" t="s">
        <v>278</v>
      </c>
      <c r="F150" s="4" t="s">
        <v>399</v>
      </c>
      <c r="G150" s="4" t="s">
        <v>400</v>
      </c>
      <c r="H150" s="4">
        <v>70</v>
      </c>
      <c r="I150" s="4">
        <v>116.3</v>
      </c>
    </row>
    <row r="151" spans="1:9" x14ac:dyDescent="0.3">
      <c r="A151" s="4" t="s">
        <v>401</v>
      </c>
      <c r="B151" s="4">
        <v>6.5</v>
      </c>
      <c r="C151" s="4">
        <v>2023</v>
      </c>
      <c r="D151" s="4" t="s">
        <v>10</v>
      </c>
      <c r="E151" s="4" t="s">
        <v>11</v>
      </c>
      <c r="F151" s="4" t="s">
        <v>402</v>
      </c>
      <c r="G151" s="4" t="s">
        <v>403</v>
      </c>
      <c r="H151" s="4">
        <v>47</v>
      </c>
      <c r="I151" s="4">
        <v>111</v>
      </c>
    </row>
    <row r="152" spans="1:9" x14ac:dyDescent="0.3">
      <c r="A152" s="4" t="s">
        <v>404</v>
      </c>
      <c r="B152" s="4">
        <v>4.5999999999999996</v>
      </c>
      <c r="C152" s="4">
        <v>2023</v>
      </c>
      <c r="D152" s="4" t="s">
        <v>405</v>
      </c>
      <c r="E152" s="4" t="s">
        <v>406</v>
      </c>
      <c r="F152" s="4" t="s">
        <v>407</v>
      </c>
      <c r="G152" s="4" t="s">
        <v>408</v>
      </c>
      <c r="H152" s="4">
        <v>66.900000000000006</v>
      </c>
      <c r="I152" s="4">
        <v>86</v>
      </c>
    </row>
    <row r="153" spans="1:9" x14ac:dyDescent="0.3">
      <c r="A153" s="4" t="s">
        <v>409</v>
      </c>
      <c r="B153" s="4">
        <v>6.6</v>
      </c>
      <c r="C153" s="4">
        <v>2019</v>
      </c>
      <c r="D153" s="4" t="s">
        <v>15</v>
      </c>
      <c r="E153" s="4" t="s">
        <v>410</v>
      </c>
      <c r="F153" s="4" t="s">
        <v>411</v>
      </c>
      <c r="G153" s="4" t="s">
        <v>411</v>
      </c>
      <c r="H153" s="4">
        <v>43</v>
      </c>
      <c r="I153" s="4">
        <v>129</v>
      </c>
    </row>
    <row r="154" spans="1:9" x14ac:dyDescent="0.3">
      <c r="A154" s="4" t="s">
        <v>412</v>
      </c>
      <c r="B154" s="4">
        <v>6.1</v>
      </c>
      <c r="C154" s="4">
        <v>2024</v>
      </c>
      <c r="D154" s="4" t="s">
        <v>15</v>
      </c>
      <c r="E154" s="4" t="s">
        <v>278</v>
      </c>
      <c r="F154" s="4" t="s">
        <v>413</v>
      </c>
      <c r="G154" s="4" t="s">
        <v>414</v>
      </c>
      <c r="H154" s="4">
        <v>47</v>
      </c>
      <c r="I154" s="4">
        <v>101</v>
      </c>
    </row>
    <row r="155" spans="1:9" x14ac:dyDescent="0.3">
      <c r="A155" s="4" t="s">
        <v>415</v>
      </c>
      <c r="B155" s="4">
        <v>7.3</v>
      </c>
      <c r="C155" s="4">
        <v>2017</v>
      </c>
      <c r="D155" s="4" t="s">
        <v>10</v>
      </c>
      <c r="E155" s="4" t="s">
        <v>416</v>
      </c>
      <c r="F155" s="4" t="s">
        <v>417</v>
      </c>
      <c r="G155" s="4" t="s">
        <v>418</v>
      </c>
      <c r="H155" s="4">
        <v>69</v>
      </c>
      <c r="I155" s="4">
        <v>135</v>
      </c>
    </row>
    <row r="156" spans="1:9" x14ac:dyDescent="0.3">
      <c r="A156" s="4" t="s">
        <v>419</v>
      </c>
      <c r="B156" s="4">
        <v>6.5</v>
      </c>
      <c r="C156" s="4">
        <v>2022</v>
      </c>
      <c r="D156" s="4" t="s">
        <v>10</v>
      </c>
      <c r="E156" s="4" t="s">
        <v>406</v>
      </c>
      <c r="F156" s="4" t="s">
        <v>420</v>
      </c>
      <c r="G156" s="4" t="s">
        <v>421</v>
      </c>
      <c r="H156" s="4">
        <v>68</v>
      </c>
      <c r="I156" s="4">
        <v>115</v>
      </c>
    </row>
    <row r="157" spans="1:9" x14ac:dyDescent="0.3">
      <c r="A157" s="4" t="s">
        <v>422</v>
      </c>
      <c r="B157" s="4">
        <v>5.5</v>
      </c>
      <c r="C157" s="4">
        <v>2019</v>
      </c>
      <c r="D157" s="4" t="s">
        <v>10</v>
      </c>
      <c r="E157" s="4" t="s">
        <v>278</v>
      </c>
      <c r="F157" s="4" t="s">
        <v>423</v>
      </c>
      <c r="G157" s="4" t="s">
        <v>424</v>
      </c>
      <c r="H157" s="4">
        <v>53</v>
      </c>
      <c r="I157" s="4">
        <v>104</v>
      </c>
    </row>
    <row r="158" spans="1:9" x14ac:dyDescent="0.3">
      <c r="A158" s="4" t="s">
        <v>425</v>
      </c>
      <c r="B158" s="4">
        <v>7.1</v>
      </c>
      <c r="C158" s="4">
        <v>2024</v>
      </c>
      <c r="D158" s="4" t="s">
        <v>10</v>
      </c>
      <c r="E158" s="4" t="s">
        <v>416</v>
      </c>
      <c r="F158" s="4" t="s">
        <v>426</v>
      </c>
      <c r="G158" s="4" t="s">
        <v>427</v>
      </c>
      <c r="H158" s="4">
        <v>66.900000000000006</v>
      </c>
      <c r="I158" s="4">
        <v>116.3</v>
      </c>
    </row>
    <row r="159" spans="1:9" x14ac:dyDescent="0.3">
      <c r="A159" s="4" t="s">
        <v>428</v>
      </c>
      <c r="B159" s="4">
        <v>5</v>
      </c>
      <c r="C159" s="4">
        <v>2010</v>
      </c>
      <c r="D159" s="4" t="s">
        <v>429</v>
      </c>
      <c r="E159" s="4" t="s">
        <v>406</v>
      </c>
      <c r="F159" s="4" t="s">
        <v>430</v>
      </c>
      <c r="G159" s="4" t="s">
        <v>431</v>
      </c>
      <c r="H159" s="4">
        <v>66.900000000000006</v>
      </c>
      <c r="I159" s="4">
        <v>104</v>
      </c>
    </row>
    <row r="160" spans="1:9" x14ac:dyDescent="0.3">
      <c r="A160" s="4" t="s">
        <v>432</v>
      </c>
      <c r="B160" s="4">
        <v>6.5</v>
      </c>
      <c r="C160" s="4">
        <v>2018</v>
      </c>
      <c r="D160" s="4" t="s">
        <v>216</v>
      </c>
      <c r="E160" s="4" t="s">
        <v>11</v>
      </c>
      <c r="F160" s="4" t="s">
        <v>433</v>
      </c>
      <c r="G160" s="4" t="s">
        <v>434</v>
      </c>
      <c r="H160" s="4">
        <v>83</v>
      </c>
      <c r="I160" s="4">
        <v>121</v>
      </c>
    </row>
    <row r="161" spans="1:9" x14ac:dyDescent="0.3">
      <c r="A161" s="4" t="s">
        <v>301</v>
      </c>
      <c r="B161" s="4">
        <v>7.5</v>
      </c>
      <c r="C161" s="4">
        <v>1994</v>
      </c>
      <c r="D161" s="4" t="s">
        <v>10</v>
      </c>
      <c r="E161" s="4" t="s">
        <v>11</v>
      </c>
      <c r="F161" s="4" t="s">
        <v>302</v>
      </c>
      <c r="G161" s="4" t="s">
        <v>303</v>
      </c>
      <c r="H161" s="4">
        <v>71</v>
      </c>
      <c r="I161" s="4">
        <v>102</v>
      </c>
    </row>
    <row r="162" spans="1:9" x14ac:dyDescent="0.3">
      <c r="A162" s="4" t="s">
        <v>435</v>
      </c>
      <c r="B162" s="4">
        <v>5.9</v>
      </c>
      <c r="C162" s="4">
        <v>2019</v>
      </c>
      <c r="D162" s="4" t="s">
        <v>10</v>
      </c>
      <c r="E162" s="4" t="s">
        <v>416</v>
      </c>
      <c r="F162" s="4" t="s">
        <v>436</v>
      </c>
      <c r="G162" s="4" t="s">
        <v>437</v>
      </c>
      <c r="H162" s="4">
        <v>45</v>
      </c>
      <c r="I162" s="4">
        <v>92</v>
      </c>
    </row>
    <row r="163" spans="1:9" x14ac:dyDescent="0.3">
      <c r="A163" s="4" t="s">
        <v>438</v>
      </c>
      <c r="B163" s="4">
        <v>7.3</v>
      </c>
      <c r="C163" s="4">
        <v>2016</v>
      </c>
      <c r="D163" s="4" t="s">
        <v>15</v>
      </c>
      <c r="E163" s="4" t="s">
        <v>406</v>
      </c>
      <c r="F163" s="4" t="s">
        <v>411</v>
      </c>
      <c r="G163" s="4" t="s">
        <v>439</v>
      </c>
      <c r="H163" s="4">
        <v>63</v>
      </c>
      <c r="I163" s="4">
        <v>117</v>
      </c>
    </row>
    <row r="164" spans="1:9" x14ac:dyDescent="0.3">
      <c r="A164" s="4" t="s">
        <v>440</v>
      </c>
      <c r="B164" s="4">
        <v>7.2</v>
      </c>
      <c r="C164" s="4">
        <v>2022</v>
      </c>
      <c r="D164" s="4" t="s">
        <v>10</v>
      </c>
      <c r="E164" s="4" t="s">
        <v>278</v>
      </c>
      <c r="F164" s="4" t="s">
        <v>441</v>
      </c>
      <c r="G164" s="4" t="s">
        <v>442</v>
      </c>
      <c r="H164" s="4">
        <v>71</v>
      </c>
      <c r="I164" s="4">
        <v>107</v>
      </c>
    </row>
    <row r="165" spans="1:9" x14ac:dyDescent="0.3">
      <c r="A165" s="4" t="s">
        <v>443</v>
      </c>
      <c r="B165" s="4">
        <v>6.8</v>
      </c>
      <c r="C165" s="4">
        <v>2022</v>
      </c>
      <c r="D165" s="4" t="s">
        <v>10</v>
      </c>
      <c r="E165" s="4" t="s">
        <v>406</v>
      </c>
      <c r="F165" s="4" t="s">
        <v>444</v>
      </c>
      <c r="G165" s="4" t="s">
        <v>445</v>
      </c>
      <c r="H165" s="4">
        <v>77</v>
      </c>
      <c r="I165" s="4">
        <v>130</v>
      </c>
    </row>
    <row r="166" spans="1:9" x14ac:dyDescent="0.3">
      <c r="A166" s="4" t="s">
        <v>446</v>
      </c>
      <c r="B166" s="4">
        <v>5.5</v>
      </c>
      <c r="C166" s="4">
        <v>2023</v>
      </c>
      <c r="D166" s="4" t="s">
        <v>15</v>
      </c>
      <c r="E166" s="4" t="s">
        <v>406</v>
      </c>
      <c r="F166" s="4" t="s">
        <v>447</v>
      </c>
      <c r="G166" s="4" t="s">
        <v>448</v>
      </c>
      <c r="H166" s="4">
        <v>33</v>
      </c>
      <c r="I166" s="4">
        <v>109</v>
      </c>
    </row>
    <row r="167" spans="1:9" x14ac:dyDescent="0.3">
      <c r="A167" s="4" t="s">
        <v>449</v>
      </c>
      <c r="B167" s="4">
        <v>8.5</v>
      </c>
      <c r="C167" s="4">
        <v>1979</v>
      </c>
      <c r="D167" s="4" t="s">
        <v>10</v>
      </c>
      <c r="E167" s="4" t="s">
        <v>406</v>
      </c>
      <c r="F167" s="4" t="s">
        <v>12</v>
      </c>
      <c r="G167" s="4" t="s">
        <v>450</v>
      </c>
      <c r="H167" s="4">
        <v>89</v>
      </c>
      <c r="I167" s="4">
        <v>117</v>
      </c>
    </row>
    <row r="168" spans="1:9" x14ac:dyDescent="0.3">
      <c r="A168" s="4" t="s">
        <v>451</v>
      </c>
      <c r="B168" s="4">
        <v>7.5</v>
      </c>
      <c r="C168" s="4">
        <v>2018</v>
      </c>
      <c r="D168" s="4" t="s">
        <v>15</v>
      </c>
      <c r="E168" s="4" t="s">
        <v>410</v>
      </c>
      <c r="F168" s="4" t="s">
        <v>269</v>
      </c>
      <c r="G168" s="4" t="s">
        <v>452</v>
      </c>
      <c r="H168" s="4">
        <v>82</v>
      </c>
      <c r="I168" s="4">
        <v>90</v>
      </c>
    </row>
    <row r="169" spans="1:9" x14ac:dyDescent="0.3">
      <c r="A169" s="4" t="s">
        <v>453</v>
      </c>
      <c r="B169" s="4">
        <v>6.7</v>
      </c>
      <c r="C169" s="4">
        <v>2024</v>
      </c>
      <c r="D169" s="4" t="s">
        <v>10</v>
      </c>
      <c r="E169" s="4" t="s">
        <v>406</v>
      </c>
      <c r="F169" s="4" t="s">
        <v>454</v>
      </c>
      <c r="G169" s="4" t="s">
        <v>455</v>
      </c>
      <c r="H169" s="4">
        <v>65</v>
      </c>
      <c r="I169" s="4">
        <v>119</v>
      </c>
    </row>
    <row r="170" spans="1:9" x14ac:dyDescent="0.3">
      <c r="A170" s="4" t="s">
        <v>456</v>
      </c>
      <c r="B170" s="4">
        <v>7.1</v>
      </c>
      <c r="C170" s="4">
        <v>2019</v>
      </c>
      <c r="D170" s="4" t="s">
        <v>10</v>
      </c>
      <c r="E170" s="4" t="s">
        <v>410</v>
      </c>
      <c r="F170" s="4" t="s">
        <v>457</v>
      </c>
      <c r="G170" s="4" t="s">
        <v>458</v>
      </c>
      <c r="H170" s="4">
        <v>72</v>
      </c>
      <c r="I170" s="4">
        <v>148</v>
      </c>
    </row>
    <row r="171" spans="1:9" x14ac:dyDescent="0.3">
      <c r="A171" s="4" t="s">
        <v>459</v>
      </c>
      <c r="B171" s="4">
        <v>7</v>
      </c>
      <c r="C171" s="4">
        <v>2017</v>
      </c>
      <c r="D171" s="4" t="s">
        <v>10</v>
      </c>
      <c r="E171" s="4" t="s">
        <v>410</v>
      </c>
      <c r="F171" s="4" t="s">
        <v>460</v>
      </c>
      <c r="G171" s="4" t="s">
        <v>461</v>
      </c>
      <c r="H171" s="4">
        <v>73</v>
      </c>
      <c r="I171" s="4">
        <v>121</v>
      </c>
    </row>
    <row r="172" spans="1:9" x14ac:dyDescent="0.3">
      <c r="A172" s="4" t="s">
        <v>462</v>
      </c>
      <c r="B172" s="4">
        <v>7.1</v>
      </c>
      <c r="C172" s="4">
        <v>2022</v>
      </c>
      <c r="D172" s="4" t="s">
        <v>10</v>
      </c>
      <c r="E172" s="4" t="s">
        <v>406</v>
      </c>
      <c r="F172" s="4" t="s">
        <v>463</v>
      </c>
      <c r="G172" s="4" t="s">
        <v>464</v>
      </c>
      <c r="H172" s="4">
        <v>76</v>
      </c>
      <c r="I172" s="4">
        <v>95</v>
      </c>
    </row>
    <row r="173" spans="1:9" x14ac:dyDescent="0.3">
      <c r="A173" s="4" t="s">
        <v>465</v>
      </c>
      <c r="B173" s="4">
        <v>7.3</v>
      </c>
      <c r="C173" s="4">
        <v>2018</v>
      </c>
      <c r="D173" s="4" t="s">
        <v>10</v>
      </c>
      <c r="E173" s="4" t="s">
        <v>410</v>
      </c>
      <c r="F173" s="4" t="s">
        <v>457</v>
      </c>
      <c r="G173" s="4" t="s">
        <v>466</v>
      </c>
      <c r="H173" s="4">
        <v>87</v>
      </c>
      <c r="I173" s="4">
        <v>127</v>
      </c>
    </row>
    <row r="174" spans="1:9" x14ac:dyDescent="0.3">
      <c r="A174" s="4" t="s">
        <v>467</v>
      </c>
      <c r="B174" s="4">
        <v>6.9</v>
      </c>
      <c r="C174" s="4">
        <v>2023</v>
      </c>
      <c r="D174" s="4" t="s">
        <v>10</v>
      </c>
      <c r="E174" s="4" t="s">
        <v>278</v>
      </c>
      <c r="F174" s="4" t="s">
        <v>468</v>
      </c>
      <c r="G174" s="4" t="s">
        <v>469</v>
      </c>
      <c r="H174" s="4">
        <v>74</v>
      </c>
      <c r="I174" s="4">
        <v>102</v>
      </c>
    </row>
    <row r="175" spans="1:9" x14ac:dyDescent="0.3">
      <c r="A175" s="4" t="s">
        <v>346</v>
      </c>
      <c r="B175" s="4">
        <v>7.1</v>
      </c>
      <c r="C175" s="4">
        <v>2024</v>
      </c>
      <c r="D175" s="4" t="s">
        <v>10</v>
      </c>
      <c r="E175" s="4" t="s">
        <v>272</v>
      </c>
      <c r="F175" s="4" t="s">
        <v>347</v>
      </c>
      <c r="G175" s="4" t="s">
        <v>347</v>
      </c>
      <c r="H175" s="4">
        <v>66.900000000000006</v>
      </c>
      <c r="I175" s="4">
        <v>103</v>
      </c>
    </row>
    <row r="176" spans="1:9" x14ac:dyDescent="0.3">
      <c r="A176" s="4" t="s">
        <v>470</v>
      </c>
      <c r="B176" s="4">
        <v>7</v>
      </c>
      <c r="C176" s="4">
        <v>2024</v>
      </c>
      <c r="D176" s="4" t="s">
        <v>10</v>
      </c>
      <c r="E176" s="4" t="s">
        <v>406</v>
      </c>
      <c r="F176" s="4" t="s">
        <v>471</v>
      </c>
      <c r="G176" s="4" t="s">
        <v>471</v>
      </c>
      <c r="H176" s="4">
        <v>66.900000000000006</v>
      </c>
      <c r="I176" s="4">
        <v>116.3</v>
      </c>
    </row>
    <row r="177" spans="1:9" x14ac:dyDescent="0.3">
      <c r="A177" s="4" t="s">
        <v>472</v>
      </c>
      <c r="B177" s="4">
        <v>6.7</v>
      </c>
      <c r="C177" s="4">
        <v>2024</v>
      </c>
      <c r="D177" s="4" t="s">
        <v>216</v>
      </c>
      <c r="E177" s="4" t="s">
        <v>410</v>
      </c>
      <c r="F177" s="4" t="s">
        <v>473</v>
      </c>
      <c r="G177" s="4" t="s">
        <v>474</v>
      </c>
      <c r="H177" s="4">
        <v>66.900000000000006</v>
      </c>
      <c r="I177" s="4">
        <v>132</v>
      </c>
    </row>
    <row r="178" spans="1:9" x14ac:dyDescent="0.3">
      <c r="A178" s="4" t="s">
        <v>475</v>
      </c>
      <c r="B178" s="4">
        <v>7.5</v>
      </c>
      <c r="C178" s="4">
        <v>2002</v>
      </c>
      <c r="D178" s="4" t="s">
        <v>10</v>
      </c>
      <c r="E178" s="4" t="s">
        <v>410</v>
      </c>
      <c r="F178" s="4" t="s">
        <v>476</v>
      </c>
      <c r="G178" s="4" t="s">
        <v>477</v>
      </c>
      <c r="H178" s="4">
        <v>73</v>
      </c>
      <c r="I178" s="4">
        <v>113</v>
      </c>
    </row>
    <row r="179" spans="1:9" x14ac:dyDescent="0.3">
      <c r="A179" s="4" t="s">
        <v>478</v>
      </c>
      <c r="B179" s="4">
        <v>7.1</v>
      </c>
      <c r="C179" s="4">
        <v>2024</v>
      </c>
      <c r="D179" s="4" t="s">
        <v>10</v>
      </c>
      <c r="E179" s="4" t="s">
        <v>406</v>
      </c>
      <c r="F179" s="4" t="s">
        <v>479</v>
      </c>
      <c r="G179" s="4" t="s">
        <v>480</v>
      </c>
      <c r="H179" s="4">
        <v>66.900000000000006</v>
      </c>
      <c r="I179" s="4">
        <v>116.3</v>
      </c>
    </row>
    <row r="180" spans="1:9" x14ac:dyDescent="0.3">
      <c r="A180" s="4" t="s">
        <v>481</v>
      </c>
      <c r="B180" s="4">
        <v>5.5</v>
      </c>
      <c r="C180" s="4">
        <v>2024</v>
      </c>
      <c r="D180" s="4" t="s">
        <v>10</v>
      </c>
      <c r="E180" s="4" t="s">
        <v>11</v>
      </c>
      <c r="F180" s="4" t="s">
        <v>482</v>
      </c>
      <c r="G180" s="4" t="s">
        <v>483</v>
      </c>
      <c r="H180" s="4">
        <v>60</v>
      </c>
      <c r="I180" s="4">
        <v>92</v>
      </c>
    </row>
    <row r="181" spans="1:9" x14ac:dyDescent="0.3">
      <c r="A181" s="4" t="s">
        <v>484</v>
      </c>
      <c r="B181" s="4">
        <v>7.1</v>
      </c>
      <c r="C181" s="4">
        <v>2024</v>
      </c>
      <c r="D181" s="4" t="s">
        <v>10</v>
      </c>
      <c r="E181" s="4" t="s">
        <v>410</v>
      </c>
      <c r="F181" s="4" t="s">
        <v>485</v>
      </c>
      <c r="G181" s="4" t="s">
        <v>486</v>
      </c>
      <c r="H181" s="4">
        <v>66.900000000000006</v>
      </c>
      <c r="I181" s="4">
        <v>116.3</v>
      </c>
    </row>
    <row r="182" spans="1:9" x14ac:dyDescent="0.3">
      <c r="A182" s="4" t="s">
        <v>487</v>
      </c>
      <c r="B182" s="4">
        <v>7</v>
      </c>
      <c r="C182" s="4">
        <v>2022</v>
      </c>
      <c r="D182" s="4" t="s">
        <v>10</v>
      </c>
      <c r="E182" s="4" t="s">
        <v>406</v>
      </c>
      <c r="F182" s="4" t="s">
        <v>488</v>
      </c>
      <c r="G182" s="4" t="s">
        <v>489</v>
      </c>
      <c r="H182" s="4">
        <v>78</v>
      </c>
      <c r="I182" s="4">
        <v>102</v>
      </c>
    </row>
    <row r="183" spans="1:9" x14ac:dyDescent="0.3">
      <c r="A183" s="4" t="s">
        <v>490</v>
      </c>
      <c r="B183" s="4">
        <v>6.8</v>
      </c>
      <c r="C183" s="4">
        <v>2022</v>
      </c>
      <c r="D183" s="4" t="s">
        <v>491</v>
      </c>
      <c r="E183" s="4" t="s">
        <v>278</v>
      </c>
      <c r="F183" s="4" t="s">
        <v>492</v>
      </c>
      <c r="G183" s="4" t="s">
        <v>493</v>
      </c>
      <c r="H183" s="4">
        <v>72</v>
      </c>
      <c r="I183" s="4">
        <v>91</v>
      </c>
    </row>
    <row r="184" spans="1:9" x14ac:dyDescent="0.3">
      <c r="A184" s="4" t="s">
        <v>494</v>
      </c>
      <c r="B184" s="4">
        <v>5.8</v>
      </c>
      <c r="C184" s="4">
        <v>2024</v>
      </c>
      <c r="D184" s="4" t="s">
        <v>10</v>
      </c>
      <c r="E184" s="4" t="s">
        <v>406</v>
      </c>
      <c r="F184" s="4" t="s">
        <v>495</v>
      </c>
      <c r="G184" s="4" t="s">
        <v>496</v>
      </c>
      <c r="H184" s="4">
        <v>57</v>
      </c>
      <c r="I184" s="4">
        <v>89</v>
      </c>
    </row>
    <row r="185" spans="1:9" x14ac:dyDescent="0.3">
      <c r="A185" s="4" t="s">
        <v>497</v>
      </c>
      <c r="B185" s="4">
        <v>7</v>
      </c>
      <c r="C185" s="4">
        <v>2022</v>
      </c>
      <c r="D185" s="4" t="s">
        <v>10</v>
      </c>
      <c r="E185" s="4" t="s">
        <v>410</v>
      </c>
      <c r="F185" s="4" t="s">
        <v>347</v>
      </c>
      <c r="G185" s="4" t="s">
        <v>498</v>
      </c>
      <c r="H185" s="4">
        <v>76</v>
      </c>
      <c r="I185" s="4">
        <v>103</v>
      </c>
    </row>
    <row r="186" spans="1:9" x14ac:dyDescent="0.3">
      <c r="A186" s="4" t="s">
        <v>301</v>
      </c>
      <c r="B186" s="4">
        <v>7.1</v>
      </c>
      <c r="C186" s="4">
        <v>2024</v>
      </c>
      <c r="D186" s="4" t="s">
        <v>10</v>
      </c>
      <c r="E186" s="4" t="s">
        <v>11</v>
      </c>
      <c r="F186" s="4" t="s">
        <v>364</v>
      </c>
      <c r="G186" s="4" t="s">
        <v>365</v>
      </c>
      <c r="H186" s="4">
        <v>66.900000000000006</v>
      </c>
      <c r="I186" s="4">
        <v>116.3</v>
      </c>
    </row>
    <row r="187" spans="1:9" x14ac:dyDescent="0.3">
      <c r="A187" s="4" t="s">
        <v>499</v>
      </c>
      <c r="B187" s="4">
        <v>5.3</v>
      </c>
      <c r="C187" s="4">
        <v>2022</v>
      </c>
      <c r="D187" s="4" t="s">
        <v>15</v>
      </c>
      <c r="E187" s="4" t="s">
        <v>406</v>
      </c>
      <c r="F187" s="4" t="s">
        <v>500</v>
      </c>
      <c r="G187" s="4" t="s">
        <v>501</v>
      </c>
      <c r="H187" s="4">
        <v>45</v>
      </c>
      <c r="I187" s="4">
        <v>105</v>
      </c>
    </row>
    <row r="188" spans="1:9" x14ac:dyDescent="0.3">
      <c r="A188" s="4" t="s">
        <v>502</v>
      </c>
      <c r="B188" s="4">
        <v>7.1</v>
      </c>
      <c r="C188" s="4">
        <v>2024</v>
      </c>
      <c r="D188" s="4" t="s">
        <v>15</v>
      </c>
      <c r="E188" s="4" t="s">
        <v>416</v>
      </c>
      <c r="F188" s="4" t="s">
        <v>503</v>
      </c>
      <c r="G188" s="4" t="s">
        <v>504</v>
      </c>
      <c r="H188" s="4">
        <v>66.900000000000006</v>
      </c>
      <c r="I188" s="4">
        <v>102</v>
      </c>
    </row>
    <row r="189" spans="1:9" x14ac:dyDescent="0.3">
      <c r="A189" s="4" t="s">
        <v>505</v>
      </c>
      <c r="B189" s="4">
        <v>5.7</v>
      </c>
      <c r="C189" s="4">
        <v>2024</v>
      </c>
      <c r="D189" s="4" t="s">
        <v>10</v>
      </c>
      <c r="E189" s="4" t="s">
        <v>410</v>
      </c>
      <c r="F189" s="4" t="s">
        <v>506</v>
      </c>
      <c r="G189" s="4" t="s">
        <v>506</v>
      </c>
      <c r="H189" s="4">
        <v>65</v>
      </c>
      <c r="I189" s="4">
        <v>116.3</v>
      </c>
    </row>
    <row r="190" spans="1:9" x14ac:dyDescent="0.3">
      <c r="A190" s="4" t="s">
        <v>507</v>
      </c>
      <c r="B190" s="4">
        <v>6.1</v>
      </c>
      <c r="C190" s="4">
        <v>2008</v>
      </c>
      <c r="D190" s="4" t="s">
        <v>10</v>
      </c>
      <c r="E190" s="4" t="s">
        <v>406</v>
      </c>
      <c r="F190" s="4" t="s">
        <v>508</v>
      </c>
      <c r="G190" s="4" t="s">
        <v>509</v>
      </c>
      <c r="H190" s="4">
        <v>47</v>
      </c>
      <c r="I190" s="4">
        <v>86</v>
      </c>
    </row>
    <row r="191" spans="1:9" x14ac:dyDescent="0.3">
      <c r="A191" s="4" t="s">
        <v>510</v>
      </c>
      <c r="B191" s="4">
        <v>4.9000000000000004</v>
      </c>
      <c r="C191" s="4">
        <v>2024</v>
      </c>
      <c r="D191" s="4" t="s">
        <v>15</v>
      </c>
      <c r="E191" s="4" t="s">
        <v>406</v>
      </c>
      <c r="F191" s="4" t="s">
        <v>511</v>
      </c>
      <c r="G191" s="4" t="s">
        <v>512</v>
      </c>
      <c r="H191" s="4">
        <v>36</v>
      </c>
      <c r="I191" s="4">
        <v>92</v>
      </c>
    </row>
    <row r="192" spans="1:9" x14ac:dyDescent="0.3">
      <c r="A192" s="4" t="s">
        <v>513</v>
      </c>
      <c r="B192" s="4">
        <v>6.5</v>
      </c>
      <c r="C192" s="4">
        <v>2022</v>
      </c>
      <c r="D192" s="4" t="s">
        <v>10</v>
      </c>
      <c r="E192" s="4" t="s">
        <v>406</v>
      </c>
      <c r="F192" s="4" t="s">
        <v>347</v>
      </c>
      <c r="G192" s="4" t="s">
        <v>514</v>
      </c>
      <c r="H192" s="4">
        <v>80</v>
      </c>
      <c r="I192" s="4">
        <v>105</v>
      </c>
    </row>
    <row r="193" spans="1:9" x14ac:dyDescent="0.3">
      <c r="A193" s="4" t="s">
        <v>515</v>
      </c>
      <c r="B193" s="4">
        <v>5.7</v>
      </c>
      <c r="C193" s="4">
        <v>2024</v>
      </c>
      <c r="D193" s="4" t="s">
        <v>10</v>
      </c>
      <c r="E193" s="4" t="s">
        <v>406</v>
      </c>
      <c r="F193" s="4" t="s">
        <v>516</v>
      </c>
      <c r="G193" s="4" t="s">
        <v>517</v>
      </c>
      <c r="H193" s="4">
        <v>57</v>
      </c>
      <c r="I193" s="4">
        <v>92</v>
      </c>
    </row>
    <row r="194" spans="1:9" x14ac:dyDescent="0.3">
      <c r="A194" s="4" t="s">
        <v>109</v>
      </c>
      <c r="B194" s="4">
        <v>7.9</v>
      </c>
      <c r="C194" s="4">
        <v>2023</v>
      </c>
      <c r="D194" s="4" t="s">
        <v>15</v>
      </c>
      <c r="E194" s="4" t="s">
        <v>11</v>
      </c>
      <c r="F194" s="4" t="s">
        <v>110</v>
      </c>
      <c r="G194" s="4" t="s">
        <v>111</v>
      </c>
      <c r="H194" s="4">
        <v>81</v>
      </c>
      <c r="I194" s="4">
        <v>124</v>
      </c>
    </row>
    <row r="195" spans="1:9" x14ac:dyDescent="0.3">
      <c r="A195" s="4" t="s">
        <v>518</v>
      </c>
      <c r="B195" s="4">
        <v>6.9</v>
      </c>
      <c r="C195" s="4">
        <v>2024</v>
      </c>
      <c r="D195" s="4" t="s">
        <v>15</v>
      </c>
      <c r="E195" s="4" t="s">
        <v>410</v>
      </c>
      <c r="F195" s="4" t="s">
        <v>519</v>
      </c>
      <c r="G195" s="4" t="s">
        <v>520</v>
      </c>
      <c r="H195" s="4">
        <v>84</v>
      </c>
      <c r="I195" s="4">
        <v>100</v>
      </c>
    </row>
    <row r="196" spans="1:9" x14ac:dyDescent="0.3">
      <c r="A196" s="4" t="s">
        <v>521</v>
      </c>
      <c r="B196" s="4">
        <v>7.1</v>
      </c>
      <c r="C196" s="4">
        <v>2023</v>
      </c>
      <c r="D196" s="4" t="s">
        <v>10</v>
      </c>
      <c r="E196" s="4" t="s">
        <v>406</v>
      </c>
      <c r="F196" s="4" t="s">
        <v>522</v>
      </c>
      <c r="G196" s="4" t="s">
        <v>523</v>
      </c>
      <c r="H196" s="4">
        <v>72</v>
      </c>
      <c r="I196" s="4">
        <v>93</v>
      </c>
    </row>
    <row r="197" spans="1:9" x14ac:dyDescent="0.3">
      <c r="A197" s="4" t="s">
        <v>389</v>
      </c>
      <c r="B197" s="4">
        <v>7.1</v>
      </c>
      <c r="C197" s="4">
        <v>2024</v>
      </c>
      <c r="D197" s="4" t="s">
        <v>10</v>
      </c>
      <c r="E197" s="4" t="s">
        <v>272</v>
      </c>
      <c r="F197" s="4" t="s">
        <v>390</v>
      </c>
      <c r="G197" s="4" t="s">
        <v>391</v>
      </c>
      <c r="H197" s="4">
        <v>66.900000000000006</v>
      </c>
      <c r="I197" s="4">
        <v>101</v>
      </c>
    </row>
    <row r="198" spans="1:9" x14ac:dyDescent="0.3">
      <c r="A198" s="4" t="s">
        <v>524</v>
      </c>
      <c r="B198" s="4">
        <v>8</v>
      </c>
      <c r="C198" s="4">
        <v>2024</v>
      </c>
      <c r="D198" s="4" t="s">
        <v>10</v>
      </c>
      <c r="E198" s="4" t="s">
        <v>410</v>
      </c>
      <c r="F198" s="4" t="s">
        <v>525</v>
      </c>
      <c r="G198" s="4" t="s">
        <v>526</v>
      </c>
      <c r="H198" s="4">
        <v>83</v>
      </c>
      <c r="I198" s="4">
        <v>116.3</v>
      </c>
    </row>
    <row r="199" spans="1:9" x14ac:dyDescent="0.3">
      <c r="A199" s="4" t="s">
        <v>527</v>
      </c>
      <c r="B199" s="4">
        <v>6.7</v>
      </c>
      <c r="C199" s="4">
        <v>2024</v>
      </c>
      <c r="D199" s="4" t="s">
        <v>10</v>
      </c>
      <c r="E199" s="4" t="s">
        <v>406</v>
      </c>
      <c r="F199" s="4" t="s">
        <v>528</v>
      </c>
      <c r="G199" s="4" t="s">
        <v>529</v>
      </c>
      <c r="H199" s="4">
        <v>62</v>
      </c>
      <c r="I199" s="4">
        <v>109</v>
      </c>
    </row>
    <row r="200" spans="1:9" x14ac:dyDescent="0.3">
      <c r="A200" s="4" t="s">
        <v>530</v>
      </c>
      <c r="B200" s="4">
        <v>5</v>
      </c>
      <c r="C200" s="4">
        <v>2024</v>
      </c>
      <c r="D200" s="4" t="s">
        <v>10</v>
      </c>
      <c r="E200" s="4" t="s">
        <v>406</v>
      </c>
      <c r="F200" s="4" t="s">
        <v>531</v>
      </c>
      <c r="G200" s="4" t="s">
        <v>532</v>
      </c>
      <c r="H200" s="4">
        <v>43</v>
      </c>
      <c r="I200" s="4">
        <v>91</v>
      </c>
    </row>
    <row r="201" spans="1:9" x14ac:dyDescent="0.3">
      <c r="A201" s="4" t="s">
        <v>533</v>
      </c>
      <c r="B201" s="4">
        <v>7.1</v>
      </c>
      <c r="C201" s="4">
        <v>2024</v>
      </c>
      <c r="D201" s="4" t="s">
        <v>10</v>
      </c>
      <c r="E201" s="4" t="s">
        <v>278</v>
      </c>
      <c r="F201" s="4" t="s">
        <v>118</v>
      </c>
      <c r="G201" s="4" t="s">
        <v>534</v>
      </c>
      <c r="H201" s="4">
        <v>66.900000000000006</v>
      </c>
      <c r="I201" s="4">
        <v>116.3</v>
      </c>
    </row>
    <row r="202" spans="1:9" x14ac:dyDescent="0.3">
      <c r="A202" s="4" t="s">
        <v>449</v>
      </c>
      <c r="B202" s="4">
        <v>8.5</v>
      </c>
      <c r="C202" s="4">
        <v>1979</v>
      </c>
      <c r="D202" s="4" t="s">
        <v>10</v>
      </c>
      <c r="E202" s="4" t="s">
        <v>406</v>
      </c>
      <c r="F202" s="4" t="s">
        <v>12</v>
      </c>
      <c r="G202" s="4" t="s">
        <v>450</v>
      </c>
      <c r="H202" s="4">
        <v>89</v>
      </c>
      <c r="I202" s="4">
        <v>117</v>
      </c>
    </row>
    <row r="203" spans="1:9" x14ac:dyDescent="0.3">
      <c r="A203" s="4" t="s">
        <v>451</v>
      </c>
      <c r="B203" s="4">
        <v>7.5</v>
      </c>
      <c r="C203" s="4">
        <v>2018</v>
      </c>
      <c r="D203" s="4" t="s">
        <v>15</v>
      </c>
      <c r="E203" s="4" t="s">
        <v>410</v>
      </c>
      <c r="F203" s="4" t="s">
        <v>269</v>
      </c>
      <c r="G203" s="4" t="s">
        <v>452</v>
      </c>
      <c r="H203" s="4">
        <v>82</v>
      </c>
      <c r="I203" s="4">
        <v>90</v>
      </c>
    </row>
    <row r="204" spans="1:9" x14ac:dyDescent="0.3">
      <c r="A204" s="4" t="s">
        <v>535</v>
      </c>
      <c r="B204" s="4">
        <v>7.6</v>
      </c>
      <c r="C204" s="4">
        <v>2018</v>
      </c>
      <c r="D204" s="4" t="s">
        <v>10</v>
      </c>
      <c r="E204" s="4" t="s">
        <v>11</v>
      </c>
      <c r="F204" s="4" t="s">
        <v>536</v>
      </c>
      <c r="G204" s="4" t="s">
        <v>537</v>
      </c>
      <c r="H204" s="4">
        <v>66</v>
      </c>
      <c r="I204" s="4">
        <v>119</v>
      </c>
    </row>
    <row r="205" spans="1:9" x14ac:dyDescent="0.3">
      <c r="A205" s="4" t="s">
        <v>538</v>
      </c>
      <c r="B205" s="4">
        <v>8.4</v>
      </c>
      <c r="C205" s="4">
        <v>2019</v>
      </c>
      <c r="D205" s="4" t="s">
        <v>15</v>
      </c>
      <c r="E205" s="4" t="s">
        <v>11</v>
      </c>
      <c r="F205" s="4" t="s">
        <v>539</v>
      </c>
      <c r="G205" s="4" t="s">
        <v>540</v>
      </c>
      <c r="H205" s="4">
        <v>78</v>
      </c>
      <c r="I205" s="4">
        <v>181</v>
      </c>
    </row>
    <row r="206" spans="1:9" x14ac:dyDescent="0.3">
      <c r="A206" s="4" t="s">
        <v>261</v>
      </c>
      <c r="B206" s="4">
        <v>7.1</v>
      </c>
      <c r="C206" s="4">
        <v>2024</v>
      </c>
      <c r="D206" s="4" t="s">
        <v>35</v>
      </c>
      <c r="E206" s="4" t="s">
        <v>36</v>
      </c>
      <c r="F206" s="4" t="s">
        <v>262</v>
      </c>
      <c r="G206" s="4" t="s">
        <v>263</v>
      </c>
      <c r="H206" s="4">
        <v>66.900000000000006</v>
      </c>
      <c r="I206" s="4">
        <v>95</v>
      </c>
    </row>
    <row r="207" spans="1:9" x14ac:dyDescent="0.3">
      <c r="A207" s="4" t="s">
        <v>541</v>
      </c>
      <c r="B207" s="4">
        <v>7</v>
      </c>
      <c r="C207" s="4">
        <v>2021</v>
      </c>
      <c r="D207" s="4" t="s">
        <v>15</v>
      </c>
      <c r="E207" s="4" t="s">
        <v>22</v>
      </c>
      <c r="F207" s="4" t="s">
        <v>542</v>
      </c>
      <c r="G207" s="4" t="s">
        <v>126</v>
      </c>
      <c r="H207" s="4">
        <v>45</v>
      </c>
      <c r="I207" s="4">
        <v>124</v>
      </c>
    </row>
    <row r="208" spans="1:9" x14ac:dyDescent="0.3">
      <c r="A208" s="4" t="s">
        <v>267</v>
      </c>
      <c r="B208" s="4">
        <v>8.6</v>
      </c>
      <c r="C208" s="4">
        <v>2023</v>
      </c>
      <c r="D208" s="4" t="s">
        <v>35</v>
      </c>
      <c r="E208" s="4" t="s">
        <v>36</v>
      </c>
      <c r="F208" s="4" t="s">
        <v>160</v>
      </c>
      <c r="G208" s="4" t="s">
        <v>161</v>
      </c>
      <c r="H208" s="4">
        <v>86</v>
      </c>
      <c r="I208" s="4">
        <v>140</v>
      </c>
    </row>
    <row r="209" spans="1:9" x14ac:dyDescent="0.3">
      <c r="A209" s="4" t="s">
        <v>543</v>
      </c>
      <c r="B209" s="4">
        <v>6.5</v>
      </c>
      <c r="C209" s="4">
        <v>1999</v>
      </c>
      <c r="D209" s="4" t="s">
        <v>35</v>
      </c>
      <c r="E209" s="4" t="s">
        <v>11</v>
      </c>
      <c r="F209" s="4" t="s">
        <v>544</v>
      </c>
      <c r="G209" s="4" t="s">
        <v>545</v>
      </c>
      <c r="H209" s="4">
        <v>51</v>
      </c>
      <c r="I209" s="4">
        <v>136</v>
      </c>
    </row>
    <row r="210" spans="1:9" x14ac:dyDescent="0.3">
      <c r="A210" s="4" t="s">
        <v>546</v>
      </c>
      <c r="B210" s="4">
        <v>8.1999999999999993</v>
      </c>
      <c r="C210" s="4">
        <v>2021</v>
      </c>
      <c r="D210" s="4" t="s">
        <v>15</v>
      </c>
      <c r="E210" s="4" t="s">
        <v>11</v>
      </c>
      <c r="F210" s="4" t="s">
        <v>547</v>
      </c>
      <c r="G210" s="4" t="s">
        <v>548</v>
      </c>
      <c r="H210" s="4">
        <v>71</v>
      </c>
      <c r="I210" s="4">
        <v>148</v>
      </c>
    </row>
    <row r="211" spans="1:9" x14ac:dyDescent="0.3">
      <c r="A211" s="4" t="s">
        <v>549</v>
      </c>
      <c r="B211" s="4">
        <v>7.8</v>
      </c>
      <c r="C211" s="4">
        <v>1984</v>
      </c>
      <c r="D211" s="4" t="s">
        <v>35</v>
      </c>
      <c r="E211" s="4" t="s">
        <v>11</v>
      </c>
      <c r="F211" s="4" t="s">
        <v>550</v>
      </c>
      <c r="G211" s="4" t="s">
        <v>551</v>
      </c>
      <c r="H211" s="4">
        <v>71</v>
      </c>
      <c r="I211" s="4">
        <v>105</v>
      </c>
    </row>
    <row r="212" spans="1:9" x14ac:dyDescent="0.3">
      <c r="A212" s="4" t="s">
        <v>18</v>
      </c>
      <c r="B212" s="4">
        <v>5.2</v>
      </c>
      <c r="C212" s="4">
        <v>2024</v>
      </c>
      <c r="D212" s="4" t="s">
        <v>15</v>
      </c>
      <c r="E212" s="4" t="s">
        <v>11</v>
      </c>
      <c r="F212" s="4" t="s">
        <v>19</v>
      </c>
      <c r="G212" s="4" t="s">
        <v>20</v>
      </c>
      <c r="H212" s="4">
        <v>35</v>
      </c>
      <c r="I212" s="4">
        <v>122</v>
      </c>
    </row>
    <row r="213" spans="1:9" x14ac:dyDescent="0.3">
      <c r="A213" s="4" t="s">
        <v>552</v>
      </c>
      <c r="B213" s="4">
        <v>8.6999999999999993</v>
      </c>
      <c r="C213" s="4">
        <v>1999</v>
      </c>
      <c r="D213" s="4" t="s">
        <v>10</v>
      </c>
      <c r="E213" s="4" t="s">
        <v>11</v>
      </c>
      <c r="F213" s="4" t="s">
        <v>553</v>
      </c>
      <c r="G213" s="4" t="s">
        <v>554</v>
      </c>
      <c r="H213" s="4">
        <v>73</v>
      </c>
      <c r="I213" s="4">
        <v>136</v>
      </c>
    </row>
    <row r="214" spans="1:9" x14ac:dyDescent="0.3">
      <c r="A214" s="4" t="s">
        <v>25</v>
      </c>
      <c r="B214" s="4">
        <v>7.1</v>
      </c>
      <c r="C214" s="4">
        <v>2024</v>
      </c>
      <c r="D214" s="4" t="s">
        <v>10</v>
      </c>
      <c r="E214" s="4" t="s">
        <v>11</v>
      </c>
      <c r="F214" s="4" t="s">
        <v>26</v>
      </c>
      <c r="G214" s="4" t="s">
        <v>27</v>
      </c>
      <c r="H214" s="4">
        <v>66.900000000000006</v>
      </c>
      <c r="I214" s="4">
        <v>116.3</v>
      </c>
    </row>
    <row r="215" spans="1:9" x14ac:dyDescent="0.3">
      <c r="A215" s="4" t="s">
        <v>555</v>
      </c>
      <c r="B215" s="4">
        <v>8</v>
      </c>
      <c r="C215" s="4">
        <v>2017</v>
      </c>
      <c r="D215" s="4" t="s">
        <v>10</v>
      </c>
      <c r="E215" s="4" t="s">
        <v>11</v>
      </c>
      <c r="F215" s="4" t="s">
        <v>130</v>
      </c>
      <c r="G215" s="4" t="s">
        <v>556</v>
      </c>
      <c r="H215" s="4">
        <v>81</v>
      </c>
      <c r="I215" s="4">
        <v>164</v>
      </c>
    </row>
    <row r="216" spans="1:9" x14ac:dyDescent="0.3">
      <c r="A216" s="4" t="s">
        <v>28</v>
      </c>
      <c r="B216" s="4">
        <v>8.1999999999999993</v>
      </c>
      <c r="C216" s="4">
        <v>1993</v>
      </c>
      <c r="D216" s="4" t="s">
        <v>15</v>
      </c>
      <c r="E216" s="4" t="s">
        <v>11</v>
      </c>
      <c r="F216" s="4" t="s">
        <v>29</v>
      </c>
      <c r="G216" s="4" t="s">
        <v>30</v>
      </c>
      <c r="H216" s="4">
        <v>68</v>
      </c>
      <c r="I216" s="4">
        <v>127</v>
      </c>
    </row>
    <row r="217" spans="1:9" x14ac:dyDescent="0.3">
      <c r="A217" s="4" t="s">
        <v>31</v>
      </c>
      <c r="B217" s="4">
        <v>7.6</v>
      </c>
      <c r="C217" s="4">
        <v>1997</v>
      </c>
      <c r="D217" s="4" t="s">
        <v>15</v>
      </c>
      <c r="E217" s="4" t="s">
        <v>11</v>
      </c>
      <c r="F217" s="4" t="s">
        <v>32</v>
      </c>
      <c r="G217" s="4" t="s">
        <v>33</v>
      </c>
      <c r="H217" s="4">
        <v>52</v>
      </c>
      <c r="I217" s="4">
        <v>126</v>
      </c>
    </row>
    <row r="218" spans="1:9" x14ac:dyDescent="0.3">
      <c r="A218" s="4" t="s">
        <v>46</v>
      </c>
      <c r="B218" s="4">
        <v>7.2</v>
      </c>
      <c r="C218" s="4">
        <v>2012</v>
      </c>
      <c r="D218" s="4" t="s">
        <v>15</v>
      </c>
      <c r="E218" s="4" t="s">
        <v>11</v>
      </c>
      <c r="F218" s="4" t="s">
        <v>47</v>
      </c>
      <c r="G218" s="4" t="s">
        <v>48</v>
      </c>
      <c r="H218" s="4">
        <v>68</v>
      </c>
      <c r="I218" s="4">
        <v>142</v>
      </c>
    </row>
    <row r="219" spans="1:9" x14ac:dyDescent="0.3">
      <c r="A219" s="4" t="s">
        <v>557</v>
      </c>
      <c r="B219" s="4">
        <v>6.3</v>
      </c>
      <c r="C219" s="4">
        <v>2021</v>
      </c>
      <c r="D219" s="4" t="s">
        <v>15</v>
      </c>
      <c r="E219" s="4" t="s">
        <v>11</v>
      </c>
      <c r="F219" s="4" t="s">
        <v>136</v>
      </c>
      <c r="G219" s="4" t="s">
        <v>558</v>
      </c>
      <c r="H219" s="4">
        <v>59</v>
      </c>
      <c r="I219" s="4">
        <v>113</v>
      </c>
    </row>
    <row r="220" spans="1:9" x14ac:dyDescent="0.3">
      <c r="A220" s="4" t="s">
        <v>49</v>
      </c>
      <c r="B220" s="4">
        <v>5.6</v>
      </c>
      <c r="C220" s="4">
        <v>2023</v>
      </c>
      <c r="D220" s="4" t="s">
        <v>15</v>
      </c>
      <c r="E220" s="4" t="s">
        <v>11</v>
      </c>
      <c r="F220" s="4" t="s">
        <v>19</v>
      </c>
      <c r="G220" s="4" t="s">
        <v>20</v>
      </c>
      <c r="H220" s="4">
        <v>31</v>
      </c>
      <c r="I220" s="4">
        <v>133</v>
      </c>
    </row>
    <row r="221" spans="1:9" x14ac:dyDescent="0.3">
      <c r="A221" s="4" t="s">
        <v>475</v>
      </c>
      <c r="B221" s="4">
        <v>7.5</v>
      </c>
      <c r="C221" s="4">
        <v>2002</v>
      </c>
      <c r="D221" s="4" t="s">
        <v>10</v>
      </c>
      <c r="E221" s="4" t="s">
        <v>410</v>
      </c>
      <c r="F221" s="4" t="s">
        <v>476</v>
      </c>
      <c r="G221" s="4" t="s">
        <v>477</v>
      </c>
      <c r="H221" s="4">
        <v>73</v>
      </c>
      <c r="I221" s="4">
        <v>113</v>
      </c>
    </row>
    <row r="222" spans="1:9" x14ac:dyDescent="0.3">
      <c r="A222" s="4" t="s">
        <v>478</v>
      </c>
      <c r="B222" s="4">
        <v>7.1</v>
      </c>
      <c r="C222" s="4">
        <v>2024</v>
      </c>
      <c r="D222" s="4" t="s">
        <v>10</v>
      </c>
      <c r="E222" s="4" t="s">
        <v>406</v>
      </c>
      <c r="F222" s="4" t="s">
        <v>479</v>
      </c>
      <c r="G222" s="4" t="s">
        <v>480</v>
      </c>
      <c r="H222" s="4">
        <v>66.900000000000006</v>
      </c>
      <c r="I222" s="4">
        <v>116.3</v>
      </c>
    </row>
    <row r="223" spans="1:9" x14ac:dyDescent="0.3">
      <c r="A223" s="4" t="s">
        <v>56</v>
      </c>
      <c r="B223" s="4">
        <v>8.8000000000000007</v>
      </c>
      <c r="C223" s="4">
        <v>2010</v>
      </c>
      <c r="D223" s="4" t="s">
        <v>15</v>
      </c>
      <c r="E223" s="4" t="s">
        <v>11</v>
      </c>
      <c r="F223" s="4" t="s">
        <v>57</v>
      </c>
      <c r="G223" s="4" t="s">
        <v>58</v>
      </c>
      <c r="H223" s="4">
        <v>74</v>
      </c>
      <c r="I223" s="4">
        <v>148</v>
      </c>
    </row>
    <row r="224" spans="1:9" x14ac:dyDescent="0.3">
      <c r="A224" s="4" t="s">
        <v>484</v>
      </c>
      <c r="B224" s="4">
        <v>7.1</v>
      </c>
      <c r="C224" s="4">
        <v>2024</v>
      </c>
      <c r="D224" s="4" t="s">
        <v>10</v>
      </c>
      <c r="E224" s="4" t="s">
        <v>410</v>
      </c>
      <c r="F224" s="4" t="s">
        <v>485</v>
      </c>
      <c r="G224" s="4" t="s">
        <v>486</v>
      </c>
      <c r="H224" s="4">
        <v>66.900000000000006</v>
      </c>
      <c r="I224" s="4">
        <v>116.3</v>
      </c>
    </row>
    <row r="225" spans="1:9" x14ac:dyDescent="0.3">
      <c r="A225" s="4" t="s">
        <v>68</v>
      </c>
      <c r="B225" s="4">
        <v>6.3</v>
      </c>
      <c r="C225" s="4">
        <v>1984</v>
      </c>
      <c r="D225" s="4" t="s">
        <v>15</v>
      </c>
      <c r="E225" s="4" t="s">
        <v>11</v>
      </c>
      <c r="F225" s="4" t="s">
        <v>69</v>
      </c>
      <c r="G225" s="4" t="s">
        <v>70</v>
      </c>
      <c r="H225" s="4">
        <v>41</v>
      </c>
      <c r="I225" s="4">
        <v>137</v>
      </c>
    </row>
    <row r="226" spans="1:9" x14ac:dyDescent="0.3">
      <c r="A226" s="4" t="s">
        <v>77</v>
      </c>
      <c r="B226" s="4">
        <v>6.2</v>
      </c>
      <c r="C226" s="4">
        <v>1985</v>
      </c>
      <c r="D226" s="4" t="s">
        <v>15</v>
      </c>
      <c r="E226" s="4" t="s">
        <v>11</v>
      </c>
      <c r="F226" s="4" t="s">
        <v>78</v>
      </c>
      <c r="G226" s="4" t="s">
        <v>79</v>
      </c>
      <c r="H226" s="4">
        <v>71</v>
      </c>
      <c r="I226" s="4">
        <v>107</v>
      </c>
    </row>
    <row r="227" spans="1:9" x14ac:dyDescent="0.3">
      <c r="A227" s="4" t="s">
        <v>86</v>
      </c>
      <c r="B227" s="4">
        <v>8.6999999999999993</v>
      </c>
      <c r="C227" s="4">
        <v>2014</v>
      </c>
      <c r="D227" s="4" t="s">
        <v>15</v>
      </c>
      <c r="E227" s="4" t="s">
        <v>22</v>
      </c>
      <c r="F227" s="4" t="s">
        <v>57</v>
      </c>
      <c r="G227" s="4" t="s">
        <v>87</v>
      </c>
      <c r="H227" s="4">
        <v>74</v>
      </c>
      <c r="I227" s="4">
        <v>169</v>
      </c>
    </row>
    <row r="228" spans="1:9" x14ac:dyDescent="0.3">
      <c r="A228" s="4" t="s">
        <v>559</v>
      </c>
      <c r="B228" s="4">
        <v>8</v>
      </c>
      <c r="C228" s="4">
        <v>2013</v>
      </c>
      <c r="D228" s="4" t="s">
        <v>10</v>
      </c>
      <c r="E228" s="4" t="s">
        <v>410</v>
      </c>
      <c r="F228" s="4" t="s">
        <v>560</v>
      </c>
      <c r="G228" s="4" t="s">
        <v>561</v>
      </c>
      <c r="H228" s="4">
        <v>91</v>
      </c>
      <c r="I228" s="4">
        <v>126</v>
      </c>
    </row>
    <row r="229" spans="1:9" x14ac:dyDescent="0.3">
      <c r="A229" s="4" t="s">
        <v>88</v>
      </c>
      <c r="B229" s="4">
        <v>8</v>
      </c>
      <c r="C229" s="4">
        <v>1968</v>
      </c>
      <c r="D229" s="4" t="s">
        <v>89</v>
      </c>
      <c r="E229" s="4" t="s">
        <v>22</v>
      </c>
      <c r="F229" s="4" t="s">
        <v>90</v>
      </c>
      <c r="G229" s="4" t="s">
        <v>91</v>
      </c>
      <c r="H229" s="4">
        <v>79</v>
      </c>
      <c r="I229" s="4">
        <v>112</v>
      </c>
    </row>
    <row r="230" spans="1:9" x14ac:dyDescent="0.3">
      <c r="A230" s="4" t="s">
        <v>98</v>
      </c>
      <c r="B230" s="4">
        <v>6.7</v>
      </c>
      <c r="C230" s="4">
        <v>2023</v>
      </c>
      <c r="D230" s="4" t="s">
        <v>15</v>
      </c>
      <c r="E230" s="4" t="s">
        <v>11</v>
      </c>
      <c r="F230" s="4" t="s">
        <v>99</v>
      </c>
      <c r="G230" s="4" t="s">
        <v>100</v>
      </c>
      <c r="H230" s="4">
        <v>54</v>
      </c>
      <c r="I230" s="4">
        <v>157</v>
      </c>
    </row>
    <row r="231" spans="1:9" x14ac:dyDescent="0.3">
      <c r="A231" s="4" t="s">
        <v>562</v>
      </c>
      <c r="B231" s="4">
        <v>7.5</v>
      </c>
      <c r="C231" s="4">
        <v>2018</v>
      </c>
      <c r="D231" s="4" t="s">
        <v>10</v>
      </c>
      <c r="E231" s="4" t="s">
        <v>11</v>
      </c>
      <c r="F231" s="4" t="s">
        <v>563</v>
      </c>
      <c r="G231" s="4" t="s">
        <v>564</v>
      </c>
      <c r="H231" s="4">
        <v>67</v>
      </c>
      <c r="I231" s="4">
        <v>100</v>
      </c>
    </row>
    <row r="232" spans="1:9" x14ac:dyDescent="0.3">
      <c r="A232" s="4" t="s">
        <v>107</v>
      </c>
      <c r="B232" s="4">
        <v>7.6</v>
      </c>
      <c r="C232" s="4">
        <v>1981</v>
      </c>
      <c r="D232" s="4" t="s">
        <v>10</v>
      </c>
      <c r="E232" s="4" t="s">
        <v>11</v>
      </c>
      <c r="F232" s="4" t="s">
        <v>78</v>
      </c>
      <c r="G232" s="4" t="s">
        <v>108</v>
      </c>
      <c r="H232" s="4">
        <v>77</v>
      </c>
      <c r="I232" s="4">
        <v>96</v>
      </c>
    </row>
    <row r="233" spans="1:9" x14ac:dyDescent="0.3">
      <c r="A233" s="4" t="s">
        <v>515</v>
      </c>
      <c r="B233" s="4">
        <v>5.7</v>
      </c>
      <c r="C233" s="4">
        <v>2024</v>
      </c>
      <c r="D233" s="4" t="s">
        <v>10</v>
      </c>
      <c r="E233" s="4" t="s">
        <v>406</v>
      </c>
      <c r="F233" s="4" t="s">
        <v>516</v>
      </c>
      <c r="G233" s="4" t="s">
        <v>517</v>
      </c>
      <c r="H233" s="4">
        <v>57</v>
      </c>
      <c r="I233" s="4">
        <v>92</v>
      </c>
    </row>
    <row r="234" spans="1:9" x14ac:dyDescent="0.3">
      <c r="A234" s="4" t="s">
        <v>109</v>
      </c>
      <c r="B234" s="4">
        <v>7.9</v>
      </c>
      <c r="C234" s="4">
        <v>2023</v>
      </c>
      <c r="D234" s="4" t="s">
        <v>15</v>
      </c>
      <c r="E234" s="4" t="s">
        <v>11</v>
      </c>
      <c r="F234" s="4" t="s">
        <v>110</v>
      </c>
      <c r="G234" s="4" t="s">
        <v>111</v>
      </c>
      <c r="H234" s="4">
        <v>81</v>
      </c>
      <c r="I234" s="4">
        <v>124</v>
      </c>
    </row>
    <row r="235" spans="1:9" x14ac:dyDescent="0.3">
      <c r="A235" s="4" t="s">
        <v>115</v>
      </c>
      <c r="B235" s="4">
        <v>7.6</v>
      </c>
      <c r="C235" s="4">
        <v>2014</v>
      </c>
      <c r="D235" s="4" t="s">
        <v>15</v>
      </c>
      <c r="E235" s="4" t="s">
        <v>11</v>
      </c>
      <c r="F235" s="4" t="s">
        <v>116</v>
      </c>
      <c r="G235" s="4" t="s">
        <v>117</v>
      </c>
      <c r="H235" s="4">
        <v>79</v>
      </c>
      <c r="I235" s="4">
        <v>130</v>
      </c>
    </row>
    <row r="236" spans="1:9" x14ac:dyDescent="0.3">
      <c r="A236" s="4" t="s">
        <v>565</v>
      </c>
      <c r="B236" s="4">
        <v>7.6</v>
      </c>
      <c r="C236" s="4">
        <v>2011</v>
      </c>
      <c r="D236" s="4" t="s">
        <v>15</v>
      </c>
      <c r="E236" s="4" t="s">
        <v>11</v>
      </c>
      <c r="F236" s="4" t="s">
        <v>566</v>
      </c>
      <c r="G236" s="4" t="s">
        <v>567</v>
      </c>
      <c r="H236" s="4">
        <v>68</v>
      </c>
      <c r="I236" s="4">
        <v>105</v>
      </c>
    </row>
    <row r="237" spans="1:9" x14ac:dyDescent="0.3">
      <c r="A237" s="4" t="s">
        <v>88</v>
      </c>
      <c r="B237" s="4">
        <v>5.7</v>
      </c>
      <c r="C237" s="4">
        <v>2001</v>
      </c>
      <c r="D237" s="4" t="s">
        <v>15</v>
      </c>
      <c r="E237" s="4" t="s">
        <v>11</v>
      </c>
      <c r="F237" s="4" t="s">
        <v>118</v>
      </c>
      <c r="G237" s="4" t="s">
        <v>119</v>
      </c>
      <c r="H237" s="4">
        <v>50</v>
      </c>
      <c r="I237" s="4">
        <v>120</v>
      </c>
    </row>
    <row r="238" spans="1:9" x14ac:dyDescent="0.3">
      <c r="A238" s="4" t="s">
        <v>120</v>
      </c>
      <c r="B238" s="4">
        <v>6.8</v>
      </c>
      <c r="C238" s="4">
        <v>1979</v>
      </c>
      <c r="D238" s="4" t="s">
        <v>10</v>
      </c>
      <c r="E238" s="4" t="s">
        <v>11</v>
      </c>
      <c r="F238" s="4" t="s">
        <v>78</v>
      </c>
      <c r="G238" s="4" t="s">
        <v>121</v>
      </c>
      <c r="H238" s="4">
        <v>73</v>
      </c>
      <c r="I238" s="4">
        <v>88</v>
      </c>
    </row>
    <row r="239" spans="1:9" x14ac:dyDescent="0.3">
      <c r="A239" s="4" t="s">
        <v>122</v>
      </c>
      <c r="B239" s="4">
        <v>7.4</v>
      </c>
      <c r="C239" s="4">
        <v>2017</v>
      </c>
      <c r="D239" s="4" t="s">
        <v>15</v>
      </c>
      <c r="E239" s="4" t="s">
        <v>11</v>
      </c>
      <c r="F239" s="4" t="s">
        <v>116</v>
      </c>
      <c r="G239" s="4" t="s">
        <v>123</v>
      </c>
      <c r="H239" s="4">
        <v>82</v>
      </c>
      <c r="I239" s="4">
        <v>140</v>
      </c>
    </row>
    <row r="240" spans="1:9" x14ac:dyDescent="0.3">
      <c r="A240" s="4" t="s">
        <v>124</v>
      </c>
      <c r="B240" s="4">
        <v>6.2</v>
      </c>
      <c r="C240" s="4">
        <v>2024</v>
      </c>
      <c r="D240" s="4" t="s">
        <v>15</v>
      </c>
      <c r="E240" s="4" t="s">
        <v>22</v>
      </c>
      <c r="F240" s="4" t="s">
        <v>125</v>
      </c>
      <c r="G240" s="4" t="s">
        <v>126</v>
      </c>
      <c r="H240" s="4">
        <v>46</v>
      </c>
      <c r="I240" s="4">
        <v>115</v>
      </c>
    </row>
    <row r="241" spans="1:9" x14ac:dyDescent="0.3">
      <c r="A241" s="4" t="s">
        <v>568</v>
      </c>
      <c r="B241" s="4">
        <v>7.9</v>
      </c>
      <c r="C241" s="4">
        <v>2023</v>
      </c>
      <c r="D241" s="4" t="s">
        <v>10</v>
      </c>
      <c r="E241" s="4" t="s">
        <v>278</v>
      </c>
      <c r="F241" s="4" t="s">
        <v>460</v>
      </c>
      <c r="G241" s="4" t="s">
        <v>569</v>
      </c>
      <c r="H241" s="4">
        <v>88</v>
      </c>
      <c r="I241" s="4">
        <v>141</v>
      </c>
    </row>
    <row r="242" spans="1:9" x14ac:dyDescent="0.3">
      <c r="A242" s="4" t="s">
        <v>68</v>
      </c>
      <c r="B242" s="4">
        <v>8</v>
      </c>
      <c r="C242" s="4">
        <v>2021</v>
      </c>
      <c r="D242" s="4" t="s">
        <v>15</v>
      </c>
      <c r="E242" s="4" t="s">
        <v>11</v>
      </c>
      <c r="F242" s="4" t="s">
        <v>130</v>
      </c>
      <c r="G242" s="4" t="s">
        <v>131</v>
      </c>
      <c r="H242" s="4">
        <v>74</v>
      </c>
      <c r="I242" s="4">
        <v>155</v>
      </c>
    </row>
    <row r="243" spans="1:9" x14ac:dyDescent="0.3">
      <c r="A243" s="4" t="s">
        <v>570</v>
      </c>
      <c r="B243" s="4">
        <v>7.1</v>
      </c>
      <c r="C243" s="4">
        <v>2024</v>
      </c>
      <c r="D243" s="4" t="s">
        <v>10</v>
      </c>
      <c r="E243" s="4" t="s">
        <v>11</v>
      </c>
      <c r="F243" s="4" t="s">
        <v>571</v>
      </c>
      <c r="G243" s="4" t="s">
        <v>572</v>
      </c>
      <c r="H243" s="4">
        <v>66.900000000000006</v>
      </c>
      <c r="I243" s="4">
        <v>116.3</v>
      </c>
    </row>
    <row r="244" spans="1:9" x14ac:dyDescent="0.3">
      <c r="A244" s="4" t="s">
        <v>135</v>
      </c>
      <c r="B244" s="4">
        <v>6.2</v>
      </c>
      <c r="C244" s="4">
        <v>2024</v>
      </c>
      <c r="D244" s="4" t="s">
        <v>15</v>
      </c>
      <c r="E244" s="4" t="s">
        <v>11</v>
      </c>
      <c r="F244" s="4" t="s">
        <v>136</v>
      </c>
      <c r="G244" s="4" t="s">
        <v>137</v>
      </c>
      <c r="H244" s="4">
        <v>47</v>
      </c>
      <c r="I244" s="4">
        <v>115</v>
      </c>
    </row>
    <row r="245" spans="1:9" x14ac:dyDescent="0.3">
      <c r="A245" s="4" t="s">
        <v>138</v>
      </c>
      <c r="B245" s="4">
        <v>3.9</v>
      </c>
      <c r="C245" s="4">
        <v>2024</v>
      </c>
      <c r="D245" s="4" t="s">
        <v>15</v>
      </c>
      <c r="E245" s="4" t="s">
        <v>11</v>
      </c>
      <c r="F245" s="4" t="s">
        <v>139</v>
      </c>
      <c r="G245" s="4" t="s">
        <v>140</v>
      </c>
      <c r="H245" s="4">
        <v>26</v>
      </c>
      <c r="I245" s="4">
        <v>116</v>
      </c>
    </row>
    <row r="246" spans="1:9" x14ac:dyDescent="0.3">
      <c r="A246" s="4" t="s">
        <v>573</v>
      </c>
      <c r="B246" s="4">
        <v>7</v>
      </c>
      <c r="C246" s="4">
        <v>2024</v>
      </c>
      <c r="D246" s="4" t="s">
        <v>10</v>
      </c>
      <c r="E246" s="4" t="s">
        <v>410</v>
      </c>
      <c r="F246" s="4" t="s">
        <v>339</v>
      </c>
      <c r="G246" s="4" t="s">
        <v>574</v>
      </c>
      <c r="H246" s="4">
        <v>58</v>
      </c>
      <c r="I246" s="4">
        <v>116.3</v>
      </c>
    </row>
    <row r="247" spans="1:9" x14ac:dyDescent="0.3">
      <c r="A247" s="4" t="s">
        <v>144</v>
      </c>
      <c r="B247" s="4">
        <v>8.1</v>
      </c>
      <c r="C247" s="4">
        <v>2015</v>
      </c>
      <c r="D247" s="4" t="s">
        <v>10</v>
      </c>
      <c r="E247" s="4" t="s">
        <v>11</v>
      </c>
      <c r="F247" s="4" t="s">
        <v>78</v>
      </c>
      <c r="G247" s="4" t="s">
        <v>145</v>
      </c>
      <c r="H247" s="4">
        <v>90</v>
      </c>
      <c r="I247" s="4">
        <v>120</v>
      </c>
    </row>
    <row r="248" spans="1:9" x14ac:dyDescent="0.3">
      <c r="A248" s="4" t="s">
        <v>146</v>
      </c>
      <c r="B248" s="4">
        <v>5.6</v>
      </c>
      <c r="C248" s="4">
        <v>2024</v>
      </c>
      <c r="D248" s="4" t="s">
        <v>15</v>
      </c>
      <c r="E248" s="4" t="s">
        <v>11</v>
      </c>
      <c r="F248" s="4" t="s">
        <v>147</v>
      </c>
      <c r="G248" s="4" t="s">
        <v>148</v>
      </c>
      <c r="H248" s="4">
        <v>37</v>
      </c>
      <c r="I248" s="4">
        <v>118</v>
      </c>
    </row>
    <row r="249" spans="1:9" x14ac:dyDescent="0.3">
      <c r="A249" s="4" t="s">
        <v>149</v>
      </c>
      <c r="B249" s="4">
        <v>8.6</v>
      </c>
      <c r="C249" s="4">
        <v>2024</v>
      </c>
      <c r="D249" s="4" t="s">
        <v>15</v>
      </c>
      <c r="E249" s="4" t="s">
        <v>11</v>
      </c>
      <c r="F249" s="4" t="s">
        <v>130</v>
      </c>
      <c r="G249" s="4" t="s">
        <v>150</v>
      </c>
      <c r="H249" s="4">
        <v>79</v>
      </c>
      <c r="I249" s="4">
        <v>166</v>
      </c>
    </row>
    <row r="250" spans="1:9" x14ac:dyDescent="0.3">
      <c r="A250" s="4" t="s">
        <v>151</v>
      </c>
      <c r="B250" s="4">
        <v>7.2</v>
      </c>
      <c r="C250" s="4">
        <v>2024</v>
      </c>
      <c r="D250" s="4" t="s">
        <v>15</v>
      </c>
      <c r="E250" s="4" t="s">
        <v>11</v>
      </c>
      <c r="F250" s="4" t="s">
        <v>152</v>
      </c>
      <c r="G250" s="4" t="s">
        <v>153</v>
      </c>
      <c r="H250" s="4">
        <v>66</v>
      </c>
      <c r="I250" s="4">
        <v>145</v>
      </c>
    </row>
    <row r="251" spans="1:9" x14ac:dyDescent="0.3">
      <c r="A251" s="4" t="s">
        <v>154</v>
      </c>
      <c r="B251" s="4">
        <v>7.9</v>
      </c>
      <c r="C251" s="4">
        <v>2024</v>
      </c>
      <c r="D251" s="4" t="s">
        <v>10</v>
      </c>
      <c r="E251" s="4" t="s">
        <v>11</v>
      </c>
      <c r="F251" s="4" t="s">
        <v>78</v>
      </c>
      <c r="G251" s="4" t="s">
        <v>155</v>
      </c>
      <c r="H251" s="4">
        <v>79</v>
      </c>
      <c r="I251" s="4">
        <v>148</v>
      </c>
    </row>
    <row r="252" spans="1:9" x14ac:dyDescent="0.3">
      <c r="A252" s="4" t="s">
        <v>206</v>
      </c>
      <c r="B252" s="4">
        <v>6.8</v>
      </c>
      <c r="C252" s="4">
        <v>2019</v>
      </c>
      <c r="D252" s="4" t="s">
        <v>35</v>
      </c>
      <c r="E252" s="4" t="s">
        <v>36</v>
      </c>
      <c r="F252" s="4" t="s">
        <v>207</v>
      </c>
      <c r="G252" s="4" t="s">
        <v>208</v>
      </c>
      <c r="H252" s="4">
        <v>55</v>
      </c>
      <c r="I252" s="4">
        <v>118</v>
      </c>
    </row>
    <row r="253" spans="1:9" x14ac:dyDescent="0.3">
      <c r="A253" s="4" t="s">
        <v>209</v>
      </c>
      <c r="B253" s="4">
        <v>8.4</v>
      </c>
      <c r="C253" s="4">
        <v>2018</v>
      </c>
      <c r="D253" s="4" t="s">
        <v>35</v>
      </c>
      <c r="E253" s="4" t="s">
        <v>36</v>
      </c>
      <c r="F253" s="4" t="s">
        <v>210</v>
      </c>
      <c r="G253" s="4" t="s">
        <v>211</v>
      </c>
      <c r="H253" s="4">
        <v>87</v>
      </c>
      <c r="I253" s="4">
        <v>117</v>
      </c>
    </row>
    <row r="254" spans="1:9" x14ac:dyDescent="0.3">
      <c r="A254" s="4" t="s">
        <v>212</v>
      </c>
      <c r="B254" s="4">
        <v>8</v>
      </c>
      <c r="C254" s="4">
        <v>2004</v>
      </c>
      <c r="D254" s="4" t="s">
        <v>35</v>
      </c>
      <c r="E254" s="4" t="s">
        <v>36</v>
      </c>
      <c r="F254" s="4" t="s">
        <v>213</v>
      </c>
      <c r="G254" s="4" t="s">
        <v>214</v>
      </c>
      <c r="H254" s="4">
        <v>90</v>
      </c>
      <c r="I254" s="4">
        <v>115</v>
      </c>
    </row>
    <row r="255" spans="1:9" x14ac:dyDescent="0.3">
      <c r="A255" s="4" t="s">
        <v>575</v>
      </c>
      <c r="B255" s="4">
        <v>6.7</v>
      </c>
      <c r="C255" s="4">
        <v>2005</v>
      </c>
      <c r="D255" s="4" t="s">
        <v>35</v>
      </c>
      <c r="E255" s="4" t="s">
        <v>22</v>
      </c>
      <c r="F255" s="4" t="s">
        <v>118</v>
      </c>
      <c r="G255" s="4" t="s">
        <v>576</v>
      </c>
      <c r="H255" s="4">
        <v>72</v>
      </c>
      <c r="I255" s="4">
        <v>115</v>
      </c>
    </row>
    <row r="256" spans="1:9" x14ac:dyDescent="0.3">
      <c r="A256" s="4" t="s">
        <v>577</v>
      </c>
      <c r="B256" s="4">
        <v>7.4</v>
      </c>
      <c r="C256" s="4">
        <v>2002</v>
      </c>
      <c r="D256" s="4" t="s">
        <v>35</v>
      </c>
      <c r="E256" s="4" t="s">
        <v>22</v>
      </c>
      <c r="F256" s="4" t="s">
        <v>51</v>
      </c>
      <c r="G256" s="4" t="s">
        <v>52</v>
      </c>
      <c r="H256" s="4">
        <v>63</v>
      </c>
      <c r="I256" s="4">
        <v>161</v>
      </c>
    </row>
    <row r="257" spans="1:9" x14ac:dyDescent="0.3">
      <c r="A257" s="4" t="s">
        <v>219</v>
      </c>
      <c r="B257" s="4">
        <v>7.3</v>
      </c>
      <c r="C257" s="4">
        <v>2004</v>
      </c>
      <c r="D257" s="4" t="s">
        <v>35</v>
      </c>
      <c r="E257" s="4" t="s">
        <v>36</v>
      </c>
      <c r="F257" s="4" t="s">
        <v>220</v>
      </c>
      <c r="G257" s="4" t="s">
        <v>221</v>
      </c>
      <c r="H257" s="4">
        <v>75</v>
      </c>
      <c r="I257" s="4">
        <v>93</v>
      </c>
    </row>
    <row r="258" spans="1:9" x14ac:dyDescent="0.3">
      <c r="A258" s="4" t="s">
        <v>578</v>
      </c>
      <c r="B258" s="4">
        <v>7.1</v>
      </c>
      <c r="C258" s="4">
        <v>2025</v>
      </c>
      <c r="D258" s="4" t="s">
        <v>10</v>
      </c>
      <c r="E258" s="4" t="s">
        <v>11</v>
      </c>
      <c r="F258" s="4" t="s">
        <v>128</v>
      </c>
      <c r="G258" s="4" t="s">
        <v>579</v>
      </c>
      <c r="H258" s="4">
        <v>66.900000000000006</v>
      </c>
      <c r="I258" s="4">
        <v>116.3</v>
      </c>
    </row>
    <row r="259" spans="1:9" x14ac:dyDescent="0.3">
      <c r="A259" s="4" t="s">
        <v>580</v>
      </c>
      <c r="B259" s="4">
        <v>7.8</v>
      </c>
      <c r="C259" s="4">
        <v>1971</v>
      </c>
      <c r="D259" s="4" t="s">
        <v>89</v>
      </c>
      <c r="E259" s="4" t="s">
        <v>22</v>
      </c>
      <c r="F259" s="4" t="s">
        <v>581</v>
      </c>
      <c r="G259" s="4" t="s">
        <v>582</v>
      </c>
      <c r="H259" s="4">
        <v>67</v>
      </c>
      <c r="I259" s="4">
        <v>100</v>
      </c>
    </row>
    <row r="260" spans="1:9" x14ac:dyDescent="0.3">
      <c r="A260" s="4" t="s">
        <v>583</v>
      </c>
      <c r="B260" s="4">
        <v>7.8</v>
      </c>
      <c r="C260" s="4">
        <v>1993</v>
      </c>
      <c r="D260" s="4" t="s">
        <v>35</v>
      </c>
      <c r="E260" s="4" t="s">
        <v>278</v>
      </c>
      <c r="F260" s="4" t="s">
        <v>584</v>
      </c>
      <c r="G260" s="4" t="s">
        <v>585</v>
      </c>
      <c r="H260" s="4">
        <v>55</v>
      </c>
      <c r="I260" s="4">
        <v>101</v>
      </c>
    </row>
    <row r="261" spans="1:9" x14ac:dyDescent="0.3">
      <c r="A261" s="4" t="s">
        <v>586</v>
      </c>
      <c r="B261" s="4">
        <v>7.6</v>
      </c>
      <c r="C261" s="4">
        <v>2007</v>
      </c>
      <c r="D261" s="4" t="s">
        <v>15</v>
      </c>
      <c r="E261" s="4" t="s">
        <v>22</v>
      </c>
      <c r="F261" s="4" t="s">
        <v>587</v>
      </c>
      <c r="G261" s="4" t="s">
        <v>588</v>
      </c>
      <c r="H261" s="4">
        <v>66</v>
      </c>
      <c r="I261" s="4">
        <v>127</v>
      </c>
    </row>
    <row r="262" spans="1:9" x14ac:dyDescent="0.3">
      <c r="A262" s="4" t="s">
        <v>225</v>
      </c>
      <c r="B262" s="4">
        <v>7</v>
      </c>
      <c r="C262" s="4">
        <v>2023</v>
      </c>
      <c r="D262" s="4" t="s">
        <v>35</v>
      </c>
      <c r="E262" s="4" t="s">
        <v>36</v>
      </c>
      <c r="F262" s="4" t="s">
        <v>226</v>
      </c>
      <c r="G262" s="4" t="s">
        <v>227</v>
      </c>
      <c r="H262" s="4">
        <v>58</v>
      </c>
      <c r="I262" s="4">
        <v>101</v>
      </c>
    </row>
    <row r="263" spans="1:9" x14ac:dyDescent="0.3">
      <c r="A263" s="4" t="s">
        <v>589</v>
      </c>
      <c r="B263" s="4">
        <v>6.9</v>
      </c>
      <c r="C263" s="4">
        <v>2005</v>
      </c>
      <c r="D263" s="4" t="s">
        <v>35</v>
      </c>
      <c r="E263" s="4" t="s">
        <v>22</v>
      </c>
      <c r="F263" s="4" t="s">
        <v>220</v>
      </c>
      <c r="G263" s="4" t="s">
        <v>590</v>
      </c>
      <c r="H263" s="4">
        <v>75</v>
      </c>
      <c r="I263" s="4">
        <v>143</v>
      </c>
    </row>
    <row r="264" spans="1:9" x14ac:dyDescent="0.3">
      <c r="A264" s="4" t="s">
        <v>591</v>
      </c>
      <c r="B264" s="4">
        <v>6.7</v>
      </c>
      <c r="C264" s="4">
        <v>2016</v>
      </c>
      <c r="D264" s="4" t="s">
        <v>15</v>
      </c>
      <c r="E264" s="4" t="s">
        <v>22</v>
      </c>
      <c r="F264" s="4" t="s">
        <v>118</v>
      </c>
      <c r="G264" s="4" t="s">
        <v>592</v>
      </c>
      <c r="H264" s="4">
        <v>57</v>
      </c>
      <c r="I264" s="4">
        <v>127</v>
      </c>
    </row>
    <row r="265" spans="1:9" x14ac:dyDescent="0.3">
      <c r="A265" s="4" t="s">
        <v>593</v>
      </c>
      <c r="B265" s="4">
        <v>8.1</v>
      </c>
      <c r="C265" s="4">
        <v>2011</v>
      </c>
      <c r="D265" s="4" t="s">
        <v>15</v>
      </c>
      <c r="E265" s="4" t="s">
        <v>22</v>
      </c>
      <c r="F265" s="4" t="s">
        <v>594</v>
      </c>
      <c r="G265" s="4" t="s">
        <v>595</v>
      </c>
      <c r="H265" s="4">
        <v>85</v>
      </c>
      <c r="I265" s="4">
        <v>130</v>
      </c>
    </row>
    <row r="266" spans="1:9" x14ac:dyDescent="0.3">
      <c r="A266" s="4" t="s">
        <v>228</v>
      </c>
      <c r="B266" s="4">
        <v>8.1</v>
      </c>
      <c r="C266" s="4">
        <v>2007</v>
      </c>
      <c r="D266" s="4" t="s">
        <v>89</v>
      </c>
      <c r="E266" s="4" t="s">
        <v>36</v>
      </c>
      <c r="F266" s="4" t="s">
        <v>213</v>
      </c>
      <c r="G266" s="4" t="s">
        <v>229</v>
      </c>
      <c r="H266" s="4">
        <v>96</v>
      </c>
      <c r="I266" s="4">
        <v>111</v>
      </c>
    </row>
    <row r="267" spans="1:9" x14ac:dyDescent="0.3">
      <c r="A267" s="4" t="s">
        <v>596</v>
      </c>
      <c r="B267" s="4">
        <v>7.9</v>
      </c>
      <c r="C267" s="4">
        <v>2004</v>
      </c>
      <c r="D267" s="4" t="s">
        <v>35</v>
      </c>
      <c r="E267" s="4" t="s">
        <v>22</v>
      </c>
      <c r="F267" s="4" t="s">
        <v>597</v>
      </c>
      <c r="G267" s="4" t="s">
        <v>595</v>
      </c>
      <c r="H267" s="4">
        <v>82</v>
      </c>
      <c r="I267" s="4">
        <v>142</v>
      </c>
    </row>
    <row r="268" spans="1:9" x14ac:dyDescent="0.3">
      <c r="A268" s="4" t="s">
        <v>598</v>
      </c>
      <c r="B268" s="4">
        <v>8.1</v>
      </c>
      <c r="C268" s="4">
        <v>1939</v>
      </c>
      <c r="D268" s="4" t="s">
        <v>89</v>
      </c>
      <c r="E268" s="4" t="s">
        <v>22</v>
      </c>
      <c r="F268" s="4" t="s">
        <v>599</v>
      </c>
      <c r="G268" s="4" t="s">
        <v>600</v>
      </c>
      <c r="H268" s="4">
        <v>92</v>
      </c>
      <c r="I268" s="4">
        <v>102</v>
      </c>
    </row>
    <row r="269" spans="1:9" x14ac:dyDescent="0.3">
      <c r="A269" s="4" t="s">
        <v>230</v>
      </c>
      <c r="B269" s="4">
        <v>7.6</v>
      </c>
      <c r="C269" s="4">
        <v>2016</v>
      </c>
      <c r="D269" s="4" t="s">
        <v>35</v>
      </c>
      <c r="E269" s="4" t="s">
        <v>36</v>
      </c>
      <c r="F269" s="4" t="s">
        <v>163</v>
      </c>
      <c r="G269" s="4" t="s">
        <v>231</v>
      </c>
      <c r="H269" s="4">
        <v>81</v>
      </c>
      <c r="I269" s="4">
        <v>107</v>
      </c>
    </row>
    <row r="270" spans="1:9" x14ac:dyDescent="0.3">
      <c r="A270" s="4" t="s">
        <v>232</v>
      </c>
      <c r="B270" s="4">
        <v>7.1</v>
      </c>
      <c r="C270" s="4">
        <v>2024</v>
      </c>
      <c r="D270" s="4" t="s">
        <v>35</v>
      </c>
      <c r="E270" s="4" t="s">
        <v>36</v>
      </c>
      <c r="F270" s="4" t="s">
        <v>233</v>
      </c>
      <c r="G270" s="4" t="s">
        <v>234</v>
      </c>
      <c r="H270" s="4">
        <v>66.900000000000006</v>
      </c>
      <c r="I270" s="4">
        <v>92</v>
      </c>
    </row>
    <row r="271" spans="1:9" x14ac:dyDescent="0.3">
      <c r="A271" s="4" t="s">
        <v>235</v>
      </c>
      <c r="B271" s="4">
        <v>8.1999999999999993</v>
      </c>
      <c r="C271" s="4">
        <v>2003</v>
      </c>
      <c r="D271" s="4" t="s">
        <v>89</v>
      </c>
      <c r="E271" s="4" t="s">
        <v>36</v>
      </c>
      <c r="F271" s="4" t="s">
        <v>157</v>
      </c>
      <c r="G271" s="4" t="s">
        <v>236</v>
      </c>
      <c r="H271" s="4">
        <v>90</v>
      </c>
      <c r="I271" s="4">
        <v>100</v>
      </c>
    </row>
    <row r="272" spans="1:9" x14ac:dyDescent="0.3">
      <c r="A272" s="4" t="s">
        <v>237</v>
      </c>
      <c r="B272" s="4">
        <v>7.3</v>
      </c>
      <c r="C272" s="4">
        <v>2021</v>
      </c>
      <c r="D272" s="4" t="s">
        <v>35</v>
      </c>
      <c r="E272" s="4" t="s">
        <v>36</v>
      </c>
      <c r="F272" s="4" t="s">
        <v>166</v>
      </c>
      <c r="G272" s="4" t="s">
        <v>238</v>
      </c>
      <c r="H272" s="4">
        <v>49</v>
      </c>
      <c r="I272" s="4">
        <v>110</v>
      </c>
    </row>
    <row r="273" spans="1:9" x14ac:dyDescent="0.3">
      <c r="A273" s="4" t="s">
        <v>601</v>
      </c>
      <c r="B273" s="4">
        <v>5</v>
      </c>
      <c r="C273" s="4">
        <v>2004</v>
      </c>
      <c r="D273" s="4" t="s">
        <v>35</v>
      </c>
      <c r="E273" s="4" t="s">
        <v>22</v>
      </c>
      <c r="F273" s="4" t="s">
        <v>602</v>
      </c>
      <c r="G273" s="4" t="s">
        <v>603</v>
      </c>
      <c r="H273" s="4">
        <v>27</v>
      </c>
      <c r="I273" s="4">
        <v>80</v>
      </c>
    </row>
    <row r="274" spans="1:9" x14ac:dyDescent="0.3">
      <c r="A274" s="4" t="s">
        <v>604</v>
      </c>
      <c r="B274" s="4">
        <v>7.2</v>
      </c>
      <c r="C274" s="4">
        <v>2023</v>
      </c>
      <c r="D274" s="4" t="s">
        <v>35</v>
      </c>
      <c r="E274" s="4" t="s">
        <v>22</v>
      </c>
      <c r="F274" s="4" t="s">
        <v>605</v>
      </c>
      <c r="G274" s="4" t="s">
        <v>606</v>
      </c>
      <c r="H274" s="4">
        <v>59</v>
      </c>
      <c r="I274" s="4">
        <v>135</v>
      </c>
    </row>
    <row r="275" spans="1:9" x14ac:dyDescent="0.3">
      <c r="A275" s="4" t="s">
        <v>607</v>
      </c>
      <c r="B275" s="4">
        <v>7.7</v>
      </c>
      <c r="C275" s="4">
        <v>2005</v>
      </c>
      <c r="D275" s="4" t="s">
        <v>15</v>
      </c>
      <c r="E275" s="4" t="s">
        <v>22</v>
      </c>
      <c r="F275" s="4" t="s">
        <v>608</v>
      </c>
      <c r="G275" s="4" t="s">
        <v>595</v>
      </c>
      <c r="H275" s="4">
        <v>81</v>
      </c>
      <c r="I275" s="4">
        <v>157</v>
      </c>
    </row>
    <row r="276" spans="1:9" x14ac:dyDescent="0.3">
      <c r="A276" s="4" t="s">
        <v>239</v>
      </c>
      <c r="B276" s="4">
        <v>6</v>
      </c>
      <c r="C276" s="4">
        <v>2023</v>
      </c>
      <c r="D276" s="4" t="s">
        <v>35</v>
      </c>
      <c r="E276" s="4" t="s">
        <v>36</v>
      </c>
      <c r="F276" s="4" t="s">
        <v>240</v>
      </c>
      <c r="G276" s="4" t="s">
        <v>241</v>
      </c>
      <c r="H276" s="4">
        <v>53</v>
      </c>
      <c r="I276" s="4">
        <v>91</v>
      </c>
    </row>
    <row r="277" spans="1:9" x14ac:dyDescent="0.3">
      <c r="A277" s="4" t="s">
        <v>242</v>
      </c>
      <c r="B277" s="4">
        <v>7.1</v>
      </c>
      <c r="C277" s="4">
        <v>2024</v>
      </c>
      <c r="D277" s="4" t="s">
        <v>10</v>
      </c>
      <c r="E277" s="4" t="s">
        <v>36</v>
      </c>
      <c r="F277" s="4" t="s">
        <v>243</v>
      </c>
      <c r="G277" s="4" t="s">
        <v>244</v>
      </c>
      <c r="H277" s="4">
        <v>66.900000000000006</v>
      </c>
      <c r="I277" s="4">
        <v>116.3</v>
      </c>
    </row>
    <row r="278" spans="1:9" x14ac:dyDescent="0.3">
      <c r="A278" s="4" t="s">
        <v>245</v>
      </c>
      <c r="B278" s="4">
        <v>7.6</v>
      </c>
      <c r="C278" s="4">
        <v>2023</v>
      </c>
      <c r="D278" s="4" t="s">
        <v>15</v>
      </c>
      <c r="E278" s="4" t="s">
        <v>36</v>
      </c>
      <c r="F278" s="4" t="s">
        <v>169</v>
      </c>
      <c r="G278" s="4" t="s">
        <v>169</v>
      </c>
      <c r="H278" s="4">
        <v>91</v>
      </c>
      <c r="I278" s="4">
        <v>124</v>
      </c>
    </row>
    <row r="279" spans="1:9" x14ac:dyDescent="0.3">
      <c r="A279" s="4" t="s">
        <v>206</v>
      </c>
      <c r="B279" s="4">
        <v>8.5</v>
      </c>
      <c r="C279" s="4">
        <v>1994</v>
      </c>
      <c r="D279" s="4" t="s">
        <v>89</v>
      </c>
      <c r="E279" s="4" t="s">
        <v>36</v>
      </c>
      <c r="F279" s="4" t="s">
        <v>246</v>
      </c>
      <c r="G279" s="4" t="s">
        <v>247</v>
      </c>
      <c r="H279" s="4">
        <v>88</v>
      </c>
      <c r="I279" s="4">
        <v>88</v>
      </c>
    </row>
    <row r="280" spans="1:9" x14ac:dyDescent="0.3">
      <c r="A280" s="4" t="s">
        <v>248</v>
      </c>
      <c r="B280" s="4">
        <v>7.2</v>
      </c>
      <c r="C280" s="4">
        <v>2006</v>
      </c>
      <c r="D280" s="4" t="s">
        <v>89</v>
      </c>
      <c r="E280" s="4" t="s">
        <v>36</v>
      </c>
      <c r="F280" s="4" t="s">
        <v>179</v>
      </c>
      <c r="G280" s="4" t="s">
        <v>249</v>
      </c>
      <c r="H280" s="4">
        <v>73</v>
      </c>
      <c r="I280" s="4">
        <v>116</v>
      </c>
    </row>
    <row r="281" spans="1:9" x14ac:dyDescent="0.3">
      <c r="A281" s="4" t="s">
        <v>250</v>
      </c>
      <c r="B281" s="4">
        <v>7.9</v>
      </c>
      <c r="C281" s="4">
        <v>2001</v>
      </c>
      <c r="D281" s="4" t="s">
        <v>35</v>
      </c>
      <c r="E281" s="4" t="s">
        <v>36</v>
      </c>
      <c r="F281" s="4" t="s">
        <v>220</v>
      </c>
      <c r="G281" s="4" t="s">
        <v>251</v>
      </c>
      <c r="H281" s="4">
        <v>84</v>
      </c>
      <c r="I281" s="4">
        <v>90</v>
      </c>
    </row>
    <row r="282" spans="1:9" x14ac:dyDescent="0.3">
      <c r="A282" s="4" t="s">
        <v>252</v>
      </c>
      <c r="B282" s="4">
        <v>8.6</v>
      </c>
      <c r="C282" s="4">
        <v>2001</v>
      </c>
      <c r="D282" s="4" t="s">
        <v>35</v>
      </c>
      <c r="E282" s="4" t="s">
        <v>36</v>
      </c>
      <c r="F282" s="4" t="s">
        <v>169</v>
      </c>
      <c r="G282" s="4" t="s">
        <v>169</v>
      </c>
      <c r="H282" s="4">
        <v>96</v>
      </c>
      <c r="I282" s="4">
        <v>125</v>
      </c>
    </row>
    <row r="283" spans="1:9" x14ac:dyDescent="0.3">
      <c r="A283" s="4" t="s">
        <v>253</v>
      </c>
      <c r="B283" s="4">
        <v>7.1</v>
      </c>
      <c r="C283" s="4">
        <v>2024</v>
      </c>
      <c r="D283" s="4" t="s">
        <v>10</v>
      </c>
      <c r="E283" s="4" t="s">
        <v>36</v>
      </c>
      <c r="F283" s="4" t="s">
        <v>254</v>
      </c>
      <c r="G283" s="4" t="s">
        <v>126</v>
      </c>
      <c r="H283" s="4">
        <v>66.900000000000006</v>
      </c>
      <c r="I283" s="4">
        <v>116.3</v>
      </c>
    </row>
    <row r="284" spans="1:9" x14ac:dyDescent="0.3">
      <c r="A284" s="4" t="s">
        <v>609</v>
      </c>
      <c r="B284" s="4">
        <v>7.7</v>
      </c>
      <c r="C284" s="4">
        <v>1985</v>
      </c>
      <c r="D284" s="4" t="s">
        <v>35</v>
      </c>
      <c r="E284" s="4" t="s">
        <v>22</v>
      </c>
      <c r="F284" s="4" t="s">
        <v>610</v>
      </c>
      <c r="G284" s="4" t="s">
        <v>611</v>
      </c>
      <c r="H284" s="4">
        <v>62</v>
      </c>
      <c r="I284" s="4">
        <v>114</v>
      </c>
    </row>
    <row r="285" spans="1:9" x14ac:dyDescent="0.3">
      <c r="A285" s="4" t="s">
        <v>255</v>
      </c>
      <c r="B285" s="4">
        <v>7</v>
      </c>
      <c r="C285" s="4">
        <v>2023</v>
      </c>
      <c r="D285" s="4" t="s">
        <v>35</v>
      </c>
      <c r="E285" s="4" t="s">
        <v>36</v>
      </c>
      <c r="F285" s="4" t="s">
        <v>256</v>
      </c>
      <c r="G285" s="4" t="s">
        <v>257</v>
      </c>
      <c r="H285" s="4">
        <v>46</v>
      </c>
      <c r="I285" s="4">
        <v>92</v>
      </c>
    </row>
    <row r="286" spans="1:9" x14ac:dyDescent="0.3">
      <c r="A286" s="4" t="s">
        <v>612</v>
      </c>
      <c r="B286" s="4">
        <v>8</v>
      </c>
      <c r="C286" s="4">
        <v>1987</v>
      </c>
      <c r="D286" s="4" t="s">
        <v>35</v>
      </c>
      <c r="E286" s="4" t="s">
        <v>22</v>
      </c>
      <c r="F286" s="4" t="s">
        <v>613</v>
      </c>
      <c r="G286" s="4" t="s">
        <v>614</v>
      </c>
      <c r="H286" s="4">
        <v>78</v>
      </c>
      <c r="I286" s="4">
        <v>98</v>
      </c>
    </row>
    <row r="287" spans="1:9" x14ac:dyDescent="0.3">
      <c r="A287" s="4" t="s">
        <v>615</v>
      </c>
      <c r="B287" s="4">
        <v>7.1</v>
      </c>
      <c r="C287" s="4">
        <v>1995</v>
      </c>
      <c r="D287" s="4" t="s">
        <v>35</v>
      </c>
      <c r="E287" s="4" t="s">
        <v>22</v>
      </c>
      <c r="F287" s="4" t="s">
        <v>616</v>
      </c>
      <c r="G287" s="4" t="s">
        <v>617</v>
      </c>
      <c r="H287" s="4">
        <v>39</v>
      </c>
      <c r="I287" s="4">
        <v>104</v>
      </c>
    </row>
    <row r="288" spans="1:9" x14ac:dyDescent="0.3">
      <c r="A288" s="4" t="s">
        <v>618</v>
      </c>
      <c r="B288" s="4">
        <v>7.1</v>
      </c>
      <c r="C288" s="4">
        <v>2024</v>
      </c>
      <c r="D288" s="4" t="s">
        <v>10</v>
      </c>
      <c r="E288" s="4" t="s">
        <v>11</v>
      </c>
      <c r="F288" s="4" t="s">
        <v>619</v>
      </c>
      <c r="G288" s="4" t="s">
        <v>620</v>
      </c>
      <c r="H288" s="4">
        <v>66.900000000000006</v>
      </c>
      <c r="I288" s="4">
        <v>116.3</v>
      </c>
    </row>
    <row r="289" spans="1:9" x14ac:dyDescent="0.3">
      <c r="A289" s="4" t="s">
        <v>621</v>
      </c>
      <c r="B289" s="4">
        <v>7.8</v>
      </c>
      <c r="C289" s="4">
        <v>2024</v>
      </c>
      <c r="D289" s="4" t="s">
        <v>35</v>
      </c>
      <c r="E289" s="4" t="s">
        <v>410</v>
      </c>
      <c r="F289" s="4" t="s">
        <v>622</v>
      </c>
      <c r="G289" s="4" t="s">
        <v>623</v>
      </c>
      <c r="H289" s="4">
        <v>46</v>
      </c>
      <c r="I289" s="4">
        <v>113</v>
      </c>
    </row>
    <row r="290" spans="1:9" x14ac:dyDescent="0.3">
      <c r="A290" s="4" t="s">
        <v>261</v>
      </c>
      <c r="B290" s="4">
        <v>7.1</v>
      </c>
      <c r="C290" s="4">
        <v>2024</v>
      </c>
      <c r="D290" s="4" t="s">
        <v>35</v>
      </c>
      <c r="E290" s="4" t="s">
        <v>36</v>
      </c>
      <c r="F290" s="4" t="s">
        <v>262</v>
      </c>
      <c r="G290" s="4" t="s">
        <v>263</v>
      </c>
      <c r="H290" s="4">
        <v>66.900000000000006</v>
      </c>
      <c r="I290" s="4">
        <v>95</v>
      </c>
    </row>
    <row r="291" spans="1:9" x14ac:dyDescent="0.3">
      <c r="A291" s="4" t="s">
        <v>264</v>
      </c>
      <c r="B291" s="4">
        <v>6.7</v>
      </c>
      <c r="C291" s="4">
        <v>2023</v>
      </c>
      <c r="D291" s="4" t="s">
        <v>35</v>
      </c>
      <c r="E291" s="4" t="s">
        <v>36</v>
      </c>
      <c r="F291" s="4" t="s">
        <v>265</v>
      </c>
      <c r="G291" s="4" t="s">
        <v>266</v>
      </c>
      <c r="H291" s="4">
        <v>56</v>
      </c>
      <c r="I291" s="4">
        <v>83</v>
      </c>
    </row>
    <row r="292" spans="1:9" x14ac:dyDescent="0.3">
      <c r="A292" s="4" t="s">
        <v>34</v>
      </c>
      <c r="B292" s="4">
        <v>8.1</v>
      </c>
      <c r="C292" s="4">
        <v>2015</v>
      </c>
      <c r="D292" s="4" t="s">
        <v>35</v>
      </c>
      <c r="E292" s="4" t="s">
        <v>36</v>
      </c>
      <c r="F292" s="4" t="s">
        <v>37</v>
      </c>
      <c r="G292" s="4" t="s">
        <v>38</v>
      </c>
      <c r="H292" s="4">
        <v>94</v>
      </c>
      <c r="I292" s="4">
        <v>95</v>
      </c>
    </row>
    <row r="293" spans="1:9" x14ac:dyDescent="0.3">
      <c r="A293" s="4" t="s">
        <v>39</v>
      </c>
      <c r="B293" s="4">
        <v>7.1</v>
      </c>
      <c r="C293" s="4">
        <v>2024</v>
      </c>
      <c r="D293" s="4" t="s">
        <v>40</v>
      </c>
      <c r="E293" s="4" t="s">
        <v>11</v>
      </c>
      <c r="F293" s="4" t="s">
        <v>41</v>
      </c>
      <c r="G293" s="4" t="s">
        <v>42</v>
      </c>
      <c r="H293" s="4">
        <v>66.900000000000006</v>
      </c>
      <c r="I293" s="4">
        <v>116.3</v>
      </c>
    </row>
    <row r="294" spans="1:9" x14ac:dyDescent="0.3">
      <c r="A294" s="4" t="s">
        <v>43</v>
      </c>
      <c r="B294" s="4">
        <v>5.6</v>
      </c>
      <c r="C294" s="4">
        <v>2023</v>
      </c>
      <c r="D294" s="4" t="s">
        <v>35</v>
      </c>
      <c r="E294" s="4" t="s">
        <v>36</v>
      </c>
      <c r="F294" s="4" t="s">
        <v>44</v>
      </c>
      <c r="G294" s="4" t="s">
        <v>45</v>
      </c>
      <c r="H294" s="4">
        <v>47</v>
      </c>
      <c r="I294" s="4">
        <v>95</v>
      </c>
    </row>
    <row r="295" spans="1:9" x14ac:dyDescent="0.3">
      <c r="A295" s="4" t="s">
        <v>50</v>
      </c>
      <c r="B295" s="4">
        <v>7.6</v>
      </c>
      <c r="C295" s="4">
        <v>2001</v>
      </c>
      <c r="D295" s="4" t="s">
        <v>35</v>
      </c>
      <c r="E295" s="4" t="s">
        <v>22</v>
      </c>
      <c r="F295" s="4" t="s">
        <v>51</v>
      </c>
      <c r="G295" s="4" t="s">
        <v>52</v>
      </c>
      <c r="H295" s="4">
        <v>65</v>
      </c>
      <c r="I295" s="4">
        <v>152</v>
      </c>
    </row>
    <row r="296" spans="1:9" x14ac:dyDescent="0.3">
      <c r="A296" s="4" t="s">
        <v>53</v>
      </c>
      <c r="B296" s="4">
        <v>7</v>
      </c>
      <c r="C296" s="4">
        <v>2023</v>
      </c>
      <c r="D296" s="4" t="s">
        <v>35</v>
      </c>
      <c r="E296" s="4" t="s">
        <v>22</v>
      </c>
      <c r="F296" s="4" t="s">
        <v>54</v>
      </c>
      <c r="G296" s="4" t="s">
        <v>55</v>
      </c>
      <c r="H296" s="4">
        <v>66</v>
      </c>
      <c r="I296" s="4">
        <v>116</v>
      </c>
    </row>
    <row r="297" spans="1:9" x14ac:dyDescent="0.3">
      <c r="A297" s="4" t="s">
        <v>74</v>
      </c>
      <c r="B297" s="4">
        <v>6.3</v>
      </c>
      <c r="C297" s="4">
        <v>2024</v>
      </c>
      <c r="D297" s="4" t="s">
        <v>35</v>
      </c>
      <c r="E297" s="4" t="s">
        <v>36</v>
      </c>
      <c r="F297" s="4" t="s">
        <v>75</v>
      </c>
      <c r="G297" s="4" t="s">
        <v>76</v>
      </c>
      <c r="H297" s="4">
        <v>54</v>
      </c>
      <c r="I297" s="4">
        <v>94</v>
      </c>
    </row>
    <row r="298" spans="1:9" x14ac:dyDescent="0.3">
      <c r="A298" s="4" t="s">
        <v>101</v>
      </c>
      <c r="B298" s="4">
        <v>7.1</v>
      </c>
      <c r="C298" s="4">
        <v>2024</v>
      </c>
      <c r="D298" s="4" t="s">
        <v>35</v>
      </c>
      <c r="E298" s="4" t="s">
        <v>36</v>
      </c>
      <c r="F298" s="4" t="s">
        <v>102</v>
      </c>
      <c r="G298" s="4" t="s">
        <v>103</v>
      </c>
      <c r="H298" s="4">
        <v>66.900000000000006</v>
      </c>
      <c r="I298" s="4">
        <v>100</v>
      </c>
    </row>
    <row r="299" spans="1:9" x14ac:dyDescent="0.3">
      <c r="A299" s="4" t="s">
        <v>127</v>
      </c>
      <c r="B299" s="4">
        <v>5.8</v>
      </c>
      <c r="C299" s="4">
        <v>2024</v>
      </c>
      <c r="D299" s="4" t="s">
        <v>35</v>
      </c>
      <c r="E299" s="4" t="s">
        <v>36</v>
      </c>
      <c r="F299" s="4" t="s">
        <v>128</v>
      </c>
      <c r="G299" s="4" t="s">
        <v>129</v>
      </c>
      <c r="H299" s="4">
        <v>64</v>
      </c>
      <c r="I299" s="4">
        <v>93</v>
      </c>
    </row>
    <row r="300" spans="1:9" x14ac:dyDescent="0.3">
      <c r="A300" s="4" t="s">
        <v>132</v>
      </c>
      <c r="B300" s="4">
        <v>5.9</v>
      </c>
      <c r="C300" s="4">
        <v>2024</v>
      </c>
      <c r="D300" s="4" t="s">
        <v>35</v>
      </c>
      <c r="E300" s="4" t="s">
        <v>36</v>
      </c>
      <c r="F300" s="4" t="s">
        <v>133</v>
      </c>
      <c r="G300" s="4" t="s">
        <v>134</v>
      </c>
      <c r="H300" s="4">
        <v>31</v>
      </c>
      <c r="I300" s="4">
        <v>101</v>
      </c>
    </row>
    <row r="301" spans="1:9" x14ac:dyDescent="0.3">
      <c r="A301" s="4" t="s">
        <v>268</v>
      </c>
      <c r="B301" s="4">
        <v>6.7</v>
      </c>
      <c r="C301" s="4">
        <v>2024</v>
      </c>
      <c r="D301" s="4" t="s">
        <v>35</v>
      </c>
      <c r="E301" s="4" t="s">
        <v>36</v>
      </c>
      <c r="F301" s="4" t="s">
        <v>269</v>
      </c>
      <c r="G301" s="4" t="s">
        <v>270</v>
      </c>
      <c r="H301" s="4">
        <v>46</v>
      </c>
      <c r="I301" s="4">
        <v>104</v>
      </c>
    </row>
    <row r="302" spans="1:9" x14ac:dyDescent="0.3">
      <c r="A302" s="4" t="s">
        <v>62</v>
      </c>
      <c r="B302" s="4">
        <v>6.5</v>
      </c>
      <c r="C302" s="4">
        <v>1996</v>
      </c>
      <c r="D302" s="4" t="s">
        <v>15</v>
      </c>
      <c r="E302" s="4" t="s">
        <v>11</v>
      </c>
      <c r="F302" s="4" t="s">
        <v>63</v>
      </c>
      <c r="G302" s="4" t="s">
        <v>64</v>
      </c>
      <c r="H302" s="4">
        <v>68</v>
      </c>
      <c r="I302" s="4">
        <v>113</v>
      </c>
    </row>
    <row r="303" spans="1:9" x14ac:dyDescent="0.3">
      <c r="A303" s="4" t="s">
        <v>624</v>
      </c>
      <c r="B303" s="4">
        <v>6.5</v>
      </c>
      <c r="C303" s="4">
        <v>2024</v>
      </c>
      <c r="D303" s="4" t="s">
        <v>10</v>
      </c>
      <c r="E303" s="4" t="s">
        <v>11</v>
      </c>
      <c r="F303" s="4" t="s">
        <v>625</v>
      </c>
      <c r="G303" s="4" t="s">
        <v>626</v>
      </c>
      <c r="H303" s="4">
        <v>57</v>
      </c>
      <c r="I303" s="4">
        <v>113</v>
      </c>
    </row>
    <row r="304" spans="1:9" x14ac:dyDescent="0.3">
      <c r="A304" s="4" t="s">
        <v>627</v>
      </c>
      <c r="B304" s="4">
        <v>4.4000000000000004</v>
      </c>
      <c r="C304" s="4">
        <v>2024</v>
      </c>
      <c r="D304" s="4" t="s">
        <v>10</v>
      </c>
      <c r="E304" s="4" t="s">
        <v>410</v>
      </c>
      <c r="F304" s="4" t="s">
        <v>628</v>
      </c>
      <c r="G304" s="4" t="s">
        <v>629</v>
      </c>
      <c r="H304" s="4">
        <v>66.900000000000006</v>
      </c>
      <c r="I304" s="4">
        <v>102</v>
      </c>
    </row>
    <row r="305" spans="1:9" x14ac:dyDescent="0.3">
      <c r="A305" s="4" t="s">
        <v>630</v>
      </c>
      <c r="B305" s="4">
        <v>7</v>
      </c>
      <c r="C305" s="4">
        <v>2023</v>
      </c>
      <c r="D305" s="4" t="s">
        <v>10</v>
      </c>
      <c r="E305" s="4" t="s">
        <v>410</v>
      </c>
      <c r="F305" s="4" t="s">
        <v>631</v>
      </c>
      <c r="G305" s="4" t="s">
        <v>632</v>
      </c>
      <c r="H305" s="4">
        <v>61</v>
      </c>
      <c r="I305" s="4">
        <v>131</v>
      </c>
    </row>
    <row r="306" spans="1:9" x14ac:dyDescent="0.3">
      <c r="A306" s="4" t="s">
        <v>497</v>
      </c>
      <c r="B306" s="4">
        <v>7</v>
      </c>
      <c r="C306" s="4">
        <v>2022</v>
      </c>
      <c r="D306" s="4" t="s">
        <v>10</v>
      </c>
      <c r="E306" s="4" t="s">
        <v>410</v>
      </c>
      <c r="F306" s="4" t="s">
        <v>347</v>
      </c>
      <c r="G306" s="4" t="s">
        <v>498</v>
      </c>
      <c r="H306" s="4">
        <v>76</v>
      </c>
      <c r="I306" s="4">
        <v>103</v>
      </c>
    </row>
    <row r="307" spans="1:9" x14ac:dyDescent="0.3">
      <c r="A307" s="4" t="s">
        <v>361</v>
      </c>
      <c r="B307" s="4">
        <v>6</v>
      </c>
      <c r="C307" s="4">
        <v>2024</v>
      </c>
      <c r="D307" s="4" t="s">
        <v>10</v>
      </c>
      <c r="E307" s="4" t="s">
        <v>272</v>
      </c>
      <c r="F307" s="4" t="s">
        <v>362</v>
      </c>
      <c r="G307" s="4" t="s">
        <v>363</v>
      </c>
      <c r="H307" s="4">
        <v>58</v>
      </c>
      <c r="I307" s="4">
        <v>120</v>
      </c>
    </row>
    <row r="308" spans="1:9" x14ac:dyDescent="0.3">
      <c r="A308" s="4" t="s">
        <v>301</v>
      </c>
      <c r="B308" s="4">
        <v>7.1</v>
      </c>
      <c r="C308" s="4">
        <v>2024</v>
      </c>
      <c r="D308" s="4" t="s">
        <v>10</v>
      </c>
      <c r="E308" s="4" t="s">
        <v>11</v>
      </c>
      <c r="F308" s="4" t="s">
        <v>364</v>
      </c>
      <c r="G308" s="4" t="s">
        <v>365</v>
      </c>
      <c r="H308" s="4">
        <v>66.900000000000006</v>
      </c>
      <c r="I308" s="4">
        <v>116.3</v>
      </c>
    </row>
    <row r="309" spans="1:9" x14ac:dyDescent="0.3">
      <c r="A309" s="4" t="s">
        <v>366</v>
      </c>
      <c r="B309" s="4">
        <v>7.7</v>
      </c>
      <c r="C309" s="4">
        <v>2023</v>
      </c>
      <c r="D309" s="4" t="s">
        <v>10</v>
      </c>
      <c r="E309" s="4" t="s">
        <v>272</v>
      </c>
      <c r="F309" s="4" t="s">
        <v>367</v>
      </c>
      <c r="G309" s="4" t="s">
        <v>368</v>
      </c>
      <c r="H309" s="4">
        <v>86</v>
      </c>
      <c r="I309" s="4">
        <v>151</v>
      </c>
    </row>
    <row r="310" spans="1:9" x14ac:dyDescent="0.3">
      <c r="A310" s="4" t="s">
        <v>633</v>
      </c>
      <c r="B310" s="4">
        <v>7.4</v>
      </c>
      <c r="C310" s="4">
        <v>2024</v>
      </c>
      <c r="D310" s="4" t="s">
        <v>10</v>
      </c>
      <c r="E310" s="4" t="s">
        <v>634</v>
      </c>
      <c r="F310" s="4" t="s">
        <v>635</v>
      </c>
      <c r="G310" s="4" t="s">
        <v>636</v>
      </c>
      <c r="H310" s="4">
        <v>69</v>
      </c>
      <c r="I310" s="4">
        <v>116.3</v>
      </c>
    </row>
    <row r="311" spans="1:9" x14ac:dyDescent="0.3">
      <c r="A311" s="4" t="s">
        <v>80</v>
      </c>
      <c r="B311" s="4">
        <v>8.4</v>
      </c>
      <c r="C311" s="4">
        <v>2024</v>
      </c>
      <c r="D311" s="4" t="s">
        <v>10</v>
      </c>
      <c r="E311" s="4" t="s">
        <v>22</v>
      </c>
      <c r="F311" s="4" t="s">
        <v>81</v>
      </c>
      <c r="G311" s="4" t="s">
        <v>82</v>
      </c>
      <c r="H311" s="4">
        <v>66.900000000000006</v>
      </c>
      <c r="I311" s="4">
        <v>116.3</v>
      </c>
    </row>
    <row r="312" spans="1:9" x14ac:dyDescent="0.3">
      <c r="A312" s="4" t="s">
        <v>499</v>
      </c>
      <c r="B312" s="4">
        <v>5.3</v>
      </c>
      <c r="C312" s="4">
        <v>2022</v>
      </c>
      <c r="D312" s="4" t="s">
        <v>15</v>
      </c>
      <c r="E312" s="4" t="s">
        <v>406</v>
      </c>
      <c r="F312" s="4" t="s">
        <v>500</v>
      </c>
      <c r="G312" s="4" t="s">
        <v>501</v>
      </c>
      <c r="H312" s="4">
        <v>45</v>
      </c>
      <c r="I312" s="4">
        <v>105</v>
      </c>
    </row>
    <row r="313" spans="1:9" x14ac:dyDescent="0.3">
      <c r="A313" s="4" t="s">
        <v>502</v>
      </c>
      <c r="B313" s="4">
        <v>7.1</v>
      </c>
      <c r="C313" s="4">
        <v>2024</v>
      </c>
      <c r="D313" s="4" t="s">
        <v>15</v>
      </c>
      <c r="E313" s="4" t="s">
        <v>416</v>
      </c>
      <c r="F313" s="4" t="s">
        <v>503</v>
      </c>
      <c r="G313" s="4" t="s">
        <v>504</v>
      </c>
      <c r="H313" s="4">
        <v>66.900000000000006</v>
      </c>
      <c r="I313" s="4">
        <v>102</v>
      </c>
    </row>
    <row r="314" spans="1:9" x14ac:dyDescent="0.3">
      <c r="A314" s="4" t="s">
        <v>637</v>
      </c>
      <c r="B314" s="4">
        <v>7.2</v>
      </c>
      <c r="C314" s="4">
        <v>2022</v>
      </c>
      <c r="D314" s="4" t="s">
        <v>15</v>
      </c>
      <c r="E314" s="4" t="s">
        <v>410</v>
      </c>
      <c r="F314" s="4" t="s">
        <v>638</v>
      </c>
      <c r="G314" s="4" t="s">
        <v>639</v>
      </c>
      <c r="H314" s="4">
        <v>43</v>
      </c>
      <c r="I314" s="4">
        <v>125</v>
      </c>
    </row>
    <row r="315" spans="1:9" x14ac:dyDescent="0.3">
      <c r="A315" s="4" t="s">
        <v>640</v>
      </c>
      <c r="B315" s="4">
        <v>5.7</v>
      </c>
      <c r="C315" s="4">
        <v>2024</v>
      </c>
      <c r="D315" s="4" t="s">
        <v>15</v>
      </c>
      <c r="E315" s="4" t="s">
        <v>11</v>
      </c>
      <c r="F315" s="4" t="s">
        <v>587</v>
      </c>
      <c r="G315" s="4" t="s">
        <v>641</v>
      </c>
      <c r="H315" s="4">
        <v>35</v>
      </c>
      <c r="I315" s="4">
        <v>139</v>
      </c>
    </row>
    <row r="316" spans="1:9" x14ac:dyDescent="0.3">
      <c r="A316" s="4" t="s">
        <v>505</v>
      </c>
      <c r="B316" s="4">
        <v>5.7</v>
      </c>
      <c r="C316" s="4">
        <v>2024</v>
      </c>
      <c r="D316" s="4" t="s">
        <v>10</v>
      </c>
      <c r="E316" s="4" t="s">
        <v>410</v>
      </c>
      <c r="F316" s="4" t="s">
        <v>506</v>
      </c>
      <c r="G316" s="4" t="s">
        <v>506</v>
      </c>
      <c r="H316" s="4">
        <v>65</v>
      </c>
      <c r="I316" s="4">
        <v>116.3</v>
      </c>
    </row>
    <row r="317" spans="1:9" x14ac:dyDescent="0.3">
      <c r="A317" s="4" t="s">
        <v>507</v>
      </c>
      <c r="B317" s="4">
        <v>6.1</v>
      </c>
      <c r="C317" s="4">
        <v>2008</v>
      </c>
      <c r="D317" s="4" t="s">
        <v>10</v>
      </c>
      <c r="E317" s="4" t="s">
        <v>406</v>
      </c>
      <c r="F317" s="4" t="s">
        <v>508</v>
      </c>
      <c r="G317" s="4" t="s">
        <v>509</v>
      </c>
      <c r="H317" s="4">
        <v>47</v>
      </c>
      <c r="I317" s="4">
        <v>86</v>
      </c>
    </row>
    <row r="318" spans="1:9" x14ac:dyDescent="0.3">
      <c r="A318" s="4" t="s">
        <v>377</v>
      </c>
      <c r="B318" s="4">
        <v>7.4</v>
      </c>
      <c r="C318" s="4">
        <v>2014</v>
      </c>
      <c r="D318" s="4" t="s">
        <v>10</v>
      </c>
      <c r="E318" s="4" t="s">
        <v>272</v>
      </c>
      <c r="F318" s="4" t="s">
        <v>378</v>
      </c>
      <c r="G318" s="4" t="s">
        <v>379</v>
      </c>
      <c r="H318" s="4">
        <v>48</v>
      </c>
      <c r="I318" s="4">
        <v>141</v>
      </c>
    </row>
    <row r="319" spans="1:9" x14ac:dyDescent="0.3">
      <c r="A319" s="4" t="s">
        <v>95</v>
      </c>
      <c r="B319" s="4">
        <v>7.1</v>
      </c>
      <c r="C319" s="4">
        <v>2024</v>
      </c>
      <c r="D319" s="4" t="s">
        <v>15</v>
      </c>
      <c r="E319" s="4" t="s">
        <v>11</v>
      </c>
      <c r="F319" s="4" t="s">
        <v>96</v>
      </c>
      <c r="G319" s="4" t="s">
        <v>97</v>
      </c>
      <c r="H319" s="4">
        <v>66.900000000000006</v>
      </c>
      <c r="I319" s="4">
        <v>116.3</v>
      </c>
    </row>
    <row r="320" spans="1:9" x14ac:dyDescent="0.3">
      <c r="A320" s="4" t="s">
        <v>380</v>
      </c>
      <c r="B320" s="4">
        <v>7</v>
      </c>
      <c r="C320" s="4">
        <v>2023</v>
      </c>
      <c r="D320" s="4" t="s">
        <v>10</v>
      </c>
      <c r="E320" s="4" t="s">
        <v>272</v>
      </c>
      <c r="F320" s="4" t="s">
        <v>381</v>
      </c>
      <c r="G320" s="4" t="s">
        <v>382</v>
      </c>
      <c r="H320" s="4">
        <v>72</v>
      </c>
      <c r="I320" s="4">
        <v>90</v>
      </c>
    </row>
    <row r="321" spans="1:9" x14ac:dyDescent="0.3">
      <c r="A321" s="4" t="s">
        <v>98</v>
      </c>
      <c r="B321" s="4">
        <v>6.7</v>
      </c>
      <c r="C321" s="4">
        <v>2023</v>
      </c>
      <c r="D321" s="4" t="s">
        <v>15</v>
      </c>
      <c r="E321" s="4" t="s">
        <v>11</v>
      </c>
      <c r="F321" s="4" t="s">
        <v>99</v>
      </c>
      <c r="G321" s="4" t="s">
        <v>100</v>
      </c>
      <c r="H321" s="4">
        <v>54</v>
      </c>
      <c r="I321" s="4">
        <v>157</v>
      </c>
    </row>
    <row r="322" spans="1:9" x14ac:dyDescent="0.3">
      <c r="A322" s="4" t="s">
        <v>562</v>
      </c>
      <c r="B322" s="4">
        <v>7.5</v>
      </c>
      <c r="C322" s="4">
        <v>2018</v>
      </c>
      <c r="D322" s="4" t="s">
        <v>10</v>
      </c>
      <c r="E322" s="4" t="s">
        <v>11</v>
      </c>
      <c r="F322" s="4" t="s">
        <v>563</v>
      </c>
      <c r="G322" s="4" t="s">
        <v>564</v>
      </c>
      <c r="H322" s="4">
        <v>67</v>
      </c>
      <c r="I322" s="4">
        <v>100</v>
      </c>
    </row>
    <row r="323" spans="1:9" x14ac:dyDescent="0.3">
      <c r="A323" s="4" t="s">
        <v>642</v>
      </c>
      <c r="B323" s="4">
        <v>7.3</v>
      </c>
      <c r="C323" s="4">
        <v>2022</v>
      </c>
      <c r="D323" s="4" t="s">
        <v>10</v>
      </c>
      <c r="E323" s="4" t="s">
        <v>11</v>
      </c>
      <c r="F323" s="4" t="s">
        <v>536</v>
      </c>
      <c r="G323" s="4" t="s">
        <v>643</v>
      </c>
      <c r="H323" s="4">
        <v>49</v>
      </c>
      <c r="I323" s="4">
        <v>127</v>
      </c>
    </row>
    <row r="324" spans="1:9" x14ac:dyDescent="0.3">
      <c r="A324" s="4" t="s">
        <v>383</v>
      </c>
      <c r="B324" s="4">
        <v>7.1</v>
      </c>
      <c r="C324" s="4">
        <v>2024</v>
      </c>
      <c r="D324" s="4" t="s">
        <v>10</v>
      </c>
      <c r="E324" s="4" t="s">
        <v>11</v>
      </c>
      <c r="F324" s="4" t="s">
        <v>384</v>
      </c>
      <c r="G324" s="4" t="s">
        <v>385</v>
      </c>
      <c r="H324" s="4">
        <v>66.900000000000006</v>
      </c>
      <c r="I324" s="4">
        <v>115</v>
      </c>
    </row>
    <row r="325" spans="1:9" x14ac:dyDescent="0.3">
      <c r="A325" s="4" t="s">
        <v>513</v>
      </c>
      <c r="B325" s="4">
        <v>6.5</v>
      </c>
      <c r="C325" s="4">
        <v>2022</v>
      </c>
      <c r="D325" s="4" t="s">
        <v>10</v>
      </c>
      <c r="E325" s="4" t="s">
        <v>406</v>
      </c>
      <c r="F325" s="4" t="s">
        <v>347</v>
      </c>
      <c r="G325" s="4" t="s">
        <v>514</v>
      </c>
      <c r="H325" s="4">
        <v>80</v>
      </c>
      <c r="I325" s="4">
        <v>105</v>
      </c>
    </row>
    <row r="326" spans="1:9" x14ac:dyDescent="0.3">
      <c r="A326" s="4" t="s">
        <v>104</v>
      </c>
      <c r="B326" s="4">
        <v>7.1</v>
      </c>
      <c r="C326" s="4">
        <v>2024</v>
      </c>
      <c r="D326" s="4" t="s">
        <v>10</v>
      </c>
      <c r="E326" s="4" t="s">
        <v>11</v>
      </c>
      <c r="F326" s="4" t="s">
        <v>105</v>
      </c>
      <c r="G326" s="4" t="s">
        <v>106</v>
      </c>
      <c r="H326" s="4">
        <v>66.900000000000006</v>
      </c>
      <c r="I326" s="4">
        <v>116.3</v>
      </c>
    </row>
    <row r="327" spans="1:9" x14ac:dyDescent="0.3">
      <c r="A327" s="4" t="s">
        <v>107</v>
      </c>
      <c r="B327" s="4">
        <v>7.6</v>
      </c>
      <c r="C327" s="4">
        <v>1981</v>
      </c>
      <c r="D327" s="4" t="s">
        <v>10</v>
      </c>
      <c r="E327" s="4" t="s">
        <v>11</v>
      </c>
      <c r="F327" s="4" t="s">
        <v>78</v>
      </c>
      <c r="G327" s="4" t="s">
        <v>108</v>
      </c>
      <c r="H327" s="4">
        <v>77</v>
      </c>
      <c r="I327" s="4">
        <v>96</v>
      </c>
    </row>
    <row r="328" spans="1:9" x14ac:dyDescent="0.3">
      <c r="A328" s="4" t="s">
        <v>515</v>
      </c>
      <c r="B328" s="4">
        <v>5.7</v>
      </c>
      <c r="C328" s="4">
        <v>2024</v>
      </c>
      <c r="D328" s="4" t="s">
        <v>10</v>
      </c>
      <c r="E328" s="4" t="s">
        <v>406</v>
      </c>
      <c r="F328" s="4" t="s">
        <v>516</v>
      </c>
      <c r="G328" s="4" t="s">
        <v>517</v>
      </c>
      <c r="H328" s="4">
        <v>57</v>
      </c>
      <c r="I328" s="4">
        <v>92</v>
      </c>
    </row>
    <row r="329" spans="1:9" x14ac:dyDescent="0.3">
      <c r="A329" s="4" t="s">
        <v>644</v>
      </c>
      <c r="B329" s="4">
        <v>6.9</v>
      </c>
      <c r="C329" s="4">
        <v>2024</v>
      </c>
      <c r="D329" s="4" t="s">
        <v>10</v>
      </c>
      <c r="E329" s="4" t="s">
        <v>11</v>
      </c>
      <c r="F329" s="4" t="s">
        <v>645</v>
      </c>
      <c r="G329" s="4" t="s">
        <v>646</v>
      </c>
      <c r="H329" s="4">
        <v>70</v>
      </c>
      <c r="I329" s="4">
        <v>121</v>
      </c>
    </row>
    <row r="330" spans="1:9" x14ac:dyDescent="0.3">
      <c r="A330" s="4" t="s">
        <v>647</v>
      </c>
      <c r="B330" s="4">
        <v>6.4</v>
      </c>
      <c r="C330" s="4">
        <v>2024</v>
      </c>
      <c r="D330" s="4" t="s">
        <v>10</v>
      </c>
      <c r="E330" s="4" t="s">
        <v>11</v>
      </c>
      <c r="F330" s="4" t="s">
        <v>648</v>
      </c>
      <c r="G330" s="4" t="s">
        <v>649</v>
      </c>
      <c r="H330" s="4">
        <v>53</v>
      </c>
      <c r="I330" s="4">
        <v>105</v>
      </c>
    </row>
    <row r="331" spans="1:9" x14ac:dyDescent="0.3">
      <c r="A331" s="4" t="s">
        <v>112</v>
      </c>
      <c r="B331" s="4">
        <v>6.7</v>
      </c>
      <c r="C331" s="4">
        <v>2024</v>
      </c>
      <c r="D331" s="4" t="s">
        <v>10</v>
      </c>
      <c r="E331" s="4" t="s">
        <v>11</v>
      </c>
      <c r="F331" s="4" t="s">
        <v>113</v>
      </c>
      <c r="G331" s="4" t="s">
        <v>114</v>
      </c>
      <c r="H331" s="4">
        <v>77</v>
      </c>
      <c r="I331" s="4">
        <v>104</v>
      </c>
    </row>
    <row r="332" spans="1:9" x14ac:dyDescent="0.3">
      <c r="A332" s="4" t="s">
        <v>115</v>
      </c>
      <c r="B332" s="4">
        <v>7.6</v>
      </c>
      <c r="C332" s="4">
        <v>2014</v>
      </c>
      <c r="D332" s="4" t="s">
        <v>15</v>
      </c>
      <c r="E332" s="4" t="s">
        <v>11</v>
      </c>
      <c r="F332" s="4" t="s">
        <v>116</v>
      </c>
      <c r="G332" s="4" t="s">
        <v>117</v>
      </c>
      <c r="H332" s="4">
        <v>79</v>
      </c>
      <c r="I332" s="4">
        <v>130</v>
      </c>
    </row>
    <row r="333" spans="1:9" x14ac:dyDescent="0.3">
      <c r="A333" s="4" t="s">
        <v>565</v>
      </c>
      <c r="B333" s="4">
        <v>7.6</v>
      </c>
      <c r="C333" s="4">
        <v>2011</v>
      </c>
      <c r="D333" s="4" t="s">
        <v>15</v>
      </c>
      <c r="E333" s="4" t="s">
        <v>11</v>
      </c>
      <c r="F333" s="4" t="s">
        <v>566</v>
      </c>
      <c r="G333" s="4" t="s">
        <v>567</v>
      </c>
      <c r="H333" s="4">
        <v>68</v>
      </c>
      <c r="I333" s="4">
        <v>105</v>
      </c>
    </row>
    <row r="334" spans="1:9" x14ac:dyDescent="0.3">
      <c r="A334" s="4" t="s">
        <v>650</v>
      </c>
      <c r="B334" s="4">
        <v>6.2</v>
      </c>
      <c r="C334" s="4">
        <v>2024</v>
      </c>
      <c r="D334" s="4" t="s">
        <v>10</v>
      </c>
      <c r="E334" s="4" t="s">
        <v>11</v>
      </c>
      <c r="F334" s="4" t="s">
        <v>651</v>
      </c>
      <c r="G334" s="4" t="s">
        <v>652</v>
      </c>
      <c r="H334" s="4">
        <v>57</v>
      </c>
      <c r="I334" s="4">
        <v>121</v>
      </c>
    </row>
    <row r="335" spans="1:9" x14ac:dyDescent="0.3">
      <c r="A335" s="4" t="s">
        <v>88</v>
      </c>
      <c r="B335" s="4">
        <v>5.7</v>
      </c>
      <c r="C335" s="4">
        <v>2001</v>
      </c>
      <c r="D335" s="4" t="s">
        <v>15</v>
      </c>
      <c r="E335" s="4" t="s">
        <v>11</v>
      </c>
      <c r="F335" s="4" t="s">
        <v>118</v>
      </c>
      <c r="G335" s="4" t="s">
        <v>119</v>
      </c>
      <c r="H335" s="4">
        <v>50</v>
      </c>
      <c r="I335" s="4">
        <v>120</v>
      </c>
    </row>
    <row r="336" spans="1:9" x14ac:dyDescent="0.3">
      <c r="A336" s="4" t="s">
        <v>120</v>
      </c>
      <c r="B336" s="4">
        <v>6.8</v>
      </c>
      <c r="C336" s="4">
        <v>1979</v>
      </c>
      <c r="D336" s="4" t="s">
        <v>10</v>
      </c>
      <c r="E336" s="4" t="s">
        <v>11</v>
      </c>
      <c r="F336" s="4" t="s">
        <v>78</v>
      </c>
      <c r="G336" s="4" t="s">
        <v>121</v>
      </c>
      <c r="H336" s="4">
        <v>73</v>
      </c>
      <c r="I336" s="4">
        <v>88</v>
      </c>
    </row>
    <row r="337" spans="1:9" x14ac:dyDescent="0.3">
      <c r="A337" s="4" t="s">
        <v>122</v>
      </c>
      <c r="B337" s="4">
        <v>7.4</v>
      </c>
      <c r="C337" s="4">
        <v>2017</v>
      </c>
      <c r="D337" s="4" t="s">
        <v>15</v>
      </c>
      <c r="E337" s="4" t="s">
        <v>11</v>
      </c>
      <c r="F337" s="4" t="s">
        <v>116</v>
      </c>
      <c r="G337" s="4" t="s">
        <v>123</v>
      </c>
      <c r="H337" s="4">
        <v>82</v>
      </c>
      <c r="I337" s="4">
        <v>140</v>
      </c>
    </row>
    <row r="338" spans="1:9" x14ac:dyDescent="0.3">
      <c r="A338" s="4" t="s">
        <v>389</v>
      </c>
      <c r="B338" s="4">
        <v>7.1</v>
      </c>
      <c r="C338" s="4">
        <v>2024</v>
      </c>
      <c r="D338" s="4" t="s">
        <v>10</v>
      </c>
      <c r="E338" s="4" t="s">
        <v>272</v>
      </c>
      <c r="F338" s="4" t="s">
        <v>390</v>
      </c>
      <c r="G338" s="4" t="s">
        <v>391</v>
      </c>
      <c r="H338" s="4">
        <v>66.900000000000006</v>
      </c>
      <c r="I338" s="4">
        <v>101</v>
      </c>
    </row>
    <row r="339" spans="1:9" x14ac:dyDescent="0.3">
      <c r="A339" s="4" t="s">
        <v>392</v>
      </c>
      <c r="B339" s="4">
        <v>6.8</v>
      </c>
      <c r="C339" s="4">
        <v>2007</v>
      </c>
      <c r="D339" s="4" t="s">
        <v>15</v>
      </c>
      <c r="E339" s="4" t="s">
        <v>272</v>
      </c>
      <c r="F339" s="4" t="s">
        <v>393</v>
      </c>
      <c r="G339" s="4" t="s">
        <v>394</v>
      </c>
      <c r="H339" s="4">
        <v>62</v>
      </c>
      <c r="I339" s="4">
        <v>105</v>
      </c>
    </row>
    <row r="340" spans="1:9" x14ac:dyDescent="0.3">
      <c r="A340" s="4" t="s">
        <v>395</v>
      </c>
      <c r="B340" s="4">
        <v>6.8</v>
      </c>
      <c r="C340" s="4">
        <v>2018</v>
      </c>
      <c r="D340" s="4" t="s">
        <v>10</v>
      </c>
      <c r="E340" s="4" t="s">
        <v>278</v>
      </c>
      <c r="F340" s="4" t="s">
        <v>396</v>
      </c>
      <c r="G340" s="4" t="s">
        <v>397</v>
      </c>
      <c r="H340" s="4">
        <v>67</v>
      </c>
      <c r="I340" s="4">
        <v>117</v>
      </c>
    </row>
    <row r="341" spans="1:9" x14ac:dyDescent="0.3">
      <c r="A341" s="4" t="s">
        <v>653</v>
      </c>
      <c r="B341" s="4">
        <v>6.3</v>
      </c>
      <c r="C341" s="4">
        <v>2024</v>
      </c>
      <c r="D341" s="4" t="s">
        <v>10</v>
      </c>
      <c r="E341" s="4" t="s">
        <v>410</v>
      </c>
      <c r="F341" s="4" t="s">
        <v>654</v>
      </c>
      <c r="G341" s="4" t="s">
        <v>655</v>
      </c>
      <c r="H341" s="4">
        <v>46</v>
      </c>
      <c r="I341" s="4">
        <v>116.3</v>
      </c>
    </row>
    <row r="342" spans="1:9" x14ac:dyDescent="0.3">
      <c r="A342" s="4" t="s">
        <v>656</v>
      </c>
      <c r="B342" s="4">
        <v>7.1</v>
      </c>
      <c r="C342" s="4">
        <v>2024</v>
      </c>
      <c r="D342" s="4" t="s">
        <v>10</v>
      </c>
      <c r="E342" s="4" t="s">
        <v>11</v>
      </c>
      <c r="F342" s="4" t="s">
        <v>657</v>
      </c>
      <c r="G342" s="4" t="s">
        <v>658</v>
      </c>
      <c r="H342" s="4">
        <v>66.900000000000006</v>
      </c>
      <c r="I342" s="4">
        <v>116.3</v>
      </c>
    </row>
    <row r="343" spans="1:9" x14ac:dyDescent="0.3">
      <c r="A343" s="4" t="s">
        <v>398</v>
      </c>
      <c r="B343" s="4">
        <v>7.2</v>
      </c>
      <c r="C343" s="4">
        <v>2024</v>
      </c>
      <c r="D343" s="4" t="s">
        <v>10</v>
      </c>
      <c r="E343" s="4" t="s">
        <v>278</v>
      </c>
      <c r="F343" s="4" t="s">
        <v>399</v>
      </c>
      <c r="G343" s="4" t="s">
        <v>400</v>
      </c>
      <c r="H343" s="4">
        <v>70</v>
      </c>
      <c r="I343" s="4">
        <v>116.3</v>
      </c>
    </row>
    <row r="344" spans="1:9" x14ac:dyDescent="0.3">
      <c r="A344" s="4" t="s">
        <v>401</v>
      </c>
      <c r="B344" s="4">
        <v>6.5</v>
      </c>
      <c r="C344" s="4">
        <v>2023</v>
      </c>
      <c r="D344" s="4" t="s">
        <v>10</v>
      </c>
      <c r="E344" s="4" t="s">
        <v>11</v>
      </c>
      <c r="F344" s="4" t="s">
        <v>402</v>
      </c>
      <c r="G344" s="4" t="s">
        <v>403</v>
      </c>
      <c r="H344" s="4">
        <v>47</v>
      </c>
      <c r="I344" s="4">
        <v>111</v>
      </c>
    </row>
    <row r="345" spans="1:9" x14ac:dyDescent="0.3">
      <c r="A345" s="4" t="s">
        <v>527</v>
      </c>
      <c r="B345" s="4">
        <v>6.7</v>
      </c>
      <c r="C345" s="4">
        <v>2024</v>
      </c>
      <c r="D345" s="4" t="s">
        <v>10</v>
      </c>
      <c r="E345" s="4" t="s">
        <v>406</v>
      </c>
      <c r="F345" s="4" t="s">
        <v>528</v>
      </c>
      <c r="G345" s="4" t="s">
        <v>529</v>
      </c>
      <c r="H345" s="4">
        <v>62</v>
      </c>
      <c r="I345" s="4">
        <v>109</v>
      </c>
    </row>
    <row r="346" spans="1:9" x14ac:dyDescent="0.3">
      <c r="A346" s="4" t="s">
        <v>135</v>
      </c>
      <c r="B346" s="4">
        <v>6.2</v>
      </c>
      <c r="C346" s="4">
        <v>2024</v>
      </c>
      <c r="D346" s="4" t="s">
        <v>15</v>
      </c>
      <c r="E346" s="4" t="s">
        <v>11</v>
      </c>
      <c r="F346" s="4" t="s">
        <v>136</v>
      </c>
      <c r="G346" s="4" t="s">
        <v>137</v>
      </c>
      <c r="H346" s="4">
        <v>47</v>
      </c>
      <c r="I346" s="4">
        <v>115</v>
      </c>
    </row>
    <row r="347" spans="1:9" x14ac:dyDescent="0.3">
      <c r="A347" s="4" t="s">
        <v>138</v>
      </c>
      <c r="B347" s="4">
        <v>3.9</v>
      </c>
      <c r="C347" s="4">
        <v>2024</v>
      </c>
      <c r="D347" s="4" t="s">
        <v>15</v>
      </c>
      <c r="E347" s="4" t="s">
        <v>11</v>
      </c>
      <c r="F347" s="4" t="s">
        <v>139</v>
      </c>
      <c r="G347" s="4" t="s">
        <v>140</v>
      </c>
      <c r="H347" s="4">
        <v>26</v>
      </c>
      <c r="I347" s="4">
        <v>116</v>
      </c>
    </row>
    <row r="348" spans="1:9" x14ac:dyDescent="0.3">
      <c r="A348" s="4" t="s">
        <v>141</v>
      </c>
      <c r="B348" s="4">
        <v>7.4</v>
      </c>
      <c r="C348" s="4">
        <v>2024</v>
      </c>
      <c r="D348" s="4" t="s">
        <v>10</v>
      </c>
      <c r="E348" s="4" t="s">
        <v>11</v>
      </c>
      <c r="F348" s="4" t="s">
        <v>142</v>
      </c>
      <c r="G348" s="4" t="s">
        <v>143</v>
      </c>
      <c r="H348" s="4">
        <v>75</v>
      </c>
      <c r="I348" s="4">
        <v>109</v>
      </c>
    </row>
    <row r="349" spans="1:9" x14ac:dyDescent="0.3">
      <c r="A349" s="4" t="s">
        <v>144</v>
      </c>
      <c r="B349" s="4">
        <v>8.1</v>
      </c>
      <c r="C349" s="4">
        <v>2015</v>
      </c>
      <c r="D349" s="4" t="s">
        <v>10</v>
      </c>
      <c r="E349" s="4" t="s">
        <v>11</v>
      </c>
      <c r="F349" s="4" t="s">
        <v>78</v>
      </c>
      <c r="G349" s="4" t="s">
        <v>145</v>
      </c>
      <c r="H349" s="4">
        <v>90</v>
      </c>
      <c r="I349" s="4">
        <v>120</v>
      </c>
    </row>
    <row r="350" spans="1:9" x14ac:dyDescent="0.3">
      <c r="A350" s="4" t="s">
        <v>146</v>
      </c>
      <c r="B350" s="4">
        <v>5.6</v>
      </c>
      <c r="C350" s="4">
        <v>2024</v>
      </c>
      <c r="D350" s="4" t="s">
        <v>15</v>
      </c>
      <c r="E350" s="4" t="s">
        <v>11</v>
      </c>
      <c r="F350" s="4" t="s">
        <v>147</v>
      </c>
      <c r="G350" s="4" t="s">
        <v>148</v>
      </c>
      <c r="H350" s="4">
        <v>37</v>
      </c>
      <c r="I350" s="4">
        <v>118</v>
      </c>
    </row>
    <row r="351" spans="1:9" x14ac:dyDescent="0.3">
      <c r="A351" s="4" t="s">
        <v>154</v>
      </c>
      <c r="B351" s="4">
        <v>7.9</v>
      </c>
      <c r="C351" s="4">
        <v>2024</v>
      </c>
      <c r="D351" s="4" t="s">
        <v>10</v>
      </c>
      <c r="E351" s="4" t="s">
        <v>11</v>
      </c>
      <c r="F351" s="4" t="s">
        <v>78</v>
      </c>
      <c r="G351" s="4" t="s">
        <v>155</v>
      </c>
      <c r="H351" s="4">
        <v>79</v>
      </c>
      <c r="I351" s="4">
        <v>148</v>
      </c>
    </row>
    <row r="352" spans="1:9" x14ac:dyDescent="0.3">
      <c r="A352" s="4" t="s">
        <v>659</v>
      </c>
      <c r="B352" s="4">
        <v>7</v>
      </c>
      <c r="C352" s="4">
        <v>2023</v>
      </c>
      <c r="D352" s="4" t="s">
        <v>10</v>
      </c>
      <c r="E352" s="4" t="s">
        <v>278</v>
      </c>
      <c r="F352" s="4" t="s">
        <v>660</v>
      </c>
      <c r="G352" s="4" t="s">
        <v>661</v>
      </c>
      <c r="H352" s="4">
        <v>62</v>
      </c>
      <c r="I352" s="4">
        <v>118</v>
      </c>
    </row>
    <row r="353" spans="1:9" x14ac:dyDescent="0.3">
      <c r="A353" s="4" t="s">
        <v>261</v>
      </c>
      <c r="B353" s="4">
        <v>7.1</v>
      </c>
      <c r="C353" s="4">
        <v>2024</v>
      </c>
      <c r="D353" s="4" t="s">
        <v>35</v>
      </c>
      <c r="E353" s="4" t="s">
        <v>36</v>
      </c>
      <c r="F353" s="4" t="s">
        <v>262</v>
      </c>
      <c r="G353" s="4" t="s">
        <v>263</v>
      </c>
      <c r="H353" s="4">
        <v>66.900000000000006</v>
      </c>
      <c r="I353" s="4">
        <v>95</v>
      </c>
    </row>
    <row r="354" spans="1:9" x14ac:dyDescent="0.3">
      <c r="A354" s="4" t="s">
        <v>264</v>
      </c>
      <c r="B354" s="4">
        <v>6.7</v>
      </c>
      <c r="C354" s="4">
        <v>2023</v>
      </c>
      <c r="D354" s="4" t="s">
        <v>35</v>
      </c>
      <c r="E354" s="4" t="s">
        <v>36</v>
      </c>
      <c r="F354" s="4" t="s">
        <v>265</v>
      </c>
      <c r="G354" s="4" t="s">
        <v>266</v>
      </c>
      <c r="H354" s="4">
        <v>56</v>
      </c>
      <c r="I354" s="4">
        <v>83</v>
      </c>
    </row>
    <row r="355" spans="1:9" x14ac:dyDescent="0.3">
      <c r="A355" s="4" t="s">
        <v>541</v>
      </c>
      <c r="B355" s="4">
        <v>7</v>
      </c>
      <c r="C355" s="4">
        <v>2021</v>
      </c>
      <c r="D355" s="4" t="s">
        <v>15</v>
      </c>
      <c r="E355" s="4" t="s">
        <v>22</v>
      </c>
      <c r="F355" s="4" t="s">
        <v>542</v>
      </c>
      <c r="G355" s="4" t="s">
        <v>126</v>
      </c>
      <c r="H355" s="4">
        <v>45</v>
      </c>
      <c r="I355" s="4">
        <v>124</v>
      </c>
    </row>
    <row r="356" spans="1:9" x14ac:dyDescent="0.3">
      <c r="A356" s="4" t="s">
        <v>662</v>
      </c>
      <c r="B356" s="4">
        <v>5.6</v>
      </c>
      <c r="C356" s="4">
        <v>2024</v>
      </c>
      <c r="D356" s="4" t="s">
        <v>10</v>
      </c>
      <c r="E356" s="4" t="s">
        <v>11</v>
      </c>
      <c r="F356" s="4" t="s">
        <v>663</v>
      </c>
      <c r="G356" s="4" t="s">
        <v>664</v>
      </c>
      <c r="H356" s="4">
        <v>65</v>
      </c>
      <c r="I356" s="4">
        <v>88</v>
      </c>
    </row>
    <row r="357" spans="1:9" x14ac:dyDescent="0.3">
      <c r="A357" s="4" t="s">
        <v>665</v>
      </c>
      <c r="B357" s="4">
        <v>7.3</v>
      </c>
      <c r="C357" s="4">
        <v>1999</v>
      </c>
      <c r="D357" s="4" t="s">
        <v>15</v>
      </c>
      <c r="E357" s="4" t="s">
        <v>278</v>
      </c>
      <c r="F357" s="4" t="s">
        <v>666</v>
      </c>
      <c r="G357" s="4" t="s">
        <v>667</v>
      </c>
      <c r="H357" s="4">
        <v>70</v>
      </c>
      <c r="I357" s="4">
        <v>97</v>
      </c>
    </row>
    <row r="358" spans="1:9" x14ac:dyDescent="0.3">
      <c r="A358" s="4" t="s">
        <v>668</v>
      </c>
      <c r="B358" s="4">
        <v>6.5</v>
      </c>
      <c r="C358" s="4">
        <v>2024</v>
      </c>
      <c r="D358" s="4" t="s">
        <v>10</v>
      </c>
      <c r="E358" s="4" t="s">
        <v>278</v>
      </c>
      <c r="F358" s="4" t="s">
        <v>669</v>
      </c>
      <c r="G358" s="4" t="s">
        <v>670</v>
      </c>
      <c r="H358" s="4">
        <v>74</v>
      </c>
      <c r="I358" s="4">
        <v>104</v>
      </c>
    </row>
    <row r="359" spans="1:9" x14ac:dyDescent="0.3">
      <c r="A359" s="4" t="s">
        <v>671</v>
      </c>
      <c r="B359" s="4">
        <v>6.4</v>
      </c>
      <c r="C359" s="4">
        <v>2023</v>
      </c>
      <c r="D359" s="4" t="s">
        <v>10</v>
      </c>
      <c r="E359" s="4" t="s">
        <v>278</v>
      </c>
      <c r="F359" s="4" t="s">
        <v>672</v>
      </c>
      <c r="G359" s="4" t="s">
        <v>673</v>
      </c>
      <c r="H359" s="4">
        <v>59</v>
      </c>
      <c r="I359" s="4">
        <v>103</v>
      </c>
    </row>
    <row r="360" spans="1:9" x14ac:dyDescent="0.3">
      <c r="A360" s="4" t="s">
        <v>549</v>
      </c>
      <c r="B360" s="4">
        <v>7.8</v>
      </c>
      <c r="C360" s="4">
        <v>1984</v>
      </c>
      <c r="D360" s="4" t="s">
        <v>35</v>
      </c>
      <c r="E360" s="4" t="s">
        <v>11</v>
      </c>
      <c r="F360" s="4" t="s">
        <v>550</v>
      </c>
      <c r="G360" s="4" t="s">
        <v>551</v>
      </c>
      <c r="H360" s="4">
        <v>71</v>
      </c>
      <c r="I360" s="4">
        <v>105</v>
      </c>
    </row>
    <row r="361" spans="1:9" x14ac:dyDescent="0.3">
      <c r="A361" s="4" t="s">
        <v>25</v>
      </c>
      <c r="B361" s="4">
        <v>7.1</v>
      </c>
      <c r="C361" s="4">
        <v>2024</v>
      </c>
      <c r="D361" s="4" t="s">
        <v>10</v>
      </c>
      <c r="E361" s="4" t="s">
        <v>11</v>
      </c>
      <c r="F361" s="4" t="s">
        <v>26</v>
      </c>
      <c r="G361" s="4" t="s">
        <v>27</v>
      </c>
      <c r="H361" s="4">
        <v>66.900000000000006</v>
      </c>
      <c r="I361" s="4">
        <v>116.3</v>
      </c>
    </row>
    <row r="362" spans="1:9" x14ac:dyDescent="0.3">
      <c r="A362" s="4" t="s">
        <v>467</v>
      </c>
      <c r="B362" s="4">
        <v>6.9</v>
      </c>
      <c r="C362" s="4">
        <v>2023</v>
      </c>
      <c r="D362" s="4" t="s">
        <v>10</v>
      </c>
      <c r="E362" s="4" t="s">
        <v>278</v>
      </c>
      <c r="F362" s="4" t="s">
        <v>468</v>
      </c>
      <c r="G362" s="4" t="s">
        <v>469</v>
      </c>
      <c r="H362" s="4">
        <v>74</v>
      </c>
      <c r="I362" s="4">
        <v>102</v>
      </c>
    </row>
    <row r="363" spans="1:9" x14ac:dyDescent="0.3">
      <c r="A363" s="4" t="s">
        <v>674</v>
      </c>
      <c r="B363" s="4">
        <v>5</v>
      </c>
      <c r="C363" s="4">
        <v>2024</v>
      </c>
      <c r="D363" s="4" t="s">
        <v>10</v>
      </c>
      <c r="E363" s="4" t="s">
        <v>278</v>
      </c>
      <c r="F363" s="4" t="s">
        <v>675</v>
      </c>
      <c r="G363" s="4" t="s">
        <v>676</v>
      </c>
      <c r="H363" s="4">
        <v>44</v>
      </c>
      <c r="I363" s="4">
        <v>116.3</v>
      </c>
    </row>
    <row r="364" spans="1:9" x14ac:dyDescent="0.3">
      <c r="A364" s="4" t="s">
        <v>348</v>
      </c>
      <c r="B364" s="4">
        <v>8.1999999999999993</v>
      </c>
      <c r="C364" s="4">
        <v>2013</v>
      </c>
      <c r="D364" s="4" t="s">
        <v>10</v>
      </c>
      <c r="E364" s="4" t="s">
        <v>344</v>
      </c>
      <c r="F364" s="4" t="s">
        <v>273</v>
      </c>
      <c r="G364" s="4" t="s">
        <v>349</v>
      </c>
      <c r="H364" s="4">
        <v>75</v>
      </c>
      <c r="I364" s="4">
        <v>180</v>
      </c>
    </row>
    <row r="365" spans="1:9" x14ac:dyDescent="0.3">
      <c r="A365" s="4" t="s">
        <v>34</v>
      </c>
      <c r="B365" s="4">
        <v>8.1</v>
      </c>
      <c r="C365" s="4">
        <v>2015</v>
      </c>
      <c r="D365" s="4" t="s">
        <v>35</v>
      </c>
      <c r="E365" s="4" t="s">
        <v>36</v>
      </c>
      <c r="F365" s="4" t="s">
        <v>37</v>
      </c>
      <c r="G365" s="4" t="s">
        <v>38</v>
      </c>
      <c r="H365" s="4">
        <v>94</v>
      </c>
      <c r="I365" s="4">
        <v>95</v>
      </c>
    </row>
    <row r="366" spans="1:9" x14ac:dyDescent="0.3">
      <c r="A366" s="4" t="s">
        <v>677</v>
      </c>
      <c r="B366" s="4">
        <v>8</v>
      </c>
      <c r="C366" s="4">
        <v>2016</v>
      </c>
      <c r="D366" s="4" t="s">
        <v>10</v>
      </c>
      <c r="E366" s="4" t="s">
        <v>11</v>
      </c>
      <c r="F366" s="4" t="s">
        <v>678</v>
      </c>
      <c r="G366" s="4" t="s">
        <v>679</v>
      </c>
      <c r="H366" s="4">
        <v>65</v>
      </c>
      <c r="I366" s="4">
        <v>108</v>
      </c>
    </row>
    <row r="367" spans="1:9" x14ac:dyDescent="0.3">
      <c r="A367" s="4" t="s">
        <v>43</v>
      </c>
      <c r="B367" s="4">
        <v>5.6</v>
      </c>
      <c r="C367" s="4">
        <v>2023</v>
      </c>
      <c r="D367" s="4" t="s">
        <v>35</v>
      </c>
      <c r="E367" s="4" t="s">
        <v>36</v>
      </c>
      <c r="F367" s="4" t="s">
        <v>44</v>
      </c>
      <c r="G367" s="4" t="s">
        <v>45</v>
      </c>
      <c r="H367" s="4">
        <v>47</v>
      </c>
      <c r="I367" s="4">
        <v>95</v>
      </c>
    </row>
    <row r="368" spans="1:9" x14ac:dyDescent="0.3">
      <c r="A368" s="4" t="s">
        <v>680</v>
      </c>
      <c r="B368" s="4">
        <v>7.2</v>
      </c>
      <c r="C368" s="4">
        <v>2024</v>
      </c>
      <c r="D368" s="4" t="s">
        <v>10</v>
      </c>
      <c r="E368" s="4" t="s">
        <v>278</v>
      </c>
      <c r="F368" s="4" t="s">
        <v>681</v>
      </c>
      <c r="G368" s="4" t="s">
        <v>682</v>
      </c>
      <c r="H368" s="4">
        <v>66.900000000000006</v>
      </c>
      <c r="I368" s="4">
        <v>116.3</v>
      </c>
    </row>
    <row r="369" spans="1:9" x14ac:dyDescent="0.3">
      <c r="A369" s="4" t="s">
        <v>683</v>
      </c>
      <c r="B369" s="4">
        <v>6.1</v>
      </c>
      <c r="C369" s="4">
        <v>2024</v>
      </c>
      <c r="D369" s="4" t="s">
        <v>10</v>
      </c>
      <c r="E369" s="4" t="s">
        <v>278</v>
      </c>
      <c r="F369" s="4" t="s">
        <v>684</v>
      </c>
      <c r="G369" s="4" t="s">
        <v>685</v>
      </c>
      <c r="H369" s="4">
        <v>66.900000000000006</v>
      </c>
      <c r="I369" s="4">
        <v>116.3</v>
      </c>
    </row>
    <row r="370" spans="1:9" x14ac:dyDescent="0.3">
      <c r="A370" s="4" t="s">
        <v>686</v>
      </c>
      <c r="B370" s="4">
        <v>5.2</v>
      </c>
      <c r="C370" s="4">
        <v>2024</v>
      </c>
      <c r="D370" s="4" t="s">
        <v>10</v>
      </c>
      <c r="E370" s="4" t="s">
        <v>278</v>
      </c>
      <c r="F370" s="4" t="s">
        <v>687</v>
      </c>
      <c r="G370" s="4" t="s">
        <v>688</v>
      </c>
      <c r="H370" s="4">
        <v>41</v>
      </c>
      <c r="I370" s="4">
        <v>93</v>
      </c>
    </row>
    <row r="371" spans="1:9" x14ac:dyDescent="0.3">
      <c r="A371" s="4" t="s">
        <v>53</v>
      </c>
      <c r="B371" s="4">
        <v>7</v>
      </c>
      <c r="C371" s="4">
        <v>2023</v>
      </c>
      <c r="D371" s="4" t="s">
        <v>35</v>
      </c>
      <c r="E371" s="4" t="s">
        <v>22</v>
      </c>
      <c r="F371" s="4" t="s">
        <v>54</v>
      </c>
      <c r="G371" s="4" t="s">
        <v>55</v>
      </c>
      <c r="H371" s="4">
        <v>66</v>
      </c>
      <c r="I371" s="4">
        <v>116</v>
      </c>
    </row>
    <row r="372" spans="1:9" x14ac:dyDescent="0.3">
      <c r="A372" s="4" t="s">
        <v>490</v>
      </c>
      <c r="B372" s="4">
        <v>6.8</v>
      </c>
      <c r="C372" s="4">
        <v>2022</v>
      </c>
      <c r="D372" s="4" t="s">
        <v>491</v>
      </c>
      <c r="E372" s="4" t="s">
        <v>278</v>
      </c>
      <c r="F372" s="4" t="s">
        <v>492</v>
      </c>
      <c r="G372" s="4" t="s">
        <v>493</v>
      </c>
      <c r="H372" s="4">
        <v>72</v>
      </c>
      <c r="I372" s="4">
        <v>91</v>
      </c>
    </row>
    <row r="373" spans="1:9" x14ac:dyDescent="0.3">
      <c r="A373" s="4" t="s">
        <v>74</v>
      </c>
      <c r="B373" s="4">
        <v>6.3</v>
      </c>
      <c r="C373" s="4">
        <v>2024</v>
      </c>
      <c r="D373" s="4" t="s">
        <v>35</v>
      </c>
      <c r="E373" s="4" t="s">
        <v>36</v>
      </c>
      <c r="F373" s="4" t="s">
        <v>75</v>
      </c>
      <c r="G373" s="4" t="s">
        <v>76</v>
      </c>
      <c r="H373" s="4">
        <v>54</v>
      </c>
      <c r="I373" s="4">
        <v>94</v>
      </c>
    </row>
    <row r="374" spans="1:9" x14ac:dyDescent="0.3">
      <c r="A374" s="4" t="s">
        <v>689</v>
      </c>
      <c r="B374" s="4">
        <v>7.9</v>
      </c>
      <c r="C374" s="4">
        <v>2024</v>
      </c>
      <c r="D374" s="4" t="s">
        <v>10</v>
      </c>
      <c r="E374" s="4" t="s">
        <v>278</v>
      </c>
      <c r="F374" s="4" t="s">
        <v>690</v>
      </c>
      <c r="G374" s="4" t="s">
        <v>691</v>
      </c>
      <c r="H374" s="4">
        <v>89</v>
      </c>
      <c r="I374" s="4">
        <v>116.3</v>
      </c>
    </row>
    <row r="375" spans="1:9" x14ac:dyDescent="0.3">
      <c r="A375" s="4" t="s">
        <v>692</v>
      </c>
      <c r="B375" s="4">
        <v>7.9</v>
      </c>
      <c r="C375" s="4">
        <v>2023</v>
      </c>
      <c r="D375" s="4" t="s">
        <v>10</v>
      </c>
      <c r="E375" s="4" t="s">
        <v>278</v>
      </c>
      <c r="F375" s="4" t="s">
        <v>693</v>
      </c>
      <c r="G375" s="4" t="s">
        <v>694</v>
      </c>
      <c r="H375" s="4">
        <v>82</v>
      </c>
      <c r="I375" s="4">
        <v>133</v>
      </c>
    </row>
    <row r="376" spans="1:9" x14ac:dyDescent="0.3">
      <c r="A376" s="4" t="s">
        <v>92</v>
      </c>
      <c r="B376" s="4">
        <v>6.8</v>
      </c>
      <c r="C376" s="4">
        <v>2023</v>
      </c>
      <c r="D376" s="4" t="s">
        <v>15</v>
      </c>
      <c r="E376" s="4" t="s">
        <v>22</v>
      </c>
      <c r="F376" s="4" t="s">
        <v>93</v>
      </c>
      <c r="G376" s="4" t="s">
        <v>94</v>
      </c>
      <c r="H376" s="4">
        <v>80</v>
      </c>
      <c r="I376" s="4">
        <v>114</v>
      </c>
    </row>
    <row r="377" spans="1:9" x14ac:dyDescent="0.3">
      <c r="A377" s="4" t="s">
        <v>640</v>
      </c>
      <c r="B377" s="4">
        <v>5.7</v>
      </c>
      <c r="C377" s="4">
        <v>2024</v>
      </c>
      <c r="D377" s="4" t="s">
        <v>15</v>
      </c>
      <c r="E377" s="4" t="s">
        <v>11</v>
      </c>
      <c r="F377" s="4" t="s">
        <v>587</v>
      </c>
      <c r="G377" s="4" t="s">
        <v>641</v>
      </c>
      <c r="H377" s="4">
        <v>35</v>
      </c>
      <c r="I377" s="4">
        <v>139</v>
      </c>
    </row>
    <row r="378" spans="1:9" x14ac:dyDescent="0.3">
      <c r="A378" s="4" t="s">
        <v>695</v>
      </c>
      <c r="B378" s="4">
        <v>7.5</v>
      </c>
      <c r="C378" s="4">
        <v>2023</v>
      </c>
      <c r="D378" s="4" t="s">
        <v>10</v>
      </c>
      <c r="E378" s="4" t="s">
        <v>278</v>
      </c>
      <c r="F378" s="4" t="s">
        <v>696</v>
      </c>
      <c r="G378" s="4" t="s">
        <v>697</v>
      </c>
      <c r="H378" s="4">
        <v>81</v>
      </c>
      <c r="I378" s="4">
        <v>117</v>
      </c>
    </row>
    <row r="379" spans="1:9" x14ac:dyDescent="0.3">
      <c r="A379" s="4" t="s">
        <v>642</v>
      </c>
      <c r="B379" s="4">
        <v>7.3</v>
      </c>
      <c r="C379" s="4">
        <v>2022</v>
      </c>
      <c r="D379" s="4" t="s">
        <v>10</v>
      </c>
      <c r="E379" s="4" t="s">
        <v>11</v>
      </c>
      <c r="F379" s="4" t="s">
        <v>536</v>
      </c>
      <c r="G379" s="4" t="s">
        <v>643</v>
      </c>
      <c r="H379" s="4">
        <v>49</v>
      </c>
      <c r="I379" s="4">
        <v>127</v>
      </c>
    </row>
    <row r="380" spans="1:9" x14ac:dyDescent="0.3">
      <c r="A380" s="4" t="s">
        <v>698</v>
      </c>
      <c r="B380" s="4">
        <v>7.6</v>
      </c>
      <c r="C380" s="4">
        <v>2019</v>
      </c>
      <c r="D380" s="4" t="s">
        <v>10</v>
      </c>
      <c r="E380" s="4" t="s">
        <v>278</v>
      </c>
      <c r="F380" s="4" t="s">
        <v>23</v>
      </c>
      <c r="G380" s="4" t="s">
        <v>699</v>
      </c>
      <c r="H380" s="4">
        <v>84</v>
      </c>
      <c r="I380" s="4">
        <v>161</v>
      </c>
    </row>
    <row r="381" spans="1:9" x14ac:dyDescent="0.3">
      <c r="A381" s="4" t="s">
        <v>383</v>
      </c>
      <c r="B381" s="4">
        <v>7.1</v>
      </c>
      <c r="C381" s="4">
        <v>2024</v>
      </c>
      <c r="D381" s="4" t="s">
        <v>10</v>
      </c>
      <c r="E381" s="4" t="s">
        <v>11</v>
      </c>
      <c r="F381" s="4" t="s">
        <v>384</v>
      </c>
      <c r="G381" s="4" t="s">
        <v>385</v>
      </c>
      <c r="H381" s="4">
        <v>66.900000000000006</v>
      </c>
      <c r="I381" s="4">
        <v>115</v>
      </c>
    </row>
    <row r="382" spans="1:9" x14ac:dyDescent="0.3">
      <c r="A382" s="4" t="s">
        <v>101</v>
      </c>
      <c r="B382" s="4">
        <v>7.1</v>
      </c>
      <c r="C382" s="4">
        <v>2024</v>
      </c>
      <c r="D382" s="4" t="s">
        <v>35</v>
      </c>
      <c r="E382" s="4" t="s">
        <v>36</v>
      </c>
      <c r="F382" s="4" t="s">
        <v>102</v>
      </c>
      <c r="G382" s="4" t="s">
        <v>103</v>
      </c>
      <c r="H382" s="4">
        <v>66.900000000000006</v>
      </c>
      <c r="I382" s="4">
        <v>100</v>
      </c>
    </row>
    <row r="383" spans="1:9" x14ac:dyDescent="0.3">
      <c r="A383" s="4" t="s">
        <v>104</v>
      </c>
      <c r="B383" s="4">
        <v>7.1</v>
      </c>
      <c r="C383" s="4">
        <v>2024</v>
      </c>
      <c r="D383" s="4" t="s">
        <v>10</v>
      </c>
      <c r="E383" s="4" t="s">
        <v>11</v>
      </c>
      <c r="F383" s="4" t="s">
        <v>105</v>
      </c>
      <c r="G383" s="4" t="s">
        <v>106</v>
      </c>
      <c r="H383" s="4">
        <v>66.900000000000006</v>
      </c>
      <c r="I383" s="4">
        <v>116.3</v>
      </c>
    </row>
    <row r="384" spans="1:9" x14ac:dyDescent="0.3">
      <c r="A384" s="4" t="s">
        <v>700</v>
      </c>
      <c r="B384" s="4">
        <v>7.5</v>
      </c>
      <c r="C384" s="4">
        <v>1988</v>
      </c>
      <c r="D384" s="4" t="s">
        <v>35</v>
      </c>
      <c r="E384" s="4" t="s">
        <v>278</v>
      </c>
      <c r="F384" s="4" t="s">
        <v>118</v>
      </c>
      <c r="G384" s="4" t="s">
        <v>701</v>
      </c>
      <c r="H384" s="4">
        <v>71</v>
      </c>
      <c r="I384" s="4">
        <v>92</v>
      </c>
    </row>
    <row r="385" spans="1:9" x14ac:dyDescent="0.3">
      <c r="A385" s="4" t="s">
        <v>386</v>
      </c>
      <c r="B385" s="4">
        <v>7.4</v>
      </c>
      <c r="C385" s="4">
        <v>2023</v>
      </c>
      <c r="D385" s="4" t="s">
        <v>10</v>
      </c>
      <c r="E385" s="4" t="s">
        <v>11</v>
      </c>
      <c r="F385" s="4" t="s">
        <v>387</v>
      </c>
      <c r="G385" s="4" t="s">
        <v>388</v>
      </c>
      <c r="H385" s="4">
        <v>83</v>
      </c>
      <c r="I385" s="4">
        <v>115</v>
      </c>
    </row>
    <row r="386" spans="1:9" x14ac:dyDescent="0.3">
      <c r="A386" s="4" t="s">
        <v>702</v>
      </c>
      <c r="B386" s="4">
        <v>8.5</v>
      </c>
      <c r="C386" s="4">
        <v>2023</v>
      </c>
      <c r="D386" s="4" t="s">
        <v>10</v>
      </c>
      <c r="E386" s="4" t="s">
        <v>278</v>
      </c>
      <c r="F386" s="4" t="s">
        <v>703</v>
      </c>
      <c r="G386" s="4" t="s">
        <v>704</v>
      </c>
      <c r="H386" s="4">
        <v>66.900000000000006</v>
      </c>
      <c r="I386" s="4">
        <v>116.3</v>
      </c>
    </row>
    <row r="387" spans="1:9" x14ac:dyDescent="0.3">
      <c r="A387" s="4" t="s">
        <v>124</v>
      </c>
      <c r="B387" s="4">
        <v>6.2</v>
      </c>
      <c r="C387" s="4">
        <v>2024</v>
      </c>
      <c r="D387" s="4" t="s">
        <v>15</v>
      </c>
      <c r="E387" s="4" t="s">
        <v>22</v>
      </c>
      <c r="F387" s="4" t="s">
        <v>125</v>
      </c>
      <c r="G387" s="4" t="s">
        <v>126</v>
      </c>
      <c r="H387" s="4">
        <v>46</v>
      </c>
      <c r="I387" s="4">
        <v>115</v>
      </c>
    </row>
    <row r="388" spans="1:9" x14ac:dyDescent="0.3">
      <c r="A388" s="4" t="s">
        <v>395</v>
      </c>
      <c r="B388" s="4">
        <v>6.8</v>
      </c>
      <c r="C388" s="4">
        <v>2018</v>
      </c>
      <c r="D388" s="4" t="s">
        <v>10</v>
      </c>
      <c r="E388" s="4" t="s">
        <v>278</v>
      </c>
      <c r="F388" s="4" t="s">
        <v>396</v>
      </c>
      <c r="G388" s="4" t="s">
        <v>397</v>
      </c>
      <c r="H388" s="4">
        <v>67</v>
      </c>
      <c r="I388" s="4">
        <v>117</v>
      </c>
    </row>
    <row r="389" spans="1:9" x14ac:dyDescent="0.3">
      <c r="A389" s="4" t="s">
        <v>568</v>
      </c>
      <c r="B389" s="4">
        <v>7.9</v>
      </c>
      <c r="C389" s="4">
        <v>2023</v>
      </c>
      <c r="D389" s="4" t="s">
        <v>10</v>
      </c>
      <c r="E389" s="4" t="s">
        <v>278</v>
      </c>
      <c r="F389" s="4" t="s">
        <v>460</v>
      </c>
      <c r="G389" s="4" t="s">
        <v>569</v>
      </c>
      <c r="H389" s="4">
        <v>88</v>
      </c>
      <c r="I389" s="4">
        <v>141</v>
      </c>
    </row>
    <row r="390" spans="1:9" x14ac:dyDescent="0.3">
      <c r="A390" s="4" t="s">
        <v>127</v>
      </c>
      <c r="B390" s="4">
        <v>5.8</v>
      </c>
      <c r="C390" s="4">
        <v>2024</v>
      </c>
      <c r="D390" s="4" t="s">
        <v>35</v>
      </c>
      <c r="E390" s="4" t="s">
        <v>36</v>
      </c>
      <c r="F390" s="4" t="s">
        <v>128</v>
      </c>
      <c r="G390" s="4" t="s">
        <v>129</v>
      </c>
      <c r="H390" s="4">
        <v>64</v>
      </c>
      <c r="I390" s="4">
        <v>93</v>
      </c>
    </row>
    <row r="391" spans="1:9" x14ac:dyDescent="0.3">
      <c r="A391" s="4" t="s">
        <v>705</v>
      </c>
      <c r="B391" s="4">
        <v>5.5</v>
      </c>
      <c r="C391" s="4">
        <v>2024</v>
      </c>
      <c r="D391" s="4" t="s">
        <v>15</v>
      </c>
      <c r="E391" s="4" t="s">
        <v>344</v>
      </c>
      <c r="F391" s="4" t="s">
        <v>706</v>
      </c>
      <c r="G391" s="4" t="s">
        <v>707</v>
      </c>
      <c r="H391" s="4">
        <v>42</v>
      </c>
      <c r="I391" s="4">
        <v>97</v>
      </c>
    </row>
    <row r="392" spans="1:9" x14ac:dyDescent="0.3">
      <c r="A392" s="4" t="s">
        <v>398</v>
      </c>
      <c r="B392" s="4">
        <v>7.2</v>
      </c>
      <c r="C392" s="4">
        <v>2024</v>
      </c>
      <c r="D392" s="4" t="s">
        <v>10</v>
      </c>
      <c r="E392" s="4" t="s">
        <v>278</v>
      </c>
      <c r="F392" s="4" t="s">
        <v>399</v>
      </c>
      <c r="G392" s="4" t="s">
        <v>400</v>
      </c>
      <c r="H392" s="4">
        <v>70</v>
      </c>
      <c r="I392" s="4">
        <v>116.3</v>
      </c>
    </row>
    <row r="393" spans="1:9" x14ac:dyDescent="0.3">
      <c r="A393" s="4" t="s">
        <v>708</v>
      </c>
      <c r="B393" s="4">
        <v>6.1</v>
      </c>
      <c r="C393" s="4">
        <v>2023</v>
      </c>
      <c r="D393" s="4" t="s">
        <v>10</v>
      </c>
      <c r="E393" s="4" t="s">
        <v>278</v>
      </c>
      <c r="F393" s="4" t="s">
        <v>709</v>
      </c>
      <c r="G393" s="4" t="s">
        <v>710</v>
      </c>
      <c r="H393" s="4">
        <v>52</v>
      </c>
      <c r="I393" s="4">
        <v>103</v>
      </c>
    </row>
    <row r="394" spans="1:9" x14ac:dyDescent="0.3">
      <c r="A394" s="4" t="s">
        <v>570</v>
      </c>
      <c r="B394" s="4">
        <v>7.1</v>
      </c>
      <c r="C394" s="4">
        <v>2024</v>
      </c>
      <c r="D394" s="4" t="s">
        <v>10</v>
      </c>
      <c r="E394" s="4" t="s">
        <v>11</v>
      </c>
      <c r="F394" s="4" t="s">
        <v>571</v>
      </c>
      <c r="G394" s="4" t="s">
        <v>572</v>
      </c>
      <c r="H394" s="4">
        <v>66.900000000000006</v>
      </c>
      <c r="I394" s="4">
        <v>116.3</v>
      </c>
    </row>
    <row r="395" spans="1:9" x14ac:dyDescent="0.3">
      <c r="A395" s="4" t="s">
        <v>132</v>
      </c>
      <c r="B395" s="4">
        <v>5.9</v>
      </c>
      <c r="C395" s="4">
        <v>2024</v>
      </c>
      <c r="D395" s="4" t="s">
        <v>35</v>
      </c>
      <c r="E395" s="4" t="s">
        <v>36</v>
      </c>
      <c r="F395" s="4" t="s">
        <v>133</v>
      </c>
      <c r="G395" s="4" t="s">
        <v>134</v>
      </c>
      <c r="H395" s="4">
        <v>31</v>
      </c>
      <c r="I395" s="4">
        <v>101</v>
      </c>
    </row>
    <row r="396" spans="1:9" x14ac:dyDescent="0.3">
      <c r="A396" s="4" t="s">
        <v>711</v>
      </c>
      <c r="B396" s="4">
        <v>7</v>
      </c>
      <c r="C396" s="4">
        <v>2024</v>
      </c>
      <c r="D396" s="4" t="s">
        <v>10</v>
      </c>
      <c r="E396" s="4" t="s">
        <v>278</v>
      </c>
      <c r="F396" s="4" t="s">
        <v>460</v>
      </c>
      <c r="G396" s="4" t="s">
        <v>712</v>
      </c>
      <c r="H396" s="4">
        <v>72</v>
      </c>
      <c r="I396" s="4">
        <v>164</v>
      </c>
    </row>
    <row r="397" spans="1:9" x14ac:dyDescent="0.3">
      <c r="A397" s="4" t="s">
        <v>713</v>
      </c>
      <c r="B397" s="4">
        <v>4.8</v>
      </c>
      <c r="C397" s="4">
        <v>2024</v>
      </c>
      <c r="D397" s="4" t="s">
        <v>714</v>
      </c>
      <c r="E397" s="4" t="s">
        <v>278</v>
      </c>
      <c r="F397" s="4" t="s">
        <v>715</v>
      </c>
      <c r="G397" s="4" t="s">
        <v>716</v>
      </c>
      <c r="H397" s="4">
        <v>39</v>
      </c>
      <c r="I397" s="4">
        <v>88</v>
      </c>
    </row>
    <row r="398" spans="1:9" x14ac:dyDescent="0.3">
      <c r="A398" s="4" t="s">
        <v>533</v>
      </c>
      <c r="B398" s="4">
        <v>7.1</v>
      </c>
      <c r="C398" s="4">
        <v>2024</v>
      </c>
      <c r="D398" s="4" t="s">
        <v>10</v>
      </c>
      <c r="E398" s="4" t="s">
        <v>278</v>
      </c>
      <c r="F398" s="4" t="s">
        <v>118</v>
      </c>
      <c r="G398" s="4" t="s">
        <v>534</v>
      </c>
      <c r="H398" s="4">
        <v>66.900000000000006</v>
      </c>
      <c r="I398" s="4">
        <v>116.3</v>
      </c>
    </row>
    <row r="399" spans="1:9" x14ac:dyDescent="0.3">
      <c r="A399" s="4" t="s">
        <v>717</v>
      </c>
      <c r="B399" s="4">
        <v>6.4</v>
      </c>
      <c r="C399" s="4">
        <v>2024</v>
      </c>
      <c r="D399" s="4" t="s">
        <v>10</v>
      </c>
      <c r="E399" s="4" t="s">
        <v>278</v>
      </c>
      <c r="F399" s="4" t="s">
        <v>718</v>
      </c>
      <c r="G399" s="4" t="s">
        <v>719</v>
      </c>
      <c r="H399" s="4">
        <v>67</v>
      </c>
      <c r="I399" s="4">
        <v>115</v>
      </c>
    </row>
    <row r="400" spans="1:9" x14ac:dyDescent="0.3">
      <c r="A400" s="4" t="s">
        <v>268</v>
      </c>
      <c r="B400" s="4">
        <v>6.7</v>
      </c>
      <c r="C400" s="4">
        <v>2024</v>
      </c>
      <c r="D400" s="4" t="s">
        <v>35</v>
      </c>
      <c r="E400" s="4" t="s">
        <v>36</v>
      </c>
      <c r="F400" s="4" t="s">
        <v>269</v>
      </c>
      <c r="G400" s="4" t="s">
        <v>270</v>
      </c>
      <c r="H400" s="4">
        <v>46</v>
      </c>
      <c r="I400" s="4">
        <v>104</v>
      </c>
    </row>
    <row r="401" spans="1:9" x14ac:dyDescent="0.3">
      <c r="A401" s="4" t="s">
        <v>720</v>
      </c>
      <c r="B401" s="4">
        <v>7.1</v>
      </c>
      <c r="C401" s="4">
        <v>2024</v>
      </c>
      <c r="D401" s="4" t="s">
        <v>15</v>
      </c>
      <c r="E401" s="4" t="s">
        <v>11</v>
      </c>
      <c r="F401" s="4" t="s">
        <v>536</v>
      </c>
      <c r="G401" s="4" t="s">
        <v>721</v>
      </c>
      <c r="H401" s="4">
        <v>73</v>
      </c>
      <c r="I401" s="4">
        <v>126</v>
      </c>
    </row>
  </sheetData>
  <autoFilter ref="H1:H401" xr:uid="{42E37CF1-268D-49C2-9723-8AC9AF58D7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genre</vt:lpstr>
      <vt:lpstr>year vs movies</vt:lpstr>
      <vt:lpstr>rating</vt:lpstr>
      <vt:lpstr>duration</vt:lpstr>
      <vt:lpstr>certificates</vt:lpstr>
      <vt:lpstr>IMDb_Dataset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sathwika k</cp:lastModifiedBy>
  <dcterms:created xsi:type="dcterms:W3CDTF">2024-06-19T14:23:44Z</dcterms:created>
  <dcterms:modified xsi:type="dcterms:W3CDTF">2024-06-21T14:01:26Z</dcterms:modified>
</cp:coreProperties>
</file>