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框架式" sheetId="1" r:id="rId4"/>
    <sheet name="工作表 4" sheetId="2" r:id="rId5"/>
    <sheet name="电抗器价格得分计算" sheetId="3" r:id="rId6"/>
    <sheet name="集合式" sheetId="4" r:id="rId7"/>
  </sheets>
</workbook>
</file>

<file path=xl/sharedStrings.xml><?xml version="1.0" encoding="utf-8"?>
<sst xmlns="http://schemas.openxmlformats.org/spreadsheetml/2006/main" uniqueCount="52">
  <si>
    <r>
      <rPr>
        <sz val="11"/>
        <color indexed="8"/>
        <rFont val="宋体"/>
      </rPr>
      <t>投标人</t>
    </r>
  </si>
  <si>
    <t>报价（万元）</t>
  </si>
  <si>
    <t>基准价区间</t>
  </si>
  <si>
    <t>价格得分（区间内）</t>
  </si>
  <si>
    <r>
      <rPr>
        <sz val="11"/>
        <color indexed="8"/>
        <rFont val="宋体"/>
      </rPr>
      <t>得分排名</t>
    </r>
    <r>
      <rPr>
        <b val="1"/>
        <sz val="11"/>
        <color indexed="8"/>
        <rFont val="Times New Roman"/>
      </rPr>
      <t>(</t>
    </r>
    <r>
      <rPr>
        <sz val="11"/>
        <color indexed="8"/>
        <rFont val="宋体"/>
      </rPr>
      <t>区间内</t>
    </r>
    <r>
      <rPr>
        <b val="1"/>
        <sz val="11"/>
        <color indexed="8"/>
        <rFont val="Times New Roman"/>
      </rPr>
      <t>)</t>
    </r>
  </si>
  <si>
    <t>顺容</t>
  </si>
  <si>
    <t>桂林</t>
  </si>
  <si>
    <t>算术平均值A</t>
  </si>
  <si>
    <t>合容</t>
  </si>
  <si>
    <t>中原</t>
  </si>
  <si>
    <r>
      <rPr>
        <sz val="11"/>
        <color indexed="8"/>
        <rFont val="宋体"/>
      </rPr>
      <t>算术平均值</t>
    </r>
    <r>
      <rPr>
        <b val="1"/>
        <sz val="11"/>
        <color indexed="8"/>
        <rFont val="Times New Roman"/>
      </rPr>
      <t>A1</t>
    </r>
    <r>
      <rPr>
        <sz val="11"/>
        <color indexed="8"/>
        <rFont val="宋体"/>
      </rPr>
      <t>：</t>
    </r>
  </si>
  <si>
    <t>恒顺</t>
  </si>
  <si>
    <t>日新</t>
  </si>
  <si>
    <t>泰开</t>
  </si>
  <si>
    <t>基准价B：</t>
  </si>
  <si>
    <t>库伯</t>
  </si>
  <si>
    <t>区间外</t>
  </si>
  <si>
    <t>思源</t>
  </si>
  <si>
    <t>永锦</t>
  </si>
  <si>
    <t>下浮比例：</t>
  </si>
  <si>
    <t>上虞</t>
  </si>
  <si>
    <t>苏州</t>
  </si>
  <si>
    <r>
      <rPr>
        <sz val="11"/>
        <color indexed="8"/>
        <rFont val="宋体"/>
      </rPr>
      <t>备注说明：</t>
    </r>
    <r>
      <rPr>
        <b val="1"/>
        <sz val="11"/>
        <color indexed="8"/>
        <rFont val="Times New Roman"/>
      </rPr>
      <t xml:space="preserve">                                                            1</t>
    </r>
    <r>
      <rPr>
        <sz val="11"/>
        <color indexed="8"/>
        <rFont val="宋体"/>
      </rPr>
      <t>、本次</t>
    </r>
    <r>
      <rPr>
        <b val="1"/>
        <sz val="11"/>
        <color indexed="8"/>
        <rFont val="Times New Roman"/>
      </rPr>
      <t>2013</t>
    </r>
    <r>
      <rPr>
        <sz val="11"/>
        <color indexed="8"/>
        <rFont val="宋体"/>
      </rPr>
      <t>年第六批框架式电容器组成套装置下浮比例均为：</t>
    </r>
    <r>
      <rPr>
        <b val="1"/>
        <sz val="11"/>
        <color indexed="8"/>
        <rFont val="Times New Roman"/>
      </rPr>
      <t>5%</t>
    </r>
    <r>
      <rPr>
        <sz val="11"/>
        <color indexed="8"/>
        <rFont val="宋体"/>
      </rPr>
      <t>。</t>
    </r>
    <r>
      <rPr>
        <b val="1"/>
        <sz val="11"/>
        <color indexed="8"/>
        <rFont val="Times New Roman"/>
      </rPr>
      <t xml:space="preserve">                                                 2</t>
    </r>
    <r>
      <rPr>
        <sz val="11"/>
        <color indexed="8"/>
        <rFont val="宋体"/>
      </rPr>
      <t>、此次公式分集合式跟框架式两种，请针对具体型号选择本价格得分计算公式表</t>
    </r>
  </si>
  <si>
    <t>赛晶</t>
  </si>
  <si>
    <r>
      <rPr>
        <b val="1"/>
        <sz val="11"/>
        <color indexed="8"/>
        <rFont val="Times New Roman"/>
      </rPr>
      <t>ABB</t>
    </r>
  </si>
  <si>
    <t>西电</t>
  </si>
  <si>
    <t>新东北</t>
  </si>
  <si>
    <t>无</t>
  </si>
  <si>
    <r>
      <rPr>
        <sz val="11"/>
        <color indexed="8"/>
        <rFont val="宋体"/>
      </rPr>
      <t>均价</t>
    </r>
    <r>
      <rPr>
        <b val="1"/>
        <sz val="11"/>
        <color indexed="8"/>
        <rFont val="Times New Roman"/>
      </rPr>
      <t>A1</t>
    </r>
  </si>
  <si>
    <r>
      <rPr>
        <sz val="11"/>
        <color indexed="8"/>
        <rFont val="宋体"/>
      </rPr>
      <t>偏差区间内的报价</t>
    </r>
  </si>
  <si>
    <t>价格得分</t>
  </si>
  <si>
    <t>桂容</t>
  </si>
  <si>
    <r>
      <rPr>
        <sz val="11"/>
        <color indexed="8"/>
        <rFont val="宋体"/>
      </rPr>
      <t>投标人数量</t>
    </r>
    <r>
      <rPr>
        <b val="1"/>
        <sz val="11"/>
        <color indexed="8"/>
        <rFont val="Times New Roman"/>
      </rPr>
      <t>M</t>
    </r>
    <r>
      <rPr>
        <sz val="11"/>
        <color indexed="8"/>
        <rFont val="宋体"/>
      </rPr>
      <t>：</t>
    </r>
  </si>
  <si>
    <r>
      <rPr>
        <b val="1"/>
        <sz val="11"/>
        <color indexed="8"/>
        <rFont val="Times New Roman"/>
      </rPr>
      <t>M</t>
    </r>
    <r>
      <rPr>
        <sz val="11"/>
        <color indexed="8"/>
        <rFont val="宋体"/>
      </rPr>
      <t>≤</t>
    </r>
    <r>
      <rPr>
        <b val="1"/>
        <sz val="11"/>
        <color indexed="8"/>
        <rFont val="Times New Roman"/>
      </rPr>
      <t>5</t>
    </r>
    <r>
      <rPr>
        <sz val="11"/>
        <color indexed="8"/>
        <rFont val="宋体"/>
      </rPr>
      <t>：</t>
    </r>
  </si>
  <si>
    <t xml:space="preserve"> </t>
  </si>
  <si>
    <r>
      <rPr>
        <b val="1"/>
        <sz val="11"/>
        <color indexed="8"/>
        <rFont val="Times New Roman"/>
      </rPr>
      <t>5&lt;M</t>
    </r>
    <r>
      <rPr>
        <sz val="11"/>
        <color indexed="8"/>
        <rFont val="宋体"/>
      </rPr>
      <t>≤</t>
    </r>
    <r>
      <rPr>
        <b val="1"/>
        <sz val="11"/>
        <color indexed="8"/>
        <rFont val="Times New Roman"/>
      </rPr>
      <t>10</t>
    </r>
    <r>
      <rPr>
        <sz val="11"/>
        <color indexed="8"/>
        <rFont val="宋体"/>
      </rPr>
      <t>：</t>
    </r>
  </si>
  <si>
    <r>
      <rPr>
        <sz val="11"/>
        <color indexed="8"/>
        <rFont val="宋体"/>
      </rPr>
      <t>总价：</t>
    </r>
  </si>
  <si>
    <r>
      <rPr>
        <b val="1"/>
        <sz val="11"/>
        <color indexed="8"/>
        <rFont val="Times New Roman"/>
      </rPr>
      <t>10&lt;M</t>
    </r>
    <r>
      <rPr>
        <sz val="11"/>
        <color indexed="8"/>
        <rFont val="宋体"/>
      </rPr>
      <t>≤</t>
    </r>
    <r>
      <rPr>
        <b val="1"/>
        <sz val="11"/>
        <color indexed="8"/>
        <rFont val="Times New Roman"/>
      </rPr>
      <t>20</t>
    </r>
    <r>
      <rPr>
        <sz val="11"/>
        <color indexed="8"/>
        <rFont val="宋体"/>
      </rPr>
      <t>：</t>
    </r>
  </si>
  <si>
    <r>
      <rPr>
        <b val="1"/>
        <sz val="11"/>
        <color indexed="8"/>
        <rFont val="Times New Roman"/>
      </rPr>
      <t>20&lt;M</t>
    </r>
    <r>
      <rPr>
        <sz val="11"/>
        <color indexed="8"/>
        <rFont val="宋体"/>
      </rPr>
      <t>≤</t>
    </r>
    <r>
      <rPr>
        <b val="1"/>
        <sz val="11"/>
        <color indexed="8"/>
        <rFont val="Times New Roman"/>
      </rPr>
      <t>30</t>
    </r>
    <r>
      <rPr>
        <sz val="11"/>
        <color indexed="8"/>
        <rFont val="宋体"/>
      </rPr>
      <t>：</t>
    </r>
  </si>
  <si>
    <r>
      <rPr>
        <sz val="11"/>
        <color indexed="8"/>
        <rFont val="宋体"/>
      </rPr>
      <t>最高价：</t>
    </r>
  </si>
  <si>
    <r>
      <rPr>
        <b val="1"/>
        <sz val="11"/>
        <color indexed="8"/>
        <rFont val="Times New Roman"/>
      </rPr>
      <t>30&lt;M</t>
    </r>
    <r>
      <rPr>
        <sz val="11"/>
        <color indexed="8"/>
        <rFont val="宋体"/>
      </rPr>
      <t>：</t>
    </r>
  </si>
  <si>
    <r>
      <rPr>
        <sz val="11"/>
        <color indexed="8"/>
        <rFont val="宋体"/>
      </rPr>
      <t>次高价：</t>
    </r>
  </si>
  <si>
    <r>
      <rPr>
        <sz val="11"/>
        <color indexed="8"/>
        <rFont val="宋体"/>
      </rPr>
      <t>第三高价：</t>
    </r>
  </si>
  <si>
    <t>基准价A3：</t>
  </si>
  <si>
    <r>
      <rPr>
        <sz val="11"/>
        <color indexed="8"/>
        <rFont val="宋体"/>
      </rPr>
      <t>最低价：</t>
    </r>
  </si>
  <si>
    <t>ABB</t>
  </si>
  <si>
    <r>
      <rPr>
        <sz val="11"/>
        <color indexed="8"/>
        <rFont val="宋体"/>
      </rPr>
      <t>次低价：</t>
    </r>
  </si>
  <si>
    <r>
      <rPr>
        <sz val="11"/>
        <color indexed="8"/>
        <rFont val="宋体"/>
      </rPr>
      <t>第三低价：</t>
    </r>
  </si>
  <si>
    <t>基准价A4：</t>
  </si>
  <si>
    <t>0</t>
  </si>
  <si>
    <r>
      <rPr>
        <sz val="11"/>
        <color indexed="8"/>
        <rFont val="宋体"/>
      </rPr>
      <t>使用说明：</t>
    </r>
    <r>
      <rPr>
        <b val="1"/>
        <sz val="11"/>
        <color indexed="8"/>
        <rFont val="Times New Roman"/>
      </rPr>
      <t xml:space="preserve">                                                                                                                  1</t>
    </r>
    <r>
      <rPr>
        <sz val="11"/>
        <color indexed="8"/>
        <rFont val="宋体"/>
      </rPr>
      <t>、绿色区域为输入部分，如果厂家比较多，可以一直往下输入。</t>
    </r>
    <r>
      <rPr>
        <b val="1"/>
        <sz val="11"/>
        <color indexed="8"/>
        <rFont val="Times New Roman"/>
      </rPr>
      <t xml:space="preserve">                 2</t>
    </r>
    <r>
      <rPr>
        <sz val="11"/>
        <color indexed="8"/>
        <rFont val="宋体"/>
      </rPr>
      <t>、黄色区域为计算得出的中间数据，为后续计算提供依据。</t>
    </r>
    <r>
      <rPr>
        <b val="1"/>
        <sz val="11"/>
        <color indexed="8"/>
        <rFont val="Times New Roman"/>
      </rPr>
      <t xml:space="preserve">                                              3</t>
    </r>
    <r>
      <rPr>
        <sz val="11"/>
        <color indexed="8"/>
        <rFont val="宋体"/>
      </rPr>
      <t>、紫色区域为最终计算结果。</t>
    </r>
    <r>
      <rPr>
        <sz val="11"/>
        <color indexed="10"/>
        <rFont val="宋体"/>
      </rPr>
      <t>（黄色和紫色区域为程序部分禁止双击更改，双击可能导致计算结果有误，如果双击按</t>
    </r>
    <r>
      <rPr>
        <b val="1"/>
        <sz val="11"/>
        <color indexed="10"/>
        <rFont val="Times New Roman"/>
      </rPr>
      <t>ESC</t>
    </r>
    <r>
      <rPr>
        <sz val="11"/>
        <color indexed="10"/>
        <rFont val="宋体"/>
      </rPr>
      <t>键或者关闭不保存重新打开，另外禁止删除行）</t>
    </r>
    <r>
      <rPr>
        <b val="1"/>
        <sz val="11"/>
        <color indexed="10"/>
        <rFont val="Times New Roman"/>
      </rPr>
      <t xml:space="preserve">                                                                                                                        </t>
    </r>
    <r>
      <rPr>
        <sz val="11"/>
        <color indexed="8"/>
        <rFont val="宋体"/>
      </rPr>
      <t>4、所有价格单位均为万元。                                                  5、如果在使用的过程中有任何疑问请联系13468928268王哲。</t>
    </r>
  </si>
  <si>
    <r>
      <rPr>
        <sz val="11"/>
        <color indexed="8"/>
        <rFont val="宋体"/>
      </rPr>
      <t>备注说明：</t>
    </r>
    <r>
      <rPr>
        <b val="1"/>
        <sz val="11"/>
        <color indexed="8"/>
        <rFont val="Times New Roman"/>
      </rPr>
      <t xml:space="preserve">                                                            1</t>
    </r>
    <r>
      <rPr>
        <sz val="11"/>
        <color indexed="8"/>
        <rFont val="宋体"/>
      </rPr>
      <t>、本次</t>
    </r>
    <r>
      <rPr>
        <b val="1"/>
        <sz val="11"/>
        <color indexed="8"/>
        <rFont val="Times New Roman"/>
      </rPr>
      <t>2013</t>
    </r>
    <r>
      <rPr>
        <sz val="11"/>
        <color indexed="8"/>
        <rFont val="宋体"/>
      </rPr>
      <t>年第六批集合式电容器组成套装置下浮比例均为：</t>
    </r>
    <r>
      <rPr>
        <b val="1"/>
        <sz val="11"/>
        <color indexed="8"/>
        <rFont val="Times New Roman"/>
      </rPr>
      <t>10%</t>
    </r>
    <r>
      <rPr>
        <sz val="11"/>
        <color indexed="8"/>
        <rFont val="宋体"/>
      </rPr>
      <t>。</t>
    </r>
    <r>
      <rPr>
        <b val="1"/>
        <sz val="11"/>
        <color indexed="8"/>
        <rFont val="Times New Roman"/>
      </rPr>
      <t xml:space="preserve">                                                 2</t>
    </r>
    <r>
      <rPr>
        <sz val="11"/>
        <color indexed="8"/>
        <rFont val="宋体"/>
      </rPr>
      <t>、此次公式分集合式跟框架式两种，请针对具体型号选择本价格得分计算公式表</t>
    </r>
  </si>
</sst>
</file>

<file path=xl/styles.xml><?xml version="1.0" encoding="utf-8"?>
<styleSheet xmlns="http://schemas.openxmlformats.org/spreadsheetml/2006/main">
  <numFmts count="11">
    <numFmt numFmtId="0" formatCode="General"/>
    <numFmt numFmtId="59" formatCode="0.0000&quot; &quot;;(0.0000)"/>
    <numFmt numFmtId="60" formatCode="0.0000&quot; &quot;"/>
    <numFmt numFmtId="61" formatCode="0.000000&quot; &quot;"/>
    <numFmt numFmtId="62" formatCode="0&quot; &quot;"/>
    <numFmt numFmtId="63" formatCode="0.00&quot; &quot;"/>
    <numFmt numFmtId="64" formatCode="0.0%"/>
    <numFmt numFmtId="65" formatCode="0.000000&quot; &quot;;(0.000000)"/>
    <numFmt numFmtId="66" formatCode="0.00&quot; &quot;;(0.00)"/>
    <numFmt numFmtId="67" formatCode="0.00000000&quot; &quot;;(0.00000000)"/>
    <numFmt numFmtId="68" formatCode="0.00000000&quot; &quot;"/>
  </numFmts>
  <fonts count="11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b val="1"/>
      <sz val="11"/>
      <color indexed="8"/>
      <name val="Times New Roman"/>
    </font>
    <font>
      <sz val="11"/>
      <color indexed="8"/>
      <name val="Times New Roman"/>
    </font>
    <font>
      <b val="1"/>
      <sz val="12"/>
      <color indexed="8"/>
      <name val="Times New Roman"/>
    </font>
    <font>
      <sz val="12"/>
      <color indexed="8"/>
      <name val="宋体"/>
    </font>
    <font>
      <sz val="11"/>
      <color indexed="10"/>
      <name val="宋体"/>
    </font>
    <font>
      <sz val="11"/>
      <color indexed="12"/>
      <name val="Times New Roman"/>
    </font>
    <font>
      <sz val="12"/>
      <color indexed="8"/>
      <name val="Times New Roman"/>
    </font>
    <font>
      <b val="1"/>
      <sz val="11"/>
      <color indexed="1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</fills>
  <borders count="3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8"/>
      </left>
      <right style="thin">
        <color indexed="19"/>
      </right>
      <top style="thin">
        <color indexed="19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horizontal="center" vertical="center" wrapText="1"/>
    </xf>
    <xf numFmtId="0" fontId="3" fillId="2" borderId="4" applyNumberFormat="1" applyFont="1" applyFill="1" applyBorder="1" applyAlignment="1" applyProtection="0">
      <alignment vertical="center"/>
    </xf>
    <xf numFmtId="0" fontId="3" fillId="2" borderId="5" applyNumberFormat="1" applyFont="1" applyFill="1" applyBorder="1" applyAlignment="1" applyProtection="0">
      <alignment vertical="center"/>
    </xf>
    <xf numFmtId="0" fontId="4" fillId="3" borderId="6" applyNumberFormat="1" applyFont="1" applyFill="1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horizontal="center" vertical="center" wrapText="1"/>
    </xf>
    <xf numFmtId="49" fontId="3" fillId="4" borderId="3" applyNumberFormat="1" applyFont="1" applyFill="1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vertical="center"/>
    </xf>
    <xf numFmtId="0" fontId="0" fillId="3" borderId="8" applyNumberFormat="0" applyFont="1" applyFill="1" applyBorder="1" applyAlignment="1" applyProtection="0">
      <alignment vertical="center"/>
    </xf>
    <xf numFmtId="49" fontId="0" fillId="5" borderId="9" applyNumberFormat="1" applyFont="1" applyFill="1" applyBorder="1" applyAlignment="1" applyProtection="0">
      <alignment horizontal="center" vertical="center" wrapText="1"/>
    </xf>
    <xf numFmtId="59" fontId="5" fillId="5" borderId="10" applyNumberFormat="1" applyFont="1" applyFill="1" applyBorder="1" applyAlignment="1" applyProtection="0">
      <alignment horizontal="center" vertical="center"/>
    </xf>
    <xf numFmtId="60" fontId="3" fillId="6" borderId="11" applyNumberFormat="1" applyFont="1" applyFill="1" applyBorder="1" applyAlignment="1" applyProtection="0">
      <alignment horizontal="center" vertical="center"/>
    </xf>
    <xf numFmtId="61" fontId="4" fillId="3" borderId="12" applyNumberFormat="1" applyFont="1" applyFill="1" applyBorder="1" applyAlignment="1" applyProtection="0">
      <alignment vertical="center"/>
    </xf>
    <xf numFmtId="0" fontId="3" fillId="3" borderId="13" applyNumberFormat="1" applyFont="1" applyFill="1" applyBorder="1" applyAlignment="1" applyProtection="0">
      <alignment vertical="center"/>
    </xf>
    <xf numFmtId="62" fontId="5" fillId="3" borderId="13" applyNumberFormat="1" applyFont="1" applyFill="1" applyBorder="1" applyAlignment="1" applyProtection="0">
      <alignment vertical="center"/>
    </xf>
    <xf numFmtId="0" fontId="0" fillId="3" borderId="14" applyNumberFormat="0" applyFont="1" applyFill="1" applyBorder="1" applyAlignment="1" applyProtection="0">
      <alignment vertical="center"/>
    </xf>
    <xf numFmtId="63" fontId="5" fillId="4" borderId="9" applyNumberFormat="1" applyFont="1" applyFill="1" applyBorder="1" applyAlignment="1" applyProtection="0">
      <alignment horizontal="center" vertical="center"/>
    </xf>
    <xf numFmtId="63" fontId="3" fillId="4" borderId="11" applyNumberFormat="1" applyFont="1" applyFill="1" applyBorder="1" applyAlignment="1" applyProtection="0">
      <alignment horizontal="center" vertical="center"/>
    </xf>
    <xf numFmtId="0" fontId="4" fillId="3" borderId="15" applyNumberFormat="1" applyFont="1" applyFill="1" applyBorder="1" applyAlignment="1" applyProtection="0">
      <alignment vertical="center"/>
    </xf>
    <xf numFmtId="49" fontId="0" fillId="3" borderId="10" applyNumberFormat="1" applyFont="1" applyFill="1" applyBorder="1" applyAlignment="1" applyProtection="0">
      <alignment vertical="center"/>
    </xf>
    <xf numFmtId="59" fontId="5" fillId="7" borderId="10" applyNumberFormat="1" applyFont="1" applyFill="1" applyBorder="1" applyAlignment="1" applyProtection="0">
      <alignment horizontal="center" vertical="center"/>
    </xf>
    <xf numFmtId="0" fontId="0" fillId="3" borderId="16" applyNumberFormat="0" applyFont="1" applyFill="1" applyBorder="1" applyAlignment="1" applyProtection="0">
      <alignment vertical="center"/>
    </xf>
    <xf numFmtId="0" fontId="4" fillId="3" borderId="7" applyNumberFormat="1" applyFont="1" applyFill="1" applyBorder="1" applyAlignment="1" applyProtection="0">
      <alignment vertical="center"/>
    </xf>
    <xf numFmtId="0" fontId="0" fillId="3" borderId="17" applyNumberFormat="0" applyFont="1" applyFill="1" applyBorder="1" applyAlignment="1" applyProtection="0">
      <alignment vertical="center"/>
    </xf>
    <xf numFmtId="49" fontId="3" fillId="3" borderId="10" applyNumberFormat="1" applyFont="1" applyFill="1" applyBorder="1" applyAlignment="1" applyProtection="0">
      <alignment vertical="center"/>
    </xf>
    <xf numFmtId="0" fontId="6" fillId="3" borderId="16" applyNumberFormat="1" applyFont="1" applyFill="1" applyBorder="1" applyAlignment="1" applyProtection="0">
      <alignment vertical="center"/>
    </xf>
    <xf numFmtId="0" fontId="4" fillId="3" borderId="18" applyNumberFormat="1" applyFont="1" applyFill="1" applyBorder="1" applyAlignment="1" applyProtection="0">
      <alignment vertical="center"/>
    </xf>
    <xf numFmtId="0" fontId="6" fillId="3" borderId="14" applyNumberFormat="1" applyFont="1" applyFill="1" applyBorder="1" applyAlignment="1" applyProtection="0">
      <alignment vertical="center"/>
    </xf>
    <xf numFmtId="0" fontId="4" fillId="3" borderId="19" applyNumberFormat="1" applyFont="1" applyFill="1" applyBorder="1" applyAlignment="1" applyProtection="0">
      <alignment vertical="center"/>
    </xf>
    <xf numFmtId="49" fontId="3" fillId="6" borderId="11" applyNumberFormat="1" applyFont="1" applyFill="1" applyBorder="1" applyAlignment="1" applyProtection="0">
      <alignment horizontal="center" vertical="center"/>
    </xf>
    <xf numFmtId="0" fontId="3" fillId="3" borderId="18" applyNumberFormat="1" applyFont="1" applyFill="1" applyBorder="1" applyAlignment="1" applyProtection="0">
      <alignment vertical="center"/>
    </xf>
    <xf numFmtId="59" fontId="5" fillId="3" borderId="18" applyNumberFormat="1" applyFont="1" applyFill="1" applyBorder="1" applyAlignment="1" applyProtection="0">
      <alignment horizontal="center" vertical="center"/>
    </xf>
    <xf numFmtId="0" fontId="0" fillId="3" borderId="19" applyNumberFormat="0" applyFont="1" applyFill="1" applyBorder="1" applyAlignment="1" applyProtection="0">
      <alignment vertical="center"/>
    </xf>
    <xf numFmtId="0" fontId="4" fillId="3" borderId="14" applyNumberFormat="1" applyFont="1" applyFill="1" applyBorder="1" applyAlignment="1" applyProtection="0">
      <alignment vertical="center" wrapText="1"/>
    </xf>
    <xf numFmtId="9" fontId="7" fillId="3" borderId="10" applyNumberFormat="1" applyFont="1" applyFill="1" applyBorder="1" applyAlignment="1" applyProtection="0">
      <alignment vertical="center"/>
    </xf>
    <xf numFmtId="0" fontId="4" fillId="3" borderId="16" applyNumberFormat="1" applyFont="1" applyFill="1" applyBorder="1" applyAlignment="1" applyProtection="0">
      <alignment vertical="center" wrapText="1"/>
    </xf>
    <xf numFmtId="9" fontId="8" fillId="3" borderId="18" applyNumberFormat="1" applyFont="1" applyFill="1" applyBorder="1" applyAlignment="1" applyProtection="0">
      <alignment vertical="center"/>
    </xf>
    <xf numFmtId="64" fontId="8" fillId="3" borderId="18" applyNumberFormat="1" applyFont="1" applyFill="1" applyBorder="1" applyAlignment="1" applyProtection="0">
      <alignment vertical="center"/>
    </xf>
    <xf numFmtId="49" fontId="3" fillId="3" borderId="8" applyNumberFormat="1" applyFont="1" applyFill="1" applyBorder="1" applyAlignment="1" applyProtection="0">
      <alignment horizontal="center" vertical="top" wrapText="1"/>
    </xf>
    <xf numFmtId="0" fontId="3" fillId="3" borderId="8" applyNumberFormat="1" applyFont="1" applyFill="1" applyBorder="1" applyAlignment="1" applyProtection="0">
      <alignment horizontal="center" vertical="top" wrapText="1"/>
    </xf>
    <xf numFmtId="49" fontId="0" fillId="5" borderId="9" applyNumberFormat="1" applyFont="1" applyFill="1" applyBorder="1" applyAlignment="1" applyProtection="0">
      <alignment horizontal="center" vertical="center"/>
    </xf>
    <xf numFmtId="0" fontId="4" fillId="3" borderId="8" applyNumberFormat="1" applyFont="1" applyFill="1" applyBorder="1" applyAlignment="1" applyProtection="0">
      <alignment vertical="center"/>
    </xf>
    <xf numFmtId="49" fontId="3" fillId="5" borderId="9" applyNumberFormat="1" applyFont="1" applyFill="1" applyBorder="1" applyAlignment="1" applyProtection="0">
      <alignment horizontal="center" vertical="center"/>
    </xf>
    <xf numFmtId="0" fontId="9" fillId="3" borderId="14" applyNumberFormat="1" applyFont="1" applyFill="1" applyBorder="1" applyAlignment="1" applyProtection="0">
      <alignment vertical="center"/>
    </xf>
    <xf numFmtId="0" fontId="3" fillId="5" borderId="9" applyNumberFormat="1" applyFont="1" applyFill="1" applyBorder="1" applyAlignment="1" applyProtection="0">
      <alignment horizontal="center" vertical="center"/>
    </xf>
    <xf numFmtId="49" fontId="3" fillId="4" borderId="11" applyNumberFormat="1" applyFont="1" applyFill="1" applyBorder="1" applyAlignment="1" applyProtection="0">
      <alignment horizontal="center" vertical="center"/>
    </xf>
    <xf numFmtId="0" fontId="3" fillId="5" borderId="20" applyNumberFormat="1" applyFont="1" applyFill="1" applyBorder="1" applyAlignment="1" applyProtection="0">
      <alignment horizontal="center" vertical="center"/>
    </xf>
    <xf numFmtId="59" fontId="5" fillId="5" borderId="21" applyNumberFormat="1" applyFont="1" applyFill="1" applyBorder="1" applyAlignment="1" applyProtection="0">
      <alignment horizontal="center" vertical="center"/>
    </xf>
    <xf numFmtId="63" fontId="5" fillId="4" borderId="20" applyNumberFormat="1" applyFont="1" applyFill="1" applyBorder="1" applyAlignment="1" applyProtection="0">
      <alignment horizontal="center" vertical="center"/>
    </xf>
    <xf numFmtId="49" fontId="3" fillId="4" borderId="2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fillId="8" borderId="23" applyNumberFormat="0" applyFont="1" applyFill="1" applyBorder="1" applyAlignment="1" applyProtection="0">
      <alignment vertical="center"/>
    </xf>
    <xf numFmtId="0" fontId="0" fillId="9" borderId="24" applyNumberFormat="0" applyFont="1" applyFill="1" applyBorder="1" applyAlignment="1" applyProtection="0">
      <alignment vertical="center"/>
    </xf>
    <xf numFmtId="0" fontId="0" borderId="25" applyNumberFormat="0" applyFont="1" applyFill="0" applyBorder="1" applyAlignment="1" applyProtection="0">
      <alignment vertical="center"/>
    </xf>
    <xf numFmtId="0" fontId="0" borderId="26" applyNumberFormat="0" applyFont="1" applyFill="0" applyBorder="1" applyAlignment="1" applyProtection="0">
      <alignment vertical="center"/>
    </xf>
    <xf numFmtId="0" fontId="0" fillId="9" borderId="27" applyNumberFormat="0" applyFont="1" applyFill="1" applyBorder="1" applyAlignment="1" applyProtection="0">
      <alignment vertical="center"/>
    </xf>
    <xf numFmtId="0" fontId="0" borderId="28" applyNumberFormat="0" applyFont="1" applyFill="0" applyBorder="1" applyAlignment="1" applyProtection="0">
      <alignment vertical="center"/>
    </xf>
    <xf numFmtId="0" fontId="0" borderId="29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0" fontId="3" fillId="2" borderId="10" applyNumberFormat="1" applyFont="1" applyFill="1" applyBorder="1" applyAlignment="1" applyProtection="0">
      <alignment vertical="center"/>
    </xf>
    <xf numFmtId="0" fontId="5" fillId="2" borderId="10" applyNumberFormat="1" applyFont="1" applyFill="1" applyBorder="1" applyAlignment="1" applyProtection="0">
      <alignment vertical="center"/>
    </xf>
    <xf numFmtId="49" fontId="0" fillId="5" borderId="10" applyNumberFormat="1" applyFont="1" applyFill="1" applyBorder="1" applyAlignment="1" applyProtection="0">
      <alignment horizontal="center" vertical="center" wrapText="1"/>
    </xf>
    <xf numFmtId="65" fontId="5" fillId="5" borderId="10" applyNumberFormat="1" applyFont="1" applyFill="1" applyBorder="1" applyAlignment="1" applyProtection="0">
      <alignment horizontal="right" vertical="center"/>
    </xf>
    <xf numFmtId="0" fontId="4" fillId="3" borderId="30" applyNumberFormat="1" applyFont="1" applyFill="1" applyBorder="1" applyAlignment="1" applyProtection="0">
      <alignment vertical="center"/>
    </xf>
    <xf numFmtId="62" fontId="5" fillId="7" borderId="10" applyNumberFormat="1" applyFont="1" applyFill="1" applyBorder="1" applyAlignment="1" applyProtection="0">
      <alignment vertical="center"/>
    </xf>
    <xf numFmtId="49" fontId="5" fillId="7" borderId="10" applyNumberFormat="1" applyFont="1" applyFill="1" applyBorder="1" applyAlignment="1" applyProtection="0">
      <alignment vertical="center"/>
    </xf>
    <xf numFmtId="49" fontId="5" fillId="7" borderId="10" applyNumberFormat="1" applyFont="1" applyFill="1" applyBorder="1" applyAlignment="1" applyProtection="0">
      <alignment horizontal="right" vertical="center"/>
    </xf>
    <xf numFmtId="66" fontId="5" fillId="4" borderId="10" applyNumberFormat="1" applyFont="1" applyFill="1" applyBorder="1" applyAlignment="1" applyProtection="0">
      <alignment horizontal="center" vertical="center"/>
    </xf>
    <xf numFmtId="0" fontId="4" fillId="3" borderId="31" applyNumberFormat="1" applyFont="1" applyFill="1" applyBorder="1" applyAlignment="1" applyProtection="0">
      <alignment vertical="center"/>
    </xf>
    <xf numFmtId="0" fontId="4" fillId="3" borderId="17" applyNumberFormat="1" applyFont="1" applyFill="1" applyBorder="1" applyAlignment="1" applyProtection="0">
      <alignment vertical="center"/>
    </xf>
    <xf numFmtId="0" fontId="9" fillId="3" borderId="17" applyNumberFormat="1" applyFont="1" applyFill="1" applyBorder="1" applyAlignment="1" applyProtection="0">
      <alignment vertical="center"/>
    </xf>
    <xf numFmtId="0" fontId="4" fillId="3" borderId="32" applyNumberFormat="1" applyFont="1" applyFill="1" applyBorder="1" applyAlignment="1" applyProtection="0">
      <alignment vertical="center"/>
    </xf>
    <xf numFmtId="0" fontId="4" fillId="3" borderId="33" applyNumberFormat="1" applyFont="1" applyFill="1" applyBorder="1" applyAlignment="1" applyProtection="0">
      <alignment vertical="center"/>
    </xf>
    <xf numFmtId="65" fontId="5" fillId="7" borderId="10" applyNumberFormat="1" applyFont="1" applyFill="1" applyBorder="1" applyAlignment="1" applyProtection="0">
      <alignment vertical="center"/>
    </xf>
    <xf numFmtId="67" fontId="5" fillId="7" borderId="10" applyNumberFormat="1" applyFont="1" applyFill="1" applyBorder="1" applyAlignment="1" applyProtection="0">
      <alignment vertical="center"/>
    </xf>
    <xf numFmtId="61" fontId="5" fillId="7" borderId="10" applyNumberFormat="1" applyFont="1" applyFill="1" applyBorder="1" applyAlignment="1" applyProtection="0">
      <alignment horizontal="right" vertical="center"/>
    </xf>
    <xf numFmtId="0" fontId="9" fillId="3" borderId="18" applyNumberFormat="1" applyFont="1" applyFill="1" applyBorder="1" applyAlignment="1" applyProtection="0">
      <alignment vertical="center"/>
    </xf>
    <xf numFmtId="0" fontId="9" fillId="3" borderId="19" applyNumberFormat="1" applyFont="1" applyFill="1" applyBorder="1" applyAlignment="1" applyProtection="0">
      <alignment vertical="center"/>
    </xf>
    <xf numFmtId="68" fontId="5" fillId="4" borderId="10" applyNumberFormat="1" applyFont="1" applyFill="1" applyBorder="1" applyAlignment="1" applyProtection="0">
      <alignment horizontal="right" vertical="center"/>
    </xf>
    <xf numFmtId="49" fontId="5" fillId="4" borderId="10" applyNumberFormat="1" applyFont="1" applyFill="1" applyBorder="1" applyAlignment="1" applyProtection="0">
      <alignment horizontal="right" vertical="center"/>
    </xf>
    <xf numFmtId="0" fontId="3" fillId="5" borderId="10" applyNumberFormat="1" applyFont="1" applyFill="1" applyBorder="1" applyAlignment="1" applyProtection="0">
      <alignment horizontal="center" vertical="center"/>
    </xf>
    <xf numFmtId="49" fontId="3" fillId="3" borderId="10" applyNumberFormat="1" applyFont="1" applyFill="1" applyBorder="1" applyAlignment="1" applyProtection="0">
      <alignment horizontal="left" vertical="center" wrapText="1"/>
    </xf>
    <xf numFmtId="0" fontId="3" fillId="3" borderId="10" applyNumberFormat="1" applyFont="1" applyFill="1" applyBorder="1" applyAlignment="1" applyProtection="0">
      <alignment horizontal="left" vertical="center" wrapText="1"/>
    </xf>
    <xf numFmtId="0" fontId="9" fillId="3" borderId="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9" fillId="3" borderId="16" applyNumberFormat="1" applyFont="1" applyFill="1" applyBorder="1" applyAlignment="1" applyProtection="0">
      <alignment vertical="center"/>
    </xf>
    <xf numFmtId="0" fontId="0" fillId="5" borderId="9" applyNumberFormat="1" applyFont="1" applyFill="1" applyBorder="1" applyAlignment="1" applyProtection="0">
      <alignment horizontal="center" vertical="center" wrapText="1"/>
    </xf>
    <xf numFmtId="0" fontId="0" borderId="8" applyNumberFormat="0" applyFont="1" applyFill="0" applyBorder="1" applyAlignment="1" applyProtection="0">
      <alignment vertical="center"/>
    </xf>
    <xf numFmtId="0" fontId="0" borderId="14" applyNumberFormat="0" applyFont="1" applyFill="0" applyBorder="1" applyAlignment="1" applyProtection="0">
      <alignment vertical="center"/>
    </xf>
    <xf numFmtId="49" fontId="3" fillId="4" borderId="34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2bd90"/>
      <rgbColor rgb="ffff0000"/>
      <rgbColor rgb="ffaaaaaa"/>
      <rgbColor rgb="ffffffff"/>
      <rgbColor rgb="ffcc99ff"/>
      <rgbColor rgb="ff99cc00"/>
      <rgbColor rgb="ff00b0f0"/>
      <rgbColor rgb="ffffcc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0"/>
  <sheetViews>
    <sheetView workbookViewId="0" showGridLines="0" defaultGridColor="1"/>
  </sheetViews>
  <sheetFormatPr defaultColWidth="8.71429" defaultRowHeight="15.75" customHeight="1" outlineLevelRow="0" outlineLevelCol="0"/>
  <cols>
    <col min="1" max="1" width="7.28906" style="1" customWidth="1"/>
    <col min="2" max="2" width="13.7344" style="1" customWidth="1"/>
    <col min="3" max="3" width="12.4453" style="1" customWidth="1"/>
    <col min="4" max="4" width="4.86719" style="1" customWidth="1"/>
    <col min="5" max="5" width="21.2891" style="1" customWidth="1"/>
    <col min="6" max="6" width="14.5781" style="1" customWidth="1"/>
    <col min="7" max="7" width="8.44531" style="1" customWidth="1"/>
    <col min="8" max="8" width="11.5781" style="1" customWidth="1"/>
    <col min="9" max="9" width="10.7344" style="1" customWidth="1"/>
    <col min="10" max="10" width="8.73438" style="1" customWidth="1"/>
    <col min="11" max="11" width="9" style="1" customWidth="1"/>
    <col min="12" max="12" width="11.5781" style="1" customWidth="1"/>
    <col min="13" max="256" width="8.73438" style="1" customWidth="1"/>
  </cols>
  <sheetData>
    <row r="1" ht="31.5" customHeight="1">
      <c r="A1" t="s" s="2">
        <v>0</v>
      </c>
      <c r="B1" t="s" s="3">
        <v>1</v>
      </c>
      <c r="C1" t="s" s="4">
        <v>2</v>
      </c>
      <c r="D1" s="5"/>
      <c r="E1" s="6"/>
      <c r="F1" s="6"/>
      <c r="G1" s="7"/>
      <c r="H1" t="s" s="8">
        <v>3</v>
      </c>
      <c r="I1" t="s" s="9">
        <v>4</v>
      </c>
      <c r="J1" s="10"/>
      <c r="K1" s="11"/>
      <c r="L1" s="11"/>
    </row>
    <row r="2" ht="21.75" customHeight="1">
      <c r="A2" t="s" s="12">
        <v>5</v>
      </c>
      <c r="B2" s="13">
        <v>134.172498</v>
      </c>
      <c r="C2" s="14">
        <f>IF(AND(B2&gt;=$F$3*80%,B2&lt;=$F$3*115%),B2,"区间外")</f>
        <v>134.172498</v>
      </c>
      <c r="D2" s="15"/>
      <c r="E2" s="16"/>
      <c r="F2" s="17"/>
      <c r="G2" s="18"/>
      <c r="H2" s="19">
        <f>IF(B2&gt;=$F$8,POWER($F$8/B2,1.5)*100,IF(B2&lt;$F$8,POWER(B2/$F$8,0.6)*100))*60%</f>
        <v>59.69635901642919</v>
      </c>
      <c r="I2" s="20">
        <f>IF(H2=0,"无",RANK(H2,H1:H20,0))</f>
        <v>1</v>
      </c>
      <c r="J2" s="10"/>
      <c r="K2" s="11"/>
      <c r="L2" s="11"/>
    </row>
    <row r="3" ht="21.75" customHeight="1">
      <c r="A3" t="s" s="12">
        <v>6</v>
      </c>
      <c r="B3" s="13">
        <v>152.7</v>
      </c>
      <c r="C3" s="14">
        <f>IF(AND(B3&gt;=$F$3*80%,B3&lt;=$F$3*115%),B3,"区间外")</f>
        <v>152.7</v>
      </c>
      <c r="D3" s="21"/>
      <c r="E3" t="s" s="22">
        <v>7</v>
      </c>
      <c r="F3" s="23">
        <f>SUM(B1:B20)/COUNT(B1:B20)</f>
        <v>143.98056325</v>
      </c>
      <c r="G3" s="24"/>
      <c r="H3" s="19">
        <f>IF(B3&gt;=$F$8,POWER($F$8/B3,1.5)*100,IF(B3&lt;$F$8,POWER(B3/$F$8,0.6)*100))*60%</f>
        <v>50.04912279291391</v>
      </c>
      <c r="I3" s="20">
        <f>IF(H3=0,"无",RANK(H3,H1:H20,0))</f>
        <v>14</v>
      </c>
      <c r="J3" s="10"/>
      <c r="K3" s="11"/>
      <c r="L3" s="11"/>
    </row>
    <row r="4" ht="21.75" customHeight="1">
      <c r="A4" t="s" s="12">
        <v>8</v>
      </c>
      <c r="B4" s="13">
        <v>140.9616</v>
      </c>
      <c r="C4" s="14">
        <f>IF(AND(B4&gt;=$F$3*80%,B4&lt;=$F$3*115%),B4,"区间外")</f>
        <v>140.9616</v>
      </c>
      <c r="D4" s="25"/>
      <c r="E4" s="26"/>
      <c r="F4" s="26"/>
      <c r="G4" s="18"/>
      <c r="H4" s="19">
        <f>IF(B4&gt;=$F$8,POWER($F$8/B4,1.5)*100,IF(B4&lt;$F$8,POWER(B4/$F$8,0.6)*100))*60%</f>
        <v>56.42918719132151</v>
      </c>
      <c r="I4" s="20">
        <f>IF(H4=0,"无",RANK(H4,H1:H20,0))</f>
        <v>5</v>
      </c>
      <c r="J4" s="10"/>
      <c r="K4" s="11"/>
      <c r="L4" s="11"/>
    </row>
    <row r="5" ht="21.75" customHeight="1">
      <c r="A5" t="s" s="12">
        <v>9</v>
      </c>
      <c r="B5" s="13">
        <v>145.00083</v>
      </c>
      <c r="C5" s="14">
        <f>IF(AND(B5&gt;=$F$3*80%,B5&lt;=$F$3*115%),B5,"区间外")</f>
        <v>145.00083</v>
      </c>
      <c r="D5" s="21"/>
      <c r="E5" t="s" s="27">
        <v>10</v>
      </c>
      <c r="F5" s="23">
        <f>SUM(C1:C20)/COUNT(C1:C20)</f>
        <v>142.4335323333333</v>
      </c>
      <c r="G5" s="28"/>
      <c r="H5" s="19">
        <f>IF(B5&gt;=$F$8,POWER($F$8/B5,1.5)*100,IF(B5&lt;$F$8,POWER(B5/$F$8,0.6)*100))*60%</f>
        <v>54.08779704748468</v>
      </c>
      <c r="I5" s="20">
        <f>IF(H5=0,"无",RANK(H5,H1:H20,0))</f>
        <v>11</v>
      </c>
      <c r="J5" s="10"/>
      <c r="K5" s="11"/>
      <c r="L5" s="11"/>
    </row>
    <row r="6" ht="21.75" customHeight="1">
      <c r="A6" t="s" s="12">
        <v>11</v>
      </c>
      <c r="B6" s="13">
        <v>146.952</v>
      </c>
      <c r="C6" s="14">
        <f>IF(AND(B6&gt;=$F$3*80%,B6&lt;=$F$3*115%),B6,"区间外")</f>
        <v>146.952</v>
      </c>
      <c r="D6" s="25"/>
      <c r="E6" s="29"/>
      <c r="F6" s="29"/>
      <c r="G6" s="30"/>
      <c r="H6" s="19">
        <f>IF(B6&gt;=$F$8,POWER($F$8/B6,1.5)*100,IF(B6&lt;$F$8,POWER(B6/$F$8,0.6)*100))*60%</f>
        <v>53.01414650173889</v>
      </c>
      <c r="I6" s="20">
        <f>IF(H6=0,"无",RANK(H6,H1:H20,0))</f>
        <v>12</v>
      </c>
      <c r="J6" s="10"/>
      <c r="K6" s="11"/>
      <c r="L6" s="11"/>
    </row>
    <row r="7" ht="21.75" customHeight="1">
      <c r="A7" t="s" s="12">
        <v>12</v>
      </c>
      <c r="B7" s="13">
        <v>142.84998</v>
      </c>
      <c r="C7" s="14">
        <f>IF(AND(B7&gt;=$F$3*80%,B7&lt;=$F$3*115%),B7,"区间外")</f>
        <v>142.84998</v>
      </c>
      <c r="D7" s="25"/>
      <c r="E7" s="31"/>
      <c r="F7" s="31"/>
      <c r="G7" s="18"/>
      <c r="H7" s="19">
        <f>IF(B7&gt;=$F$8,POWER($F$8/B7,1.5)*100,IF(B7&lt;$F$8,POWER(B7/$F$8,0.6)*100))*60%</f>
        <v>55.3139598022378</v>
      </c>
      <c r="I7" s="20">
        <f>IF(H7=0,"无",RANK(H7,H1:H20,0))</f>
        <v>8</v>
      </c>
      <c r="J7" s="10"/>
      <c r="K7" s="11"/>
      <c r="L7" s="11"/>
    </row>
    <row r="8" ht="21.75" customHeight="1">
      <c r="A8" t="s" s="12">
        <v>13</v>
      </c>
      <c r="B8" s="13">
        <v>126.4185</v>
      </c>
      <c r="C8" s="14">
        <f>IF(AND(B8&gt;=$F$3*80%,B8&lt;=$F$3*115%),B8,"区间外")</f>
        <v>126.4185</v>
      </c>
      <c r="D8" s="21"/>
      <c r="E8" t="s" s="22">
        <v>14</v>
      </c>
      <c r="F8" s="23">
        <f>IF(COUNT(C1:C20)=0,$F$3*(1-$F$11),$F$5*(1-$F$11))</f>
        <v>135.3118557166667</v>
      </c>
      <c r="G8" s="28"/>
      <c r="H8" s="19">
        <f>IF(B8&gt;=$F$8,POWER($F$8/B8,1.5)*100,IF(B8&lt;$F$8,POWER(B8/$F$8,0.6)*100))*60%</f>
        <v>57.60180864160345</v>
      </c>
      <c r="I8" s="20">
        <f>IF(H8=0,"无",RANK(H8,H1:H20,0))</f>
        <v>3</v>
      </c>
      <c r="J8" s="10"/>
      <c r="K8" s="11"/>
      <c r="L8" s="11"/>
    </row>
    <row r="9" ht="21.75" customHeight="1">
      <c r="A9" t="s" s="12">
        <v>15</v>
      </c>
      <c r="B9" s="13">
        <v>167.186027</v>
      </c>
      <c r="C9" t="s" s="32">
        <f>IF(AND(B9&gt;=$F$3*80%,B9&lt;=$F$3*115%),B9,"区间外")</f>
        <v>16</v>
      </c>
      <c r="D9" s="25"/>
      <c r="E9" s="33"/>
      <c r="F9" s="34"/>
      <c r="G9" s="30"/>
      <c r="H9" s="19">
        <f>IF(B9&gt;=$F$8,POWER($F$8/B9,1.5)*100,IF(B9&lt;$F$8,POWER(B9/$F$8,0.6)*100))*60%</f>
        <v>43.68728538389421</v>
      </c>
      <c r="I9" s="20">
        <f>IF(H9=0,"无",RANK(H9,H1:H20,0))</f>
        <v>16</v>
      </c>
      <c r="J9" s="10"/>
      <c r="K9" s="11"/>
      <c r="L9" s="11"/>
    </row>
    <row r="10" ht="21.75" customHeight="1">
      <c r="A10" t="s" s="12">
        <v>17</v>
      </c>
      <c r="B10" s="13">
        <v>144.0855</v>
      </c>
      <c r="C10" s="14">
        <f>IF(AND(B10&gt;=$F$3*80%,B10&lt;=$F$3*115%),B10,"区间外")</f>
        <v>144.0855</v>
      </c>
      <c r="D10" s="25"/>
      <c r="E10" s="35"/>
      <c r="F10" s="35"/>
      <c r="G10" s="36"/>
      <c r="H10" s="19">
        <f>IF(B10&gt;=$F$8,POWER($F$8/B10,1.5)*100,IF(B10&lt;$F$8,POWER(B10/$F$8,0.6)*100))*60%</f>
        <v>54.60401895438191</v>
      </c>
      <c r="I10" s="20">
        <f>IF(H10=0,"无",RANK(H10,H1:H20,0))</f>
        <v>10</v>
      </c>
      <c r="J10" s="10"/>
      <c r="K10" s="11"/>
      <c r="L10" s="11"/>
    </row>
    <row r="11" ht="21.75" customHeight="1">
      <c r="A11" t="s" s="12">
        <v>18</v>
      </c>
      <c r="B11" s="13">
        <v>154.499991</v>
      </c>
      <c r="C11" s="14">
        <f>IF(AND(B11&gt;=$F$3*80%,B11&lt;=$F$3*115%),B11,"区间外")</f>
        <v>154.499991</v>
      </c>
      <c r="D11" s="21"/>
      <c r="E11" t="s" s="22">
        <v>19</v>
      </c>
      <c r="F11" s="37">
        <v>0.05</v>
      </c>
      <c r="G11" s="38"/>
      <c r="H11" s="19">
        <f>IF(B11&gt;=$F$8,POWER($F$8/B11,1.5)*100,IF(B11&lt;$F$8,POWER(B11/$F$8,0.6)*100))*60%</f>
        <v>49.17703470326596</v>
      </c>
      <c r="I11" s="20">
        <f>IF(H11=0,"无",RANK(H11,H1:H20,0))</f>
        <v>15</v>
      </c>
      <c r="J11" s="10"/>
      <c r="K11" s="11"/>
      <c r="L11" s="11"/>
    </row>
    <row r="12" ht="21.75" customHeight="1">
      <c r="A12" t="s" s="12">
        <v>20</v>
      </c>
      <c r="B12" s="13">
        <v>130.0455</v>
      </c>
      <c r="C12" s="14">
        <f>IF(AND(B12&gt;=$F$3*80%,B12&lt;=$F$3*115%),B12,"区间外")</f>
        <v>130.0455</v>
      </c>
      <c r="D12" s="25"/>
      <c r="E12" s="39"/>
      <c r="F12" s="40"/>
      <c r="G12" s="18"/>
      <c r="H12" s="19">
        <f>IF(B12&gt;=$F$8,POWER($F$8/B12,1.5)*100,IF(B12&lt;$F$8,POWER(B12/$F$8,0.6)*100))*60%</f>
        <v>58.5877658977619</v>
      </c>
      <c r="I12" s="20">
        <f>IF(H12=0,"无",RANK(H12,H1:H20,0))</f>
        <v>2</v>
      </c>
      <c r="J12" s="10"/>
      <c r="K12" s="11"/>
      <c r="L12" s="11"/>
    </row>
    <row r="13" ht="21.75" customHeight="1">
      <c r="A13" t="s" s="12">
        <v>21</v>
      </c>
      <c r="B13" s="13">
        <v>144.0738</v>
      </c>
      <c r="C13" s="14">
        <f>IF(AND(B13&gt;=$F$3*80%,B13&lt;=$F$3*115%),B13,"区间外")</f>
        <v>144.0738</v>
      </c>
      <c r="D13" s="25"/>
      <c r="E13" t="s" s="41">
        <v>22</v>
      </c>
      <c r="F13" s="42"/>
      <c r="G13" s="18"/>
      <c r="H13" s="19">
        <f>IF(B13&gt;=$F$8,POWER($F$8/B13,1.5)*100,IF(B13&lt;$F$8,POWER(B13/$F$8,0.6)*100))*60%</f>
        <v>54.61067054535747</v>
      </c>
      <c r="I13" s="20">
        <f>IF(H13=0,"无",RANK(H13,H1:H20,0))</f>
        <v>9</v>
      </c>
      <c r="J13" s="10"/>
      <c r="K13" s="11"/>
      <c r="L13" s="11"/>
    </row>
    <row r="14" ht="21.75" customHeight="1">
      <c r="A14" t="s" s="43">
        <v>23</v>
      </c>
      <c r="B14" s="13">
        <v>149.906718</v>
      </c>
      <c r="C14" s="14">
        <f>IF(AND(B14&gt;=$F$3*80%,B14&lt;=$F$3*115%),B14,"区间外")</f>
        <v>149.906718</v>
      </c>
      <c r="D14" s="25"/>
      <c r="E14" s="42"/>
      <c r="F14" s="42"/>
      <c r="G14" s="18"/>
      <c r="H14" s="19">
        <f>IF(B14&gt;=$F$8,POWER($F$8/B14,1.5)*100,IF(B14&lt;$F$8,POWER(B14/$F$8,0.6)*100))*60%</f>
        <v>51.45450228170809</v>
      </c>
      <c r="I14" s="20">
        <f>IF(H14=0,"无",RANK(H14,H1:H20,0))</f>
        <v>13</v>
      </c>
      <c r="J14" s="10"/>
      <c r="K14" s="11"/>
      <c r="L14" s="44"/>
    </row>
    <row r="15" ht="21.75" customHeight="1">
      <c r="A15" t="s" s="45">
        <v>24</v>
      </c>
      <c r="B15" s="13">
        <v>142.051302</v>
      </c>
      <c r="C15" s="14">
        <f>IF(AND(B15&gt;=$F$3*80%,B15&lt;=$F$3*115%),B15,"区间外")</f>
        <v>142.051302</v>
      </c>
      <c r="D15" s="25"/>
      <c r="E15" s="42"/>
      <c r="F15" s="42"/>
      <c r="G15" s="46"/>
      <c r="H15" s="19">
        <f>IF(B15&gt;=$F$8,POWER($F$8/B15,1.5)*100,IF(B15&lt;$F$8,POWER(B15/$F$8,0.6)*100))*60%</f>
        <v>55.78111583778013</v>
      </c>
      <c r="I15" s="20">
        <f>IF(H15=0,"无",RANK(H15,H1:H20,0))</f>
        <v>6</v>
      </c>
      <c r="J15" s="10"/>
      <c r="K15" s="11"/>
      <c r="L15" s="11"/>
    </row>
    <row r="16" ht="21.75" customHeight="1">
      <c r="A16" t="s" s="43">
        <v>25</v>
      </c>
      <c r="B16" s="13">
        <v>142.0848</v>
      </c>
      <c r="C16" s="14">
        <f>IF(AND(B16&gt;=$F$3*80%,B16&lt;=$F$3*115%),B16,"区间外")</f>
        <v>142.0848</v>
      </c>
      <c r="D16" s="25"/>
      <c r="E16" s="42"/>
      <c r="F16" s="42"/>
      <c r="G16" s="46"/>
      <c r="H16" s="19">
        <f>IF(B16&gt;=$F$8,POWER($F$8/B16,1.5)*100,IF(B16&lt;$F$8,POWER(B16/$F$8,0.6)*100))*60%</f>
        <v>55.76139051514492</v>
      </c>
      <c r="I16" s="20">
        <f>IF(H16=0,"无",RANK(H16,H1:H20,0))</f>
        <v>7</v>
      </c>
      <c r="J16" s="10"/>
      <c r="K16" s="11"/>
      <c r="L16" s="11"/>
    </row>
    <row r="17" ht="21.75" customHeight="1">
      <c r="A17" t="s" s="43">
        <v>26</v>
      </c>
      <c r="B17" s="13">
        <v>140.699966</v>
      </c>
      <c r="C17" s="14">
        <f>IF(AND(B17&gt;=$F$3*80%,B17&lt;=$F$3*115%),B17,"区间外")</f>
        <v>140.699966</v>
      </c>
      <c r="D17" s="25"/>
      <c r="E17" s="42"/>
      <c r="F17" s="42"/>
      <c r="G17" s="46"/>
      <c r="H17" s="19">
        <f>IF(B17&gt;=$F$8,POWER($F$8/B17,1.5)*100,IF(B17&lt;$F$8,POWER(B17/$F$8,0.6)*100))*60%</f>
        <v>56.58665690120785</v>
      </c>
      <c r="I17" s="20">
        <f>IF(H17=0,"无",RANK(H17,H1:H20,0))</f>
        <v>4</v>
      </c>
      <c r="J17" s="10"/>
      <c r="K17" s="11"/>
      <c r="L17" s="11"/>
    </row>
    <row r="18" ht="21.75" customHeight="1">
      <c r="A18" s="47"/>
      <c r="B18" s="13"/>
      <c r="C18" t="s" s="32">
        <f>IF(AND(B18&gt;=$F$3*80%,B18&lt;=$F$3*115%),B18,"区间外")</f>
        <v>16</v>
      </c>
      <c r="D18" s="25"/>
      <c r="E18" s="42"/>
      <c r="F18" s="42"/>
      <c r="G18" s="46"/>
      <c r="H18" s="19">
        <f>IF(B18&gt;=$F$8,POWER($F$8/B18,1.5)*100,IF(B18&lt;$F$8,POWER(B18/$F$8,0.6)*100))*60%</f>
        <v>0</v>
      </c>
      <c r="I18" t="s" s="48">
        <f>IF(H18=0,"无",RANK(H18,H1:H20,0))</f>
        <v>27</v>
      </c>
      <c r="J18" s="10"/>
      <c r="K18" s="11"/>
      <c r="L18" s="11"/>
    </row>
    <row r="19" ht="21.75" customHeight="1">
      <c r="A19" s="47"/>
      <c r="B19" s="13"/>
      <c r="C19" t="s" s="32">
        <f>IF(AND(B19&gt;=$F$3*80%,B19&lt;=$F$3*115%),B19,"区间外")</f>
        <v>16</v>
      </c>
      <c r="D19" s="25"/>
      <c r="E19" s="42"/>
      <c r="F19" s="42"/>
      <c r="G19" s="46"/>
      <c r="H19" s="19">
        <f>IF(B19&gt;=$F$8,POWER($F$8/B19,1.5)*100,IF(B19&lt;$F$8,POWER(B19/$F$8,0.6)*100))*60%</f>
        <v>0</v>
      </c>
      <c r="I19" t="s" s="48">
        <f>IF(H19=0,"无",RANK(H19,H1:H20,0))</f>
        <v>27</v>
      </c>
      <c r="J19" s="10"/>
      <c r="K19" s="11"/>
      <c r="L19" s="11"/>
    </row>
    <row r="20" ht="21.75" customHeight="1">
      <c r="A20" s="49"/>
      <c r="B20" s="50"/>
      <c r="C20" t="s" s="32">
        <f>IF(AND(B20&gt;=$F$3*80%,B20&lt;=$F$3*115%),B20,"区间外")</f>
        <v>16</v>
      </c>
      <c r="D20" s="25"/>
      <c r="E20" s="42"/>
      <c r="F20" s="42"/>
      <c r="G20" s="46"/>
      <c r="H20" s="51">
        <f>IF(B20&gt;=$F$8,POWER($F$8/B20,1.5)*100,IF(B20&lt;$F$8,POWER(B20/$F$8,0.6)*100))*60%</f>
        <v>0</v>
      </c>
      <c r="I20" t="s" s="52">
        <f>IF(H20=0,"无",RANK(H20,H1:H20,0))</f>
        <v>27</v>
      </c>
      <c r="J20" s="10"/>
      <c r="K20" s="11"/>
      <c r="L20" s="11"/>
    </row>
  </sheetData>
  <mergeCells count="1">
    <mergeCell ref="E13:F20"/>
  </mergeCells>
  <conditionalFormatting sqref="B1:B8 F3 F5 F8:F9 B9:B20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4" defaultRowHeight="13" customHeight="1" outlineLevelRow="0" outlineLevelCol="0"/>
  <cols>
    <col min="1" max="1" width="14" style="53" customWidth="1"/>
    <col min="2" max="2" width="14" style="53" customWidth="1"/>
    <col min="3" max="3" width="14" style="53" customWidth="1"/>
    <col min="4" max="4" width="14" style="53" customWidth="1"/>
    <col min="5" max="5" width="14" style="53" customWidth="1"/>
    <col min="6" max="256" width="14" style="53" customWidth="1"/>
  </cols>
  <sheetData>
    <row r="1" ht="15.55" customHeight="1">
      <c r="A1" s="54"/>
      <c r="B1" s="54"/>
      <c r="C1" s="54"/>
      <c r="D1" s="54"/>
      <c r="E1" s="54"/>
    </row>
    <row r="2" ht="15.55" customHeight="1">
      <c r="A2" s="55"/>
      <c r="B2" s="56"/>
      <c r="C2" s="57"/>
      <c r="D2" s="57"/>
      <c r="E2" s="57"/>
    </row>
    <row r="3" ht="15.35" customHeight="1">
      <c r="A3" s="58"/>
      <c r="B3" s="59"/>
      <c r="C3" s="60"/>
      <c r="D3" s="60"/>
      <c r="E3" s="60"/>
    </row>
    <row r="4" ht="15.35" customHeight="1">
      <c r="A4" s="58"/>
      <c r="B4" s="59"/>
      <c r="C4" s="60"/>
      <c r="D4" s="60"/>
      <c r="E4" s="60"/>
    </row>
    <row r="5" ht="15.35" customHeight="1">
      <c r="A5" s="58"/>
      <c r="B5" s="59"/>
      <c r="C5" s="60"/>
      <c r="D5" s="60"/>
      <c r="E5" s="60"/>
    </row>
    <row r="6" ht="15.35" customHeight="1">
      <c r="A6" s="58"/>
      <c r="B6" s="59"/>
      <c r="C6" s="60"/>
      <c r="D6" s="60"/>
      <c r="E6" s="60"/>
    </row>
    <row r="7" ht="15.35" customHeight="1">
      <c r="A7" s="58"/>
      <c r="B7" s="59"/>
      <c r="C7" s="60"/>
      <c r="D7" s="60"/>
      <c r="E7" s="60"/>
    </row>
    <row r="8" ht="15.35" customHeight="1">
      <c r="A8" s="58"/>
      <c r="B8" s="59"/>
      <c r="C8" s="60"/>
      <c r="D8" s="60"/>
      <c r="E8" s="60"/>
    </row>
    <row r="9" ht="15.35" customHeight="1">
      <c r="A9" s="58"/>
      <c r="B9" s="59"/>
      <c r="C9" s="60"/>
      <c r="D9" s="60"/>
      <c r="E9" s="60"/>
    </row>
    <row r="10" ht="15.35" customHeight="1">
      <c r="A10" s="58"/>
      <c r="B10" s="59"/>
      <c r="C10" s="60"/>
      <c r="D10" s="60"/>
      <c r="E10" s="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57"/>
  <sheetViews>
    <sheetView workbookViewId="0" showGridLines="0" defaultGridColor="1"/>
  </sheetViews>
  <sheetFormatPr defaultColWidth="8.71429" defaultRowHeight="15.75" customHeight="1" outlineLevelRow="0" outlineLevelCol="0"/>
  <cols>
    <col min="1" max="1" width="7.57812" style="61" customWidth="1"/>
    <col min="2" max="2" width="16.1562" style="61" customWidth="1"/>
    <col min="3" max="3" width="4.57812" style="61" customWidth="1"/>
    <col min="4" max="4" width="14.5781" style="61" customWidth="1"/>
    <col min="5" max="5" width="16.1562" style="61" customWidth="1"/>
    <col min="6" max="6" width="4.57812" style="61" customWidth="1"/>
    <col min="7" max="7" width="12.1562" style="61" customWidth="1"/>
    <col min="8" max="8" width="16.1562" style="61" customWidth="1"/>
    <col min="9" max="9" width="4.57812" style="61" customWidth="1"/>
    <col min="10" max="10" width="18.1562" style="61" customWidth="1"/>
    <col min="11" max="11" width="4.57812" style="61" customWidth="1"/>
    <col min="12" max="12" width="11.1562" style="61" customWidth="1"/>
    <col min="13" max="256" width="8.73438" style="61" customWidth="1"/>
  </cols>
  <sheetData>
    <row r="1" ht="20.1" customHeight="1">
      <c r="A1" t="s" s="62">
        <v>0</v>
      </c>
      <c r="B1" t="s" s="63">
        <v>1</v>
      </c>
      <c r="C1" s="64"/>
      <c r="D1" s="64"/>
      <c r="E1" s="65"/>
      <c r="F1" s="64"/>
      <c r="G1" s="64"/>
      <c r="H1" t="s" s="62">
        <v>28</v>
      </c>
      <c r="I1" s="64"/>
      <c r="J1" t="s" s="62">
        <v>29</v>
      </c>
      <c r="K1" s="64"/>
      <c r="L1" t="s" s="63">
        <v>30</v>
      </c>
    </row>
    <row r="2" ht="24" customHeight="1">
      <c r="A2" t="s" s="66">
        <v>31</v>
      </c>
      <c r="B2" s="67">
        <v>463.349999</v>
      </c>
      <c r="C2" s="68"/>
      <c r="D2" t="s" s="27">
        <v>32</v>
      </c>
      <c r="E2" s="69">
        <f>COUNT(B1:B57)</f>
        <v>12</v>
      </c>
      <c r="F2" s="68"/>
      <c r="G2" t="s" s="27">
        <v>33</v>
      </c>
      <c r="H2" t="s" s="70">
        <f>IF($E$2&lt;=5,$E$4/$E$2," ")</f>
        <v>34</v>
      </c>
      <c r="I2" s="68"/>
      <c r="J2" t="s" s="71">
        <v>16</v>
      </c>
      <c r="K2" s="68"/>
      <c r="L2" s="72"/>
    </row>
    <row r="3" ht="24" customHeight="1">
      <c r="A3" t="s" s="66">
        <v>11</v>
      </c>
      <c r="B3" s="67">
        <v>337.5333</v>
      </c>
      <c r="C3" s="73"/>
      <c r="D3" s="74"/>
      <c r="E3" s="75"/>
      <c r="F3" s="76"/>
      <c r="G3" t="s" s="27">
        <v>35</v>
      </c>
      <c r="H3" t="s" s="70">
        <v>34</v>
      </c>
      <c r="I3" s="77"/>
      <c r="J3" t="s" s="71">
        <v>16</v>
      </c>
      <c r="K3" s="77"/>
      <c r="L3" s="72"/>
    </row>
    <row r="4" ht="24" customHeight="1">
      <c r="A4" t="s" s="66">
        <v>12</v>
      </c>
      <c r="B4" s="67">
        <v>432.780075</v>
      </c>
      <c r="C4" s="77"/>
      <c r="D4" t="s" s="27">
        <v>36</v>
      </c>
      <c r="E4" s="78">
        <f>SUM(B1:B57)</f>
        <v>4868.191299</v>
      </c>
      <c r="F4" s="77"/>
      <c r="G4" t="s" s="27">
        <v>37</v>
      </c>
      <c r="H4" s="79">
        <f>IF(AND($E$2&gt;10,$E$2&lt;=20),($E$4-MAX(B1:B57)-MIN(B1:B57))/($E$2-2)," ")</f>
        <v>407.6627799</v>
      </c>
      <c r="I4" s="77"/>
      <c r="J4" s="80">
        <v>432.780075</v>
      </c>
      <c r="K4" s="77"/>
      <c r="L4" s="72"/>
    </row>
    <row r="5" ht="24" customHeight="1">
      <c r="A5" t="s" s="66">
        <v>8</v>
      </c>
      <c r="B5" s="67">
        <v>432.050112</v>
      </c>
      <c r="C5" s="73"/>
      <c r="D5" s="74"/>
      <c r="E5" s="75"/>
      <c r="F5" s="76"/>
      <c r="G5" t="s" s="27">
        <v>38</v>
      </c>
      <c r="H5" t="s" s="70">
        <f>IF(AND($E$2&gt;20,$E$2&lt;=30),($E$4-MAX(B1:B57)-MIN(B1:B57)-LARGE(B1:B57,2)-SMALL(B1:B57,2))/($E$2-4)," ")</f>
        <v>34</v>
      </c>
      <c r="I5" s="77"/>
      <c r="J5" s="80">
        <v>432.050112</v>
      </c>
      <c r="K5" s="77"/>
      <c r="L5" s="72"/>
    </row>
    <row r="6" ht="24" customHeight="1">
      <c r="A6" t="s" s="66">
        <v>17</v>
      </c>
      <c r="B6" s="67">
        <v>458.523</v>
      </c>
      <c r="C6" s="77"/>
      <c r="D6" t="s" s="27">
        <v>39</v>
      </c>
      <c r="E6" s="78">
        <f>MAX(B1:B57)</f>
        <v>466.011</v>
      </c>
      <c r="F6" s="77"/>
      <c r="G6" t="s" s="27">
        <v>40</v>
      </c>
      <c r="H6" t="s" s="70">
        <v>34</v>
      </c>
      <c r="I6" s="77"/>
      <c r="J6" t="s" s="71">
        <v>16</v>
      </c>
      <c r="K6" s="77"/>
      <c r="L6" s="72"/>
    </row>
    <row r="7" ht="24" customHeight="1">
      <c r="A7" t="s" s="66">
        <v>18</v>
      </c>
      <c r="B7" s="67">
        <v>344.92</v>
      </c>
      <c r="C7" s="77"/>
      <c r="D7" t="s" s="27">
        <v>41</v>
      </c>
      <c r="E7" s="78">
        <f>LARGE(B1:B57,2)</f>
        <v>463.349999</v>
      </c>
      <c r="F7" s="73"/>
      <c r="G7" s="29"/>
      <c r="H7" s="81"/>
      <c r="I7" s="76"/>
      <c r="J7" t="s" s="71">
        <v>16</v>
      </c>
      <c r="K7" s="77"/>
      <c r="L7" s="72"/>
    </row>
    <row r="8" ht="24" customHeight="1">
      <c r="A8" t="s" s="66">
        <v>20</v>
      </c>
      <c r="B8" s="67">
        <v>341.172</v>
      </c>
      <c r="C8" s="77"/>
      <c r="D8" t="s" s="27">
        <v>42</v>
      </c>
      <c r="E8" s="78">
        <f>LARGE(B1:B57,3)</f>
        <v>461.049995</v>
      </c>
      <c r="F8" s="73"/>
      <c r="G8" s="31"/>
      <c r="H8" s="82"/>
      <c r="I8" s="76"/>
      <c r="J8" t="s" s="71">
        <v>16</v>
      </c>
      <c r="K8" s="77"/>
      <c r="L8" s="72"/>
    </row>
    <row r="9" ht="24" customHeight="1">
      <c r="A9" t="s" s="66">
        <v>21</v>
      </c>
      <c r="B9" s="67">
        <v>325.5525</v>
      </c>
      <c r="C9" s="73"/>
      <c r="D9" s="74"/>
      <c r="E9" s="75"/>
      <c r="F9" s="76"/>
      <c r="G9" t="s" s="22">
        <v>43</v>
      </c>
      <c r="H9" s="83">
        <v>395.254767625</v>
      </c>
      <c r="I9" s="77"/>
      <c r="J9" t="s" s="71">
        <v>16</v>
      </c>
      <c r="K9" s="77"/>
      <c r="L9" s="72"/>
    </row>
    <row r="10" ht="24" customHeight="1">
      <c r="A10" t="s" s="66">
        <v>23</v>
      </c>
      <c r="B10" s="67">
        <v>372.989659</v>
      </c>
      <c r="C10" s="77"/>
      <c r="D10" t="s" s="27">
        <v>44</v>
      </c>
      <c r="E10" s="78">
        <f>MIN(B1:B57)</f>
        <v>325.5525</v>
      </c>
      <c r="F10" s="73"/>
      <c r="G10" s="29"/>
      <c r="H10" s="29"/>
      <c r="I10" s="76"/>
      <c r="J10" s="80">
        <v>372.989659</v>
      </c>
      <c r="K10" s="77"/>
      <c r="L10" s="72"/>
    </row>
    <row r="11" ht="24" customHeight="1">
      <c r="A11" t="s" s="66">
        <v>45</v>
      </c>
      <c r="B11" s="67">
        <v>466.011</v>
      </c>
      <c r="C11" s="77"/>
      <c r="D11" t="s" s="27">
        <v>46</v>
      </c>
      <c r="E11" s="78">
        <f>SMALL(B1:B57,2)</f>
        <v>337.5333</v>
      </c>
      <c r="F11" s="73"/>
      <c r="G11" s="31"/>
      <c r="H11" s="82"/>
      <c r="I11" s="76"/>
      <c r="J11" t="s" s="71">
        <v>16</v>
      </c>
      <c r="K11" s="77"/>
      <c r="L11" s="72"/>
    </row>
    <row r="12" ht="24" customHeight="1">
      <c r="A12" t="s" s="66">
        <v>25</v>
      </c>
      <c r="B12" s="67">
        <v>461.049995</v>
      </c>
      <c r="C12" s="77"/>
      <c r="D12" t="s" s="27">
        <v>47</v>
      </c>
      <c r="E12" s="78">
        <f>SMALL(B1:B57,3)</f>
        <v>341.172</v>
      </c>
      <c r="F12" s="77"/>
      <c r="G12" t="s" s="22">
        <v>48</v>
      </c>
      <c r="H12" t="s" s="84">
        <v>49</v>
      </c>
      <c r="I12" s="77"/>
      <c r="J12" t="s" s="71">
        <v>16</v>
      </c>
      <c r="K12" s="77"/>
      <c r="L12" s="72"/>
    </row>
    <row r="13" ht="24" customHeight="1">
      <c r="A13" t="s" s="66">
        <v>26</v>
      </c>
      <c r="B13" s="67">
        <v>432.259659</v>
      </c>
      <c r="C13" s="73"/>
      <c r="D13" s="29"/>
      <c r="E13" s="81"/>
      <c r="F13" s="44"/>
      <c r="G13" s="29"/>
      <c r="H13" s="81"/>
      <c r="I13" s="76"/>
      <c r="J13" s="80">
        <v>432.259659</v>
      </c>
      <c r="K13" s="77"/>
      <c r="L13" s="72"/>
    </row>
    <row r="14" ht="24" customHeight="1">
      <c r="A14" s="85"/>
      <c r="B14" s="67"/>
      <c r="C14" s="73"/>
      <c r="D14" s="31"/>
      <c r="E14" s="82"/>
      <c r="F14" s="31"/>
      <c r="G14" s="31"/>
      <c r="H14" s="82"/>
      <c r="I14" s="76"/>
      <c r="J14" t="s" s="71">
        <v>16</v>
      </c>
      <c r="K14" s="77"/>
      <c r="L14" s="72"/>
    </row>
    <row r="15" ht="24" customHeight="1">
      <c r="A15" s="85"/>
      <c r="B15" s="67"/>
      <c r="C15" s="77"/>
      <c r="D15" t="s" s="86">
        <v>50</v>
      </c>
      <c r="E15" s="87"/>
      <c r="F15" s="87"/>
      <c r="G15" s="87"/>
      <c r="H15" s="87"/>
      <c r="I15" s="77"/>
      <c r="J15" t="s" s="71">
        <v>16</v>
      </c>
      <c r="K15" s="77"/>
      <c r="L15" s="72"/>
    </row>
    <row r="16" ht="24" customHeight="1">
      <c r="A16" s="85"/>
      <c r="B16" s="67"/>
      <c r="C16" s="77"/>
      <c r="D16" s="87"/>
      <c r="E16" s="87"/>
      <c r="F16" s="87"/>
      <c r="G16" s="87"/>
      <c r="H16" s="87"/>
      <c r="I16" s="77"/>
      <c r="J16" t="s" s="71">
        <v>16</v>
      </c>
      <c r="K16" s="77"/>
      <c r="L16" s="72"/>
    </row>
    <row r="17" ht="24" customHeight="1">
      <c r="A17" s="85"/>
      <c r="B17" s="67"/>
      <c r="C17" s="77"/>
      <c r="D17" s="87"/>
      <c r="E17" s="87"/>
      <c r="F17" s="87"/>
      <c r="G17" s="87"/>
      <c r="H17" s="87"/>
      <c r="I17" s="77"/>
      <c r="J17" t="s" s="71">
        <v>16</v>
      </c>
      <c r="K17" s="77"/>
      <c r="L17" s="72"/>
    </row>
    <row r="18" ht="24" customHeight="1">
      <c r="A18" s="85"/>
      <c r="B18" s="67"/>
      <c r="C18" s="77"/>
      <c r="D18" s="87"/>
      <c r="E18" s="87"/>
      <c r="F18" s="87"/>
      <c r="G18" s="87"/>
      <c r="H18" s="87"/>
      <c r="I18" s="77"/>
      <c r="J18" t="s" s="71">
        <v>16</v>
      </c>
      <c r="K18" s="77"/>
      <c r="L18" s="72"/>
    </row>
    <row r="19" ht="24" customHeight="1">
      <c r="A19" s="85"/>
      <c r="B19" s="67"/>
      <c r="C19" s="77"/>
      <c r="D19" s="87"/>
      <c r="E19" s="87"/>
      <c r="F19" s="87"/>
      <c r="G19" s="87"/>
      <c r="H19" s="87"/>
      <c r="I19" s="77"/>
      <c r="J19" t="s" s="71">
        <v>16</v>
      </c>
      <c r="K19" s="77"/>
      <c r="L19" s="72"/>
    </row>
    <row r="20" ht="24" customHeight="1">
      <c r="A20" s="85"/>
      <c r="B20" s="67"/>
      <c r="C20" s="73"/>
      <c r="D20" s="29"/>
      <c r="E20" s="81"/>
      <c r="F20" s="29"/>
      <c r="G20" s="29"/>
      <c r="H20" s="81"/>
      <c r="I20" s="76"/>
      <c r="J20" t="s" s="71">
        <v>16</v>
      </c>
      <c r="K20" s="77"/>
      <c r="L20" s="72"/>
    </row>
    <row r="21" ht="24" customHeight="1">
      <c r="A21" s="85"/>
      <c r="B21" s="67"/>
      <c r="C21" s="73"/>
      <c r="D21" s="44"/>
      <c r="E21" s="88"/>
      <c r="F21" s="44"/>
      <c r="G21" s="44"/>
      <c r="H21" s="88"/>
      <c r="I21" s="76"/>
      <c r="J21" t="s" s="71">
        <v>16</v>
      </c>
      <c r="K21" s="77"/>
      <c r="L21" s="72"/>
    </row>
    <row r="22" ht="24" customHeight="1">
      <c r="A22" s="85"/>
      <c r="B22" s="67"/>
      <c r="C22" s="73"/>
      <c r="D22" s="44"/>
      <c r="E22" s="88"/>
      <c r="F22" s="44"/>
      <c r="G22" s="44"/>
      <c r="H22" s="88"/>
      <c r="I22" s="76"/>
      <c r="J22" t="s" s="71">
        <v>16</v>
      </c>
      <c r="K22" s="77"/>
      <c r="L22" s="72"/>
    </row>
    <row r="23" ht="24" customHeight="1">
      <c r="A23" s="85"/>
      <c r="B23" s="67"/>
      <c r="C23" s="73"/>
      <c r="D23" s="44"/>
      <c r="E23" s="88"/>
      <c r="F23" s="44"/>
      <c r="G23" s="44"/>
      <c r="H23" s="88"/>
      <c r="I23" s="76"/>
      <c r="J23" t="s" s="71">
        <v>16</v>
      </c>
      <c r="K23" s="77"/>
      <c r="L23" s="72"/>
    </row>
    <row r="24" ht="24" customHeight="1">
      <c r="A24" s="85"/>
      <c r="B24" s="67"/>
      <c r="C24" s="73"/>
      <c r="D24" s="44"/>
      <c r="E24" s="88"/>
      <c r="F24" s="44"/>
      <c r="G24" s="44"/>
      <c r="H24" s="88"/>
      <c r="I24" s="76"/>
      <c r="J24" t="s" s="71">
        <v>16</v>
      </c>
      <c r="K24" s="77"/>
      <c r="L24" s="72"/>
    </row>
    <row r="25" ht="24" customHeight="1">
      <c r="A25" s="85"/>
      <c r="B25" s="67"/>
      <c r="C25" s="73"/>
      <c r="D25" s="44"/>
      <c r="E25" s="88"/>
      <c r="F25" s="44"/>
      <c r="G25" s="44"/>
      <c r="H25" s="88"/>
      <c r="I25" s="76"/>
      <c r="J25" t="s" s="71">
        <v>16</v>
      </c>
      <c r="K25" s="77"/>
      <c r="L25" s="72"/>
    </row>
    <row r="26" ht="24" customHeight="1">
      <c r="A26" s="85"/>
      <c r="B26" s="67"/>
      <c r="C26" s="73"/>
      <c r="D26" s="44"/>
      <c r="E26" s="88"/>
      <c r="F26" s="44"/>
      <c r="G26" s="44"/>
      <c r="H26" s="88"/>
      <c r="I26" s="76"/>
      <c r="J26" t="s" s="71">
        <v>16</v>
      </c>
      <c r="K26" s="77"/>
      <c r="L26" s="72"/>
    </row>
    <row r="27" ht="24" customHeight="1">
      <c r="A27" s="85"/>
      <c r="B27" s="67"/>
      <c r="C27" s="73"/>
      <c r="D27" s="44"/>
      <c r="E27" s="88"/>
      <c r="F27" s="44"/>
      <c r="G27" s="44"/>
      <c r="H27" s="88"/>
      <c r="I27" s="76"/>
      <c r="J27" t="s" s="71">
        <v>16</v>
      </c>
      <c r="K27" s="77"/>
      <c r="L27" s="72"/>
    </row>
    <row r="28" ht="24" customHeight="1">
      <c r="A28" s="85"/>
      <c r="B28" s="67"/>
      <c r="C28" s="73"/>
      <c r="D28" s="44"/>
      <c r="E28" s="88"/>
      <c r="F28" s="44"/>
      <c r="G28" s="44"/>
      <c r="H28" s="88"/>
      <c r="I28" s="76"/>
      <c r="J28" t="s" s="71">
        <v>16</v>
      </c>
      <c r="K28" s="77"/>
      <c r="L28" s="72"/>
    </row>
    <row r="29" ht="24" customHeight="1">
      <c r="A29" s="85"/>
      <c r="B29" s="67"/>
      <c r="C29" s="73"/>
      <c r="D29" s="44"/>
      <c r="E29" s="88"/>
      <c r="F29" s="44"/>
      <c r="G29" s="44"/>
      <c r="H29" s="88"/>
      <c r="I29" s="76"/>
      <c r="J29" t="s" s="71">
        <v>16</v>
      </c>
      <c r="K29" s="77"/>
      <c r="L29" s="72"/>
    </row>
    <row r="30" ht="24" customHeight="1">
      <c r="A30" s="85"/>
      <c r="B30" s="67"/>
      <c r="C30" s="73"/>
      <c r="D30" s="44"/>
      <c r="E30" s="88"/>
      <c r="F30" s="44"/>
      <c r="G30" s="44"/>
      <c r="H30" s="88"/>
      <c r="I30" s="76"/>
      <c r="J30" t="s" s="71">
        <v>16</v>
      </c>
      <c r="K30" s="77"/>
      <c r="L30" s="72"/>
    </row>
    <row r="31" ht="24" customHeight="1">
      <c r="A31" s="85"/>
      <c r="B31" s="67"/>
      <c r="C31" s="73"/>
      <c r="D31" s="44"/>
      <c r="E31" s="88"/>
      <c r="F31" s="44"/>
      <c r="G31" s="44"/>
      <c r="H31" s="88"/>
      <c r="I31" s="76"/>
      <c r="J31" t="s" s="71">
        <v>16</v>
      </c>
      <c r="K31" s="77"/>
      <c r="L31" s="72"/>
    </row>
    <row r="32" ht="24" customHeight="1">
      <c r="A32" s="85"/>
      <c r="B32" s="67"/>
      <c r="C32" s="73"/>
      <c r="D32" s="44"/>
      <c r="E32" s="88"/>
      <c r="F32" s="44"/>
      <c r="G32" s="44"/>
      <c r="H32" s="88"/>
      <c r="I32" s="76"/>
      <c r="J32" t="s" s="71">
        <v>16</v>
      </c>
      <c r="K32" s="77"/>
      <c r="L32" s="72"/>
    </row>
    <row r="33" ht="24" customHeight="1">
      <c r="A33" s="85"/>
      <c r="B33" s="67"/>
      <c r="C33" s="73"/>
      <c r="D33" s="44"/>
      <c r="E33" s="88"/>
      <c r="F33" s="44"/>
      <c r="G33" s="44"/>
      <c r="H33" s="88"/>
      <c r="I33" s="76"/>
      <c r="J33" t="s" s="71">
        <v>16</v>
      </c>
      <c r="K33" s="77"/>
      <c r="L33" s="72"/>
    </row>
    <row r="34" ht="24" customHeight="1">
      <c r="A34" s="85"/>
      <c r="B34" s="67"/>
      <c r="C34" s="73"/>
      <c r="D34" s="44"/>
      <c r="E34" s="88"/>
      <c r="F34" s="44"/>
      <c r="G34" s="44"/>
      <c r="H34" s="88"/>
      <c r="I34" s="76"/>
      <c r="J34" t="s" s="71">
        <v>16</v>
      </c>
      <c r="K34" s="77"/>
      <c r="L34" s="72"/>
    </row>
    <row r="35" ht="24" customHeight="1">
      <c r="A35" s="85"/>
      <c r="B35" s="67"/>
      <c r="C35" s="73"/>
      <c r="D35" s="44"/>
      <c r="E35" s="88"/>
      <c r="F35" s="44"/>
      <c r="G35" s="44"/>
      <c r="H35" s="88"/>
      <c r="I35" s="76"/>
      <c r="J35" t="s" s="71">
        <v>16</v>
      </c>
      <c r="K35" s="77"/>
      <c r="L35" s="72"/>
    </row>
    <row r="36" ht="24" customHeight="1">
      <c r="A36" s="85"/>
      <c r="B36" s="67"/>
      <c r="C36" s="73"/>
      <c r="D36" s="44"/>
      <c r="E36" s="88"/>
      <c r="F36" s="44"/>
      <c r="G36" s="44"/>
      <c r="H36" s="88"/>
      <c r="I36" s="76"/>
      <c r="J36" t="s" s="71">
        <v>16</v>
      </c>
      <c r="K36" s="77"/>
      <c r="L36" s="72"/>
    </row>
    <row r="37" ht="24" customHeight="1">
      <c r="A37" s="85"/>
      <c r="B37" s="67"/>
      <c r="C37" s="73"/>
      <c r="D37" s="44"/>
      <c r="E37" s="88"/>
      <c r="F37" s="44"/>
      <c r="G37" s="44"/>
      <c r="H37" s="88"/>
      <c r="I37" s="76"/>
      <c r="J37" t="s" s="71">
        <v>16</v>
      </c>
      <c r="K37" s="77"/>
      <c r="L37" s="72"/>
    </row>
    <row r="38" ht="24" customHeight="1">
      <c r="A38" s="85"/>
      <c r="B38" s="67"/>
      <c r="C38" s="73"/>
      <c r="D38" s="44"/>
      <c r="E38" s="88"/>
      <c r="F38" s="44"/>
      <c r="G38" s="44"/>
      <c r="H38" s="88"/>
      <c r="I38" s="76"/>
      <c r="J38" t="s" s="71">
        <v>16</v>
      </c>
      <c r="K38" s="77"/>
      <c r="L38" s="72"/>
    </row>
    <row r="39" ht="24" customHeight="1">
      <c r="A39" s="85"/>
      <c r="B39" s="67"/>
      <c r="C39" s="73"/>
      <c r="D39" s="44"/>
      <c r="E39" s="88"/>
      <c r="F39" s="44"/>
      <c r="G39" s="44"/>
      <c r="H39" s="88"/>
      <c r="I39" s="76"/>
      <c r="J39" t="s" s="71">
        <v>16</v>
      </c>
      <c r="K39" s="77"/>
      <c r="L39" s="72"/>
    </row>
    <row r="40" ht="24" customHeight="1">
      <c r="A40" s="85"/>
      <c r="B40" s="67"/>
      <c r="C40" s="73"/>
      <c r="D40" s="44"/>
      <c r="E40" s="88"/>
      <c r="F40" s="44"/>
      <c r="G40" s="44"/>
      <c r="H40" s="88"/>
      <c r="I40" s="76"/>
      <c r="J40" t="s" s="71">
        <v>16</v>
      </c>
      <c r="K40" s="77"/>
      <c r="L40" s="72"/>
    </row>
    <row r="41" ht="24" customHeight="1">
      <c r="A41" s="85"/>
      <c r="B41" s="67"/>
      <c r="C41" s="73"/>
      <c r="D41" s="44"/>
      <c r="E41" s="88"/>
      <c r="F41" s="44"/>
      <c r="G41" s="44"/>
      <c r="H41" s="88"/>
      <c r="I41" s="76"/>
      <c r="J41" t="s" s="71">
        <v>16</v>
      </c>
      <c r="K41" s="77"/>
      <c r="L41" s="72"/>
    </row>
    <row r="42" ht="24" customHeight="1">
      <c r="A42" s="85"/>
      <c r="B42" s="67"/>
      <c r="C42" s="73"/>
      <c r="D42" s="44"/>
      <c r="E42" s="88"/>
      <c r="F42" s="44"/>
      <c r="G42" s="44"/>
      <c r="H42" s="88"/>
      <c r="I42" s="76"/>
      <c r="J42" t="s" s="71">
        <v>16</v>
      </c>
      <c r="K42" s="77"/>
      <c r="L42" s="72"/>
    </row>
    <row r="43" ht="24" customHeight="1">
      <c r="A43" s="85"/>
      <c r="B43" s="67"/>
      <c r="C43" s="73"/>
      <c r="D43" s="44"/>
      <c r="E43" s="88"/>
      <c r="F43" s="44"/>
      <c r="G43" s="44"/>
      <c r="H43" s="88"/>
      <c r="I43" s="76"/>
      <c r="J43" t="s" s="71">
        <v>16</v>
      </c>
      <c r="K43" s="77"/>
      <c r="L43" s="72"/>
    </row>
    <row r="44" ht="24" customHeight="1">
      <c r="A44" s="85"/>
      <c r="B44" s="67"/>
      <c r="C44" s="73"/>
      <c r="D44" s="44"/>
      <c r="E44" s="88"/>
      <c r="F44" s="44"/>
      <c r="G44" s="44"/>
      <c r="H44" s="88"/>
      <c r="I44" s="76"/>
      <c r="J44" t="s" s="71">
        <v>16</v>
      </c>
      <c r="K44" s="77"/>
      <c r="L44" s="72"/>
    </row>
    <row r="45" ht="24" customHeight="1">
      <c r="A45" s="85"/>
      <c r="B45" s="67"/>
      <c r="C45" s="73"/>
      <c r="D45" s="44"/>
      <c r="E45" s="88"/>
      <c r="F45" s="44"/>
      <c r="G45" s="44"/>
      <c r="H45" s="88"/>
      <c r="I45" s="76"/>
      <c r="J45" t="s" s="71">
        <v>16</v>
      </c>
      <c r="K45" s="77"/>
      <c r="L45" s="72"/>
    </row>
    <row r="46" ht="24" customHeight="1">
      <c r="A46" s="85"/>
      <c r="B46" s="67"/>
      <c r="C46" s="73"/>
      <c r="D46" s="44"/>
      <c r="E46" s="88"/>
      <c r="F46" s="44"/>
      <c r="G46" s="44"/>
      <c r="H46" s="88"/>
      <c r="I46" s="76"/>
      <c r="J46" t="s" s="71">
        <v>16</v>
      </c>
      <c r="K46" s="77"/>
      <c r="L46" s="72"/>
    </row>
    <row r="47" ht="24" customHeight="1">
      <c r="A47" s="85"/>
      <c r="B47" s="67"/>
      <c r="C47" s="73"/>
      <c r="D47" s="44"/>
      <c r="E47" s="88"/>
      <c r="F47" s="44"/>
      <c r="G47" s="44"/>
      <c r="H47" s="88"/>
      <c r="I47" s="76"/>
      <c r="J47" t="s" s="71">
        <v>16</v>
      </c>
      <c r="K47" s="77"/>
      <c r="L47" s="72"/>
    </row>
    <row r="48" ht="24" customHeight="1">
      <c r="A48" s="85"/>
      <c r="B48" s="67"/>
      <c r="C48" s="73"/>
      <c r="D48" s="44"/>
      <c r="E48" s="88"/>
      <c r="F48" s="44"/>
      <c r="G48" s="44"/>
      <c r="H48" s="88"/>
      <c r="I48" s="76"/>
      <c r="J48" t="s" s="71">
        <v>16</v>
      </c>
      <c r="K48" s="77"/>
      <c r="L48" s="72"/>
    </row>
    <row r="49" ht="24" customHeight="1">
      <c r="A49" s="85"/>
      <c r="B49" s="67"/>
      <c r="C49" s="73"/>
      <c r="D49" s="44"/>
      <c r="E49" s="88"/>
      <c r="F49" s="44"/>
      <c r="G49" s="44"/>
      <c r="H49" s="88"/>
      <c r="I49" s="76"/>
      <c r="J49" t="s" s="71">
        <v>16</v>
      </c>
      <c r="K49" s="77"/>
      <c r="L49" s="72"/>
    </row>
    <row r="50" ht="24" customHeight="1">
      <c r="A50" s="85"/>
      <c r="B50" s="67"/>
      <c r="C50" s="73"/>
      <c r="D50" s="44"/>
      <c r="E50" s="88"/>
      <c r="F50" s="44"/>
      <c r="G50" s="44"/>
      <c r="H50" s="88"/>
      <c r="I50" s="76"/>
      <c r="J50" t="s" s="71">
        <v>16</v>
      </c>
      <c r="K50" s="77"/>
      <c r="L50" s="72"/>
    </row>
    <row r="51" ht="24" customHeight="1">
      <c r="A51" s="85"/>
      <c r="B51" s="67"/>
      <c r="C51" s="73"/>
      <c r="D51" s="44"/>
      <c r="E51" s="88"/>
      <c r="F51" s="44"/>
      <c r="G51" s="44"/>
      <c r="H51" s="88"/>
      <c r="I51" s="76"/>
      <c r="J51" t="s" s="71">
        <v>16</v>
      </c>
      <c r="K51" s="77"/>
      <c r="L51" s="72"/>
    </row>
    <row r="52" ht="24" customHeight="1">
      <c r="A52" s="85"/>
      <c r="B52" s="67"/>
      <c r="C52" s="73"/>
      <c r="D52" s="44"/>
      <c r="E52" s="88"/>
      <c r="F52" s="44"/>
      <c r="G52" s="44"/>
      <c r="H52" s="88"/>
      <c r="I52" s="76"/>
      <c r="J52" t="s" s="71">
        <v>16</v>
      </c>
      <c r="K52" s="77"/>
      <c r="L52" s="72"/>
    </row>
    <row r="53" ht="24" customHeight="1">
      <c r="A53" s="85"/>
      <c r="B53" s="67"/>
      <c r="C53" s="73"/>
      <c r="D53" s="44"/>
      <c r="E53" s="88"/>
      <c r="F53" s="44"/>
      <c r="G53" s="44"/>
      <c r="H53" s="88"/>
      <c r="I53" s="76"/>
      <c r="J53" t="s" s="71">
        <v>16</v>
      </c>
      <c r="K53" s="77"/>
      <c r="L53" s="72"/>
    </row>
    <row r="54" ht="24" customHeight="1">
      <c r="A54" s="85"/>
      <c r="B54" s="67"/>
      <c r="C54" s="73"/>
      <c r="D54" s="44"/>
      <c r="E54" s="88"/>
      <c r="F54" s="44"/>
      <c r="G54" s="44"/>
      <c r="H54" s="88"/>
      <c r="I54" s="76"/>
      <c r="J54" t="s" s="71">
        <v>16</v>
      </c>
      <c r="K54" s="77"/>
      <c r="L54" s="72"/>
    </row>
    <row r="55" ht="24" customHeight="1">
      <c r="A55" s="85"/>
      <c r="B55" s="67"/>
      <c r="C55" s="73"/>
      <c r="D55" s="44"/>
      <c r="E55" s="88"/>
      <c r="F55" s="44"/>
      <c r="G55" s="44"/>
      <c r="H55" s="88"/>
      <c r="I55" s="76"/>
      <c r="J55" t="s" s="71">
        <v>16</v>
      </c>
      <c r="K55" s="77"/>
      <c r="L55" s="72"/>
    </row>
    <row r="56" ht="24" customHeight="1">
      <c r="A56" s="85"/>
      <c r="B56" s="67"/>
      <c r="C56" s="73"/>
      <c r="D56" s="44"/>
      <c r="E56" s="88"/>
      <c r="F56" s="44"/>
      <c r="G56" s="44"/>
      <c r="H56" s="88"/>
      <c r="I56" s="76"/>
      <c r="J56" t="s" s="71">
        <v>16</v>
      </c>
      <c r="K56" s="77"/>
      <c r="L56" s="72"/>
    </row>
    <row r="57" ht="24" customHeight="1">
      <c r="A57" s="85"/>
      <c r="B57" s="67"/>
      <c r="C57" s="73"/>
      <c r="D57" s="44"/>
      <c r="E57" s="88"/>
      <c r="F57" s="44"/>
      <c r="G57" s="44"/>
      <c r="H57" s="88"/>
      <c r="I57" s="76"/>
      <c r="J57" t="s" s="71">
        <v>16</v>
      </c>
      <c r="K57" s="77"/>
      <c r="L57" s="72"/>
    </row>
  </sheetData>
  <mergeCells count="1">
    <mergeCell ref="D15:H19"/>
  </mergeCells>
  <conditionalFormatting sqref="B1:B4 L1:L4 H2:H5 E4 B5:B6 L5:L6 E6:E7 H6 B7:B10 L7:L10 E8 E10:E12 B11:B57 L11:L57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27"/>
  <sheetViews>
    <sheetView workbookViewId="0" showGridLines="0" defaultGridColor="1"/>
  </sheetViews>
  <sheetFormatPr defaultColWidth="8.71429" defaultRowHeight="13.5" customHeight="1" outlineLevelRow="0" outlineLevelCol="0"/>
  <cols>
    <col min="1" max="1" width="9" style="89" customWidth="1"/>
    <col min="2" max="2" width="13.4453" style="89" customWidth="1"/>
    <col min="3" max="3" width="12.1562" style="89" customWidth="1"/>
    <col min="4" max="4" width="8.73438" style="89" customWidth="1"/>
    <col min="5" max="5" width="15.7344" style="89" customWidth="1"/>
    <col min="6" max="6" width="17.5781" style="89" customWidth="1"/>
    <col min="7" max="7" width="8.73438" style="89" customWidth="1"/>
    <col min="8" max="8" width="11.2891" style="89" customWidth="1"/>
    <col min="9" max="9" width="10.5781" style="89" customWidth="1"/>
    <col min="10" max="256" width="8.73438" style="89" customWidth="1"/>
  </cols>
  <sheetData>
    <row r="1" ht="36" customHeight="1">
      <c r="A1" t="s" s="2">
        <v>0</v>
      </c>
      <c r="B1" t="s" s="3">
        <v>1</v>
      </c>
      <c r="C1" t="s" s="4">
        <v>2</v>
      </c>
      <c r="D1" s="5"/>
      <c r="E1" s="6"/>
      <c r="F1" s="6"/>
      <c r="G1" s="7"/>
      <c r="H1" t="s" s="8">
        <v>3</v>
      </c>
      <c r="I1" t="s" s="9">
        <v>4</v>
      </c>
    </row>
    <row r="2" ht="20.25" customHeight="1">
      <c r="A2" t="s" s="12">
        <v>8</v>
      </c>
      <c r="B2" s="13">
        <v>500</v>
      </c>
      <c r="C2" s="14">
        <f>IF(AND(B2&gt;=$F$3*80%,B2&lt;=$F$3*115%),B2,"区间外")</f>
        <v>500</v>
      </c>
      <c r="D2" s="15"/>
      <c r="E2" s="16"/>
      <c r="F2" s="17"/>
      <c r="G2" s="46"/>
      <c r="H2" s="19">
        <f>IF(B2&gt;='框架式'!$F$8,POWER('框架式'!$F$8/B2,2)*100,IF(B2&lt;'框架式'!$F$8,POWER(B2/'框架式'!$F$8,1)*100))*60%</f>
        <v>4.394231591397125</v>
      </c>
      <c r="I2" s="20">
        <f>IF(H2=0,"无",RANK(H2,H1:H27,0))</f>
        <v>6</v>
      </c>
    </row>
    <row r="3" ht="20.25" customHeight="1">
      <c r="A3" t="s" s="12">
        <v>11</v>
      </c>
      <c r="B3" s="13">
        <v>510</v>
      </c>
      <c r="C3" s="14">
        <f>IF(AND(B3&gt;=$F$3*80%,B3&lt;=$F$3*115%),B3,"区间外")</f>
        <v>510</v>
      </c>
      <c r="D3" s="21"/>
      <c r="E3" t="s" s="22">
        <v>7</v>
      </c>
      <c r="F3" s="23">
        <f>SUM(B1:B27)/COUNT(B1:B27)</f>
        <v>498.1818181818182</v>
      </c>
      <c r="G3" s="90"/>
      <c r="H3" s="19">
        <f>IF(B3&gt;='框架式'!$F$8,POWER('框架式'!$F$8/B3,2)*100,IF(B3&lt;'框架式'!$F$8,POWER(B3/'框架式'!$F$8,1)*100))*60%</f>
        <v>4.223598223180627</v>
      </c>
      <c r="I3" s="20">
        <f>IF(H3=0,"无",RANK(H3,H1:H27,0))</f>
        <v>7</v>
      </c>
    </row>
    <row r="4" ht="20.25" customHeight="1">
      <c r="A4" t="s" s="12">
        <v>12</v>
      </c>
      <c r="B4" s="13">
        <v>520</v>
      </c>
      <c r="C4" s="14">
        <f>IF(AND(B4&gt;=$F$3*80%,B4&lt;=$F$3*115%),B4,"区间外")</f>
        <v>520</v>
      </c>
      <c r="D4" s="25"/>
      <c r="E4" s="74"/>
      <c r="F4" s="74"/>
      <c r="G4" s="46"/>
      <c r="H4" s="19">
        <f>IF(B4&gt;='框架式'!$F$8,POWER('框架式'!$F$8/B4,2)*100,IF(B4&lt;'框架式'!$F$8,POWER(B4/'框架式'!$F$8,1)*100))*60%</f>
        <v>4.062714119265094</v>
      </c>
      <c r="I4" s="20">
        <f>IF(H4=0,"无",RANK(H4,H1:H27,0))</f>
        <v>8</v>
      </c>
    </row>
    <row r="5" ht="20.25" customHeight="1">
      <c r="A5" t="s" s="12">
        <v>31</v>
      </c>
      <c r="B5" s="13">
        <v>530</v>
      </c>
      <c r="C5" s="14">
        <f>IF(AND(B5&gt;=$F$3*80%,B5&lt;=$F$3*115%),B5,"区间外")</f>
        <v>530</v>
      </c>
      <c r="D5" s="21"/>
      <c r="E5" t="s" s="27">
        <v>10</v>
      </c>
      <c r="F5" s="23">
        <f>SUM(C1:C27)/COUNT(C1:C27)</f>
        <v>498.1818181818182</v>
      </c>
      <c r="G5" s="28"/>
      <c r="H5" s="19">
        <f>IF(B5&gt;='框架式'!$F$8,POWER('框架式'!$F$8/B5,2)*100,IF(B5&lt;'框架式'!$F$8,POWER(B5/'框架式'!$F$8,1)*100))*60%</f>
        <v>3.91085047294155</v>
      </c>
      <c r="I5" s="20">
        <f>IF(H5=0,"无",RANK(H5,H1:H27,0))</f>
        <v>9</v>
      </c>
    </row>
    <row r="6" ht="20.25" customHeight="1">
      <c r="A6" t="s" s="12">
        <v>17</v>
      </c>
      <c r="B6" s="13">
        <v>540</v>
      </c>
      <c r="C6" s="14">
        <f>IF(AND(B6&gt;=$F$3*80%,B6&lt;=$F$3*115%),B6,"区间外")</f>
        <v>540</v>
      </c>
      <c r="D6" s="25"/>
      <c r="E6" s="29"/>
      <c r="F6" s="29"/>
      <c r="G6" s="30"/>
      <c r="H6" s="19">
        <f>IF(B6&gt;='框架式'!$F$8,POWER('框架式'!$F$8/B6,2)*100,IF(B6&lt;'框架式'!$F$8,POWER(B6/'框架式'!$F$8,1)*100))*60%</f>
        <v>3.76734532870124</v>
      </c>
      <c r="I6" s="20">
        <f>IF(H6=0,"无",RANK(H6,H1:H27,0))</f>
        <v>10</v>
      </c>
    </row>
    <row r="7" ht="20.25" customHeight="1">
      <c r="A7" t="s" s="12">
        <v>18</v>
      </c>
      <c r="B7" s="13">
        <v>550</v>
      </c>
      <c r="C7" s="14">
        <f>IF(AND(B7&gt;=$F$3*80%,B7&lt;=$F$3*115%),B7,"区间外")</f>
        <v>550</v>
      </c>
      <c r="D7" s="25"/>
      <c r="E7" s="31"/>
      <c r="F7" s="31"/>
      <c r="G7" s="46"/>
      <c r="H7" s="19">
        <f>IF(B7&gt;='框架式'!$F$8,POWER('框架式'!$F$8/B7,2)*100,IF(B7&lt;'框架式'!$F$8,POWER(B7/'框架式'!$F$8,1)*100))*60%</f>
        <v>3.631596356526549</v>
      </c>
      <c r="I7" s="20">
        <f>IF(H7=0,"无",RANK(H7,H1:H27,0))</f>
        <v>11</v>
      </c>
    </row>
    <row r="8" ht="20.25" customHeight="1">
      <c r="A8" t="s" s="12">
        <v>20</v>
      </c>
      <c r="B8" s="13">
        <v>490</v>
      </c>
      <c r="C8" s="14">
        <f>IF(AND(B8&gt;=$F$3*80%,B8&lt;=$F$3*115%),B8,"区间外")</f>
        <v>490</v>
      </c>
      <c r="D8" s="21"/>
      <c r="E8" t="s" s="22">
        <v>14</v>
      </c>
      <c r="F8" s="23">
        <f>IF(COUNT(C1:C27)=0,$F$3*(1-$F$11),$F$5*(1-$F$11))</f>
        <v>448.3636363636364</v>
      </c>
      <c r="G8" s="28"/>
      <c r="H8" s="19">
        <f>IF(B8&gt;='框架式'!$F$8,POWER('框架式'!$F$8/B8,2)*100,IF(B8&lt;'框架式'!$F$8,POWER(B8/'框架式'!$F$8,1)*100))*60%</f>
        <v>4.575418150142778</v>
      </c>
      <c r="I8" s="20">
        <f>IF(H8=0,"无",RANK(H8,H1:H27,0))</f>
        <v>5</v>
      </c>
    </row>
    <row r="9" ht="20.25" customHeight="1">
      <c r="A9" t="s" s="12">
        <v>21</v>
      </c>
      <c r="B9" s="13">
        <v>480</v>
      </c>
      <c r="C9" s="14">
        <f>IF(AND(B9&gt;=$F$3*80%,B9&lt;=$F$3*115%),B9,"区间外")</f>
        <v>480</v>
      </c>
      <c r="D9" s="25"/>
      <c r="E9" s="33"/>
      <c r="F9" s="34"/>
      <c r="G9" s="30"/>
      <c r="H9" s="19">
        <f>IF(B9&gt;='框架式'!$F$8,POWER('框架式'!$F$8/B9,2)*100,IF(B9&lt;'框架式'!$F$8,POWER(B9/'框架式'!$F$8,1)*100))*60%</f>
        <v>4.768046431637505</v>
      </c>
      <c r="I9" s="20">
        <f>IF(H9=0,"无",RANK(H9,H1:H27,0))</f>
        <v>4</v>
      </c>
    </row>
    <row r="10" ht="20.25" customHeight="1">
      <c r="A10" t="s" s="12">
        <v>23</v>
      </c>
      <c r="B10" s="13">
        <v>470</v>
      </c>
      <c r="C10" s="14">
        <f>IF(AND(B10&gt;=$F$3*80%,B10&lt;=$F$3*115%),B10,"区间外")</f>
        <v>470</v>
      </c>
      <c r="D10" s="25"/>
      <c r="E10" s="31"/>
      <c r="F10" s="31"/>
      <c r="G10" s="36"/>
      <c r="H10" s="19">
        <f>IF(B10&gt;='框架式'!$F$8,POWER('框架式'!$F$8/B10,2)*100,IF(B10&lt;'框架式'!$F$8,POWER(B10/'框架式'!$F$8,1)*100))*60%</f>
        <v>4.973100488226715</v>
      </c>
      <c r="I10" s="20">
        <f>IF(H10=0,"无",RANK(H10,H1:H27,0))</f>
        <v>3</v>
      </c>
    </row>
    <row r="11" ht="20.25" customHeight="1">
      <c r="A11" t="s" s="12">
        <v>45</v>
      </c>
      <c r="B11" s="13">
        <v>450</v>
      </c>
      <c r="C11" s="14">
        <f>IF(AND(B11&gt;=$F$3*80%,B11&lt;=$F$3*115%),B11,"区间外")</f>
        <v>450</v>
      </c>
      <c r="D11" s="21"/>
      <c r="E11" t="s" s="22">
        <v>19</v>
      </c>
      <c r="F11" s="37">
        <v>0.1</v>
      </c>
      <c r="G11" s="38"/>
      <c r="H11" s="19">
        <f>IF(B11&gt;='框架式'!$F$8,POWER('框架式'!$F$8/B11,2)*100,IF(B11&lt;'框架式'!$F$8,POWER(B11/'框架式'!$F$8,1)*100))*60%</f>
        <v>5.424977273329785</v>
      </c>
      <c r="I11" s="20">
        <f>IF(H11=0,"无",RANK(H11,H1:H27,0))</f>
        <v>2</v>
      </c>
    </row>
    <row r="12" ht="20.25" customHeight="1">
      <c r="A12" t="s" s="12">
        <v>25</v>
      </c>
      <c r="B12" s="13">
        <v>440</v>
      </c>
      <c r="C12" s="14">
        <f>IF(AND(B12&gt;=$F$3*80%,B12&lt;=$F$3*115%),B12,"区间外")</f>
        <v>440</v>
      </c>
      <c r="D12" s="25"/>
      <c r="E12" s="39"/>
      <c r="F12" s="40"/>
      <c r="G12" s="46"/>
      <c r="H12" s="19">
        <f>IF(B12&gt;='框架式'!$F$8,POWER('框架式'!$F$8/B12,2)*100,IF(B12&lt;'框架式'!$F$8,POWER(B12/'框架式'!$F$8,1)*100))*60%</f>
        <v>5.674369307072734</v>
      </c>
      <c r="I12" s="20">
        <f>IF(H12=0,"无",RANK(H12,H1:H27,0))</f>
        <v>1</v>
      </c>
    </row>
    <row r="13" ht="20.25" customHeight="1">
      <c r="A13" s="91"/>
      <c r="B13" s="13"/>
      <c r="C13" t="s" s="32">
        <f>IF(AND(B13&gt;=$F$3*80%,B13&lt;=$F$3*115%),B13,"区间外")</f>
        <v>16</v>
      </c>
      <c r="D13" s="25"/>
      <c r="E13" t="s" s="41">
        <v>51</v>
      </c>
      <c r="F13" s="42"/>
      <c r="G13" s="46"/>
      <c r="H13" s="19">
        <f>IF(B13&gt;='框架式'!$F$8,POWER('框架式'!$F$8/B13,2)*100,IF(B13&lt;'框架式'!$F$8,POWER(B13/'框架式'!$F$8,1)*100))*60%</f>
        <v>0</v>
      </c>
      <c r="I13" t="s" s="48">
        <f>IF(H13=0,"无",RANK(H13,H1:H27,0))</f>
        <v>27</v>
      </c>
    </row>
    <row r="14" ht="20.25" customHeight="1">
      <c r="A14" s="47"/>
      <c r="B14" s="13"/>
      <c r="C14" t="s" s="32">
        <f>IF(AND(B14&gt;=$F$3*80%,B14&lt;=$F$3*115%),B14,"区间外")</f>
        <v>16</v>
      </c>
      <c r="D14" s="25"/>
      <c r="E14" s="42"/>
      <c r="F14" s="42"/>
      <c r="G14" s="46"/>
      <c r="H14" s="19">
        <f>IF(B14&gt;='框架式'!$F$8,POWER('框架式'!$F$8/B14,2)*100,IF(B14&lt;'框架式'!$F$8,POWER(B14/'框架式'!$F$8,1)*100))*60%</f>
        <v>0</v>
      </c>
      <c r="I14" t="s" s="48">
        <f>IF(H14=0,"无",RANK(H14,H1:H27,0))</f>
        <v>27</v>
      </c>
    </row>
    <row r="15" ht="20.25" customHeight="1">
      <c r="A15" s="47"/>
      <c r="B15" s="13"/>
      <c r="C15" t="s" s="32">
        <f>IF(AND(B15&gt;=$F$3*80%,B15&lt;=$F$3*115%),B15,"区间外")</f>
        <v>16</v>
      </c>
      <c r="D15" s="25"/>
      <c r="E15" s="42"/>
      <c r="F15" s="42"/>
      <c r="G15" s="46"/>
      <c r="H15" s="19">
        <f>IF(B15&gt;='框架式'!$F$8,POWER('框架式'!$F$8/B15,2)*100,IF(B15&lt;'框架式'!$F$8,POWER(B15/'框架式'!$F$8,1)*100))*60%</f>
        <v>0</v>
      </c>
      <c r="I15" t="s" s="48">
        <f>IF(H15=0,"无",RANK(H15,H1:H27,0))</f>
        <v>27</v>
      </c>
    </row>
    <row r="16" ht="20.25" customHeight="1">
      <c r="A16" s="47"/>
      <c r="B16" s="13"/>
      <c r="C16" t="s" s="32">
        <f>IF(AND(B16&gt;=$F$3*80%,B16&lt;=$F$3*115%),B16,"区间外")</f>
        <v>16</v>
      </c>
      <c r="D16" s="25"/>
      <c r="E16" s="42"/>
      <c r="F16" s="42"/>
      <c r="G16" s="46"/>
      <c r="H16" s="19">
        <f>IF(B16&gt;='框架式'!$F$8,POWER('框架式'!$F$8/B16,2)*100,IF(B16&lt;'框架式'!$F$8,POWER(B16/'框架式'!$F$8,1)*100))*60%</f>
        <v>0</v>
      </c>
      <c r="I16" t="s" s="48">
        <f>IF(H16=0,"无",RANK(H16,H1:H27,0))</f>
        <v>27</v>
      </c>
    </row>
    <row r="17" ht="20.25" customHeight="1">
      <c r="A17" s="47"/>
      <c r="B17" s="13"/>
      <c r="C17" t="s" s="32">
        <f>IF(AND(B17&gt;=$F$3*80%,B17&lt;=$F$3*115%),B17,"区间外")</f>
        <v>16</v>
      </c>
      <c r="D17" s="25"/>
      <c r="E17" s="42"/>
      <c r="F17" s="42"/>
      <c r="G17" s="46"/>
      <c r="H17" s="19">
        <f>IF(B17&gt;='框架式'!$F$8,POWER('框架式'!$F$8/B17,2)*100,IF(B17&lt;'框架式'!$F$8,POWER(B17/'框架式'!$F$8,1)*100))*60%</f>
        <v>0</v>
      </c>
      <c r="I17" t="s" s="48">
        <f>IF(H17=0,"无",RANK(H17,H1:H27,0))</f>
        <v>27</v>
      </c>
    </row>
    <row r="18" ht="20.25" customHeight="1">
      <c r="A18" s="47"/>
      <c r="B18" s="13"/>
      <c r="C18" t="s" s="32">
        <f>IF(AND(B18&gt;=$F$3*80%,B18&lt;=$F$3*115%),B18,"区间外")</f>
        <v>16</v>
      </c>
      <c r="D18" s="25"/>
      <c r="E18" s="42"/>
      <c r="F18" s="42"/>
      <c r="G18" s="46"/>
      <c r="H18" s="19">
        <f>IF(B18&gt;='框架式'!$F$8,POWER('框架式'!$F$8/B18,2)*100,IF(B18&lt;'框架式'!$F$8,POWER(B18/'框架式'!$F$8,1)*100))*60%</f>
        <v>0</v>
      </c>
      <c r="I18" t="s" s="48">
        <f>IF(H18=0,"无",RANK(H18,H1:H27,0))</f>
        <v>27</v>
      </c>
    </row>
    <row r="19" ht="20.25" customHeight="1">
      <c r="A19" s="47"/>
      <c r="B19" s="13"/>
      <c r="C19" t="s" s="32">
        <f>IF(AND(B19&gt;=$F$3*80%,B19&lt;=$F$3*115%),B19,"区间外")</f>
        <v>16</v>
      </c>
      <c r="D19" s="25"/>
      <c r="E19" s="42"/>
      <c r="F19" s="42"/>
      <c r="G19" s="46"/>
      <c r="H19" s="19">
        <f>IF(B19&gt;='框架式'!$F$8,POWER('框架式'!$F$8/B19,2)*100,IF(B19&lt;'框架式'!$F$8,POWER(B19/'框架式'!$F$8,1)*100))*60%</f>
        <v>0</v>
      </c>
      <c r="I19" t="s" s="48">
        <f>IF(H19=0,"无",RANK(H19,H1:H27,0))</f>
        <v>27</v>
      </c>
    </row>
    <row r="20" ht="20.25" customHeight="1">
      <c r="A20" s="47"/>
      <c r="B20" s="13"/>
      <c r="C20" t="s" s="32">
        <f>IF(AND(B20&gt;=$F$3*80%,B20&lt;=$F$3*115%),B20,"区间外")</f>
        <v>16</v>
      </c>
      <c r="D20" s="25"/>
      <c r="E20" s="42"/>
      <c r="F20" s="42"/>
      <c r="G20" s="46"/>
      <c r="H20" s="19">
        <f>IF(B20&gt;='框架式'!$F$8,POWER('框架式'!$F$8/B20,2)*100,IF(B20&lt;'框架式'!$F$8,POWER(B20/'框架式'!$F$8,1)*100))*60%</f>
        <v>0</v>
      </c>
      <c r="I20" t="s" s="52">
        <f>IF(H20=0,"无",RANK(H20,H1:H27,0))</f>
        <v>27</v>
      </c>
    </row>
    <row r="21" ht="16.5" customHeight="1">
      <c r="A21" s="85"/>
      <c r="B21" s="13"/>
      <c r="C21" t="s" s="32">
        <f>IF(AND(B21&gt;=$F$3*80%,B21&lt;=$F$3*115%),B21,"区间外")</f>
        <v>16</v>
      </c>
      <c r="D21" s="10"/>
      <c r="E21" s="92"/>
      <c r="F21" s="92"/>
      <c r="G21" s="93"/>
      <c r="H21" s="19">
        <f>IF(B21&gt;='框架式'!$F$8,POWER('框架式'!$F$8/B21,2)*100,IF(B21&lt;'框架式'!$F$8,POWER(B21/'框架式'!$F$8,1)*100))*60%</f>
        <v>0</v>
      </c>
      <c r="I21" t="s" s="94">
        <f>IF(H21=0,"无",RANK(H21,H1:H27,0))</f>
        <v>27</v>
      </c>
    </row>
    <row r="22" ht="16.5" customHeight="1">
      <c r="A22" s="85"/>
      <c r="B22" s="13"/>
      <c r="C22" t="s" s="32">
        <f>IF(AND(B22&gt;=$F$3*80%,B22&lt;=$F$3*115%),B22,"区间外")</f>
        <v>16</v>
      </c>
      <c r="D22" s="10"/>
      <c r="E22" s="92"/>
      <c r="F22" s="92"/>
      <c r="G22" s="93"/>
      <c r="H22" s="19">
        <f>IF(B22&gt;='框架式'!$F$8,POWER('框架式'!$F$8/B22,2)*100,IF(B22&lt;'框架式'!$F$8,POWER(B22/'框架式'!$F$8,1)*100))*60%</f>
        <v>0</v>
      </c>
      <c r="I22" t="s" s="94">
        <f>IF(H22=0,"无",RANK(H22,H1:H27,0))</f>
        <v>27</v>
      </c>
    </row>
    <row r="23" ht="16.5" customHeight="1">
      <c r="A23" s="85"/>
      <c r="B23" s="13"/>
      <c r="C23" t="s" s="32">
        <f>IF(AND(B23&gt;=$F$3*80%,B23&lt;=$F$3*115%),B23,"区间外")</f>
        <v>16</v>
      </c>
      <c r="D23" s="10"/>
      <c r="E23" s="92"/>
      <c r="F23" s="92"/>
      <c r="G23" s="93"/>
      <c r="H23" s="19">
        <f>IF(B23&gt;='框架式'!$F$8,POWER('框架式'!$F$8/B23,2)*100,IF(B23&lt;'框架式'!$F$8,POWER(B23/'框架式'!$F$8,1)*100))*60%</f>
        <v>0</v>
      </c>
      <c r="I23" t="s" s="94">
        <f>IF(H23=0,"无",RANK(H23,H1:H27,0))</f>
        <v>27</v>
      </c>
    </row>
    <row r="24" ht="16.5" customHeight="1">
      <c r="A24" s="85"/>
      <c r="B24" s="13"/>
      <c r="C24" t="s" s="32">
        <f>IF(AND(B24&gt;=$F$3*80%,B24&lt;=$F$3*115%),B24,"区间外")</f>
        <v>16</v>
      </c>
      <c r="D24" s="10"/>
      <c r="E24" s="92"/>
      <c r="F24" s="92"/>
      <c r="G24" s="93"/>
      <c r="H24" s="19">
        <f>IF(B24&gt;='框架式'!$F$8,POWER('框架式'!$F$8/B24,2)*100,IF(B24&lt;'框架式'!$F$8,POWER(B24/'框架式'!$F$8,1)*100))*60%</f>
        <v>0</v>
      </c>
      <c r="I24" t="s" s="94">
        <f>IF(H24=0,"无",RANK(H24,H1:H27,0))</f>
        <v>27</v>
      </c>
    </row>
    <row r="25" ht="16.5" customHeight="1">
      <c r="A25" s="85"/>
      <c r="B25" s="13"/>
      <c r="C25" t="s" s="32">
        <f>IF(AND(B25&gt;=$F$3*80%,B25&lt;=$F$3*115%),B25,"区间外")</f>
        <v>16</v>
      </c>
      <c r="D25" s="10"/>
      <c r="E25" s="92"/>
      <c r="F25" s="92"/>
      <c r="G25" s="93"/>
      <c r="H25" s="19">
        <f>IF(B25&gt;='框架式'!$F$8,POWER('框架式'!$F$8/B25,2)*100,IF(B25&lt;'框架式'!$F$8,POWER(B25/'框架式'!$F$8,1)*100))*60%</f>
        <v>0</v>
      </c>
      <c r="I25" t="s" s="94">
        <f>IF(H25=0,"无",RANK(H25,H1:H27,0))</f>
        <v>27</v>
      </c>
    </row>
    <row r="26" ht="16.5" customHeight="1">
      <c r="A26" s="85"/>
      <c r="B26" s="13"/>
      <c r="C26" t="s" s="32">
        <f>IF(AND(B26&gt;=$F$3*80%,B26&lt;=$F$3*115%),B26,"区间外")</f>
        <v>16</v>
      </c>
      <c r="D26" s="10"/>
      <c r="E26" s="92"/>
      <c r="F26" s="92"/>
      <c r="G26" s="93"/>
      <c r="H26" s="19">
        <f>IF(B26&gt;='框架式'!$F$8,POWER('框架式'!$F$8/B26,2)*100,IF(B26&lt;'框架式'!$F$8,POWER(B26/'框架式'!$F$8,1)*100))*60%</f>
        <v>0</v>
      </c>
      <c r="I26" t="s" s="94">
        <f>IF(H26=0,"无",RANK(H26,H1:H27,0))</f>
        <v>27</v>
      </c>
    </row>
    <row r="27" ht="16.5" customHeight="1">
      <c r="A27" s="85"/>
      <c r="B27" s="13"/>
      <c r="C27" t="s" s="32">
        <f>IF(AND(B27&gt;=$F$3*80%,B27&lt;=$F$3*115%),B27,"区间外")</f>
        <v>16</v>
      </c>
      <c r="D27" s="10"/>
      <c r="E27" s="92"/>
      <c r="F27" s="92"/>
      <c r="G27" s="93"/>
      <c r="H27" s="19">
        <f>IF(B27&gt;='框架式'!$F$8,POWER('框架式'!$F$8/B27,2)*100,IF(B27&lt;'框架式'!$F$8,POWER(B27/'框架式'!$F$8,1)*100))*60%</f>
        <v>0</v>
      </c>
      <c r="I27" t="s" s="94">
        <f>IF(H27=0,"无",RANK(H27,H1:H27,0))</f>
        <v>27</v>
      </c>
    </row>
  </sheetData>
  <mergeCells count="1">
    <mergeCell ref="E13:F20"/>
  </mergeCells>
  <conditionalFormatting sqref="B1:B8 F3 F5 F8:F9 B9:B27">
    <cfRule type="cellIs" dxfId="2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