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Pardeep Sukheja\Desktop\Projects\Power BI\Amazon\"/>
    </mc:Choice>
  </mc:AlternateContent>
  <xr:revisionPtr revIDLastSave="0" documentId="13_ncr:1_{CE8FB464-F4DF-4154-8EF2-867631E857A3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IS" sheetId="1" r:id="rId1"/>
    <sheet name="BS" sheetId="2" r:id="rId2"/>
    <sheet name="CF" sheetId="3" r:id="rId3"/>
    <sheet name="Ratio Analysis" sheetId="5" r:id="rId4"/>
    <sheet name="Common Size PnL" sheetId="6" r:id="rId5"/>
    <sheet name="Common Size SFP" sheetId="7" r:id="rId6"/>
    <sheet name="Trends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7" l="1"/>
  <c r="D2" i="7" s="1"/>
  <c r="C2" i="7" s="1"/>
  <c r="B2" i="7" s="1"/>
  <c r="F18" i="6"/>
  <c r="E18" i="6"/>
  <c r="D18" i="6"/>
  <c r="C18" i="6"/>
  <c r="B18" i="6"/>
  <c r="F16" i="6"/>
  <c r="E16" i="6"/>
  <c r="D16" i="6"/>
  <c r="C16" i="6"/>
  <c r="B16" i="6"/>
  <c r="F13" i="6"/>
  <c r="E13" i="6"/>
  <c r="D13" i="6"/>
  <c r="C13" i="6"/>
  <c r="B13" i="6"/>
  <c r="F11" i="6"/>
  <c r="E11" i="6"/>
  <c r="D11" i="6"/>
  <c r="C11" i="6"/>
  <c r="B11" i="6"/>
  <c r="F8" i="6"/>
  <c r="E8" i="6"/>
  <c r="D8" i="6"/>
  <c r="C8" i="6"/>
  <c r="B8" i="6"/>
  <c r="F7" i="6"/>
  <c r="E7" i="6"/>
  <c r="D7" i="6"/>
  <c r="C7" i="6"/>
  <c r="B7" i="6"/>
  <c r="F6" i="6"/>
  <c r="E6" i="6"/>
  <c r="E9" i="6" s="1"/>
  <c r="D6" i="6"/>
  <c r="D9" i="6" s="1"/>
  <c r="C6" i="6"/>
  <c r="B6" i="6"/>
  <c r="D5" i="6"/>
  <c r="F4" i="6"/>
  <c r="F5" i="6" s="1"/>
  <c r="E4" i="6"/>
  <c r="E5" i="6" s="1"/>
  <c r="E10" i="6" s="1"/>
  <c r="E12" i="6" s="1"/>
  <c r="E14" i="6" s="1"/>
  <c r="D4" i="6"/>
  <c r="C4" i="6"/>
  <c r="C5" i="6" s="1"/>
  <c r="B4" i="6"/>
  <c r="B5" i="6" s="1"/>
  <c r="H17" i="5"/>
  <c r="G17" i="5"/>
  <c r="F17" i="5"/>
  <c r="E17" i="5"/>
  <c r="D17" i="5"/>
  <c r="H16" i="5"/>
  <c r="G16" i="5"/>
  <c r="F16" i="5"/>
  <c r="E16" i="5"/>
  <c r="D16" i="5"/>
  <c r="H10" i="5"/>
  <c r="H11" i="5" s="1"/>
  <c r="G10" i="5"/>
  <c r="G11" i="5" s="1"/>
  <c r="F10" i="5"/>
  <c r="F11" i="5" s="1"/>
  <c r="E10" i="5"/>
  <c r="E11" i="5" s="1"/>
  <c r="D10" i="5"/>
  <c r="D11" i="5" s="1"/>
  <c r="H12" i="5"/>
  <c r="H13" i="5" s="1"/>
  <c r="G12" i="5"/>
  <c r="G13" i="5" s="1"/>
  <c r="F12" i="5"/>
  <c r="F13" i="5" s="1"/>
  <c r="E12" i="5"/>
  <c r="E13" i="5" s="1"/>
  <c r="D12" i="5"/>
  <c r="D13" i="5" s="1"/>
  <c r="D4" i="5"/>
  <c r="F16" i="4"/>
  <c r="E16" i="4"/>
  <c r="D16" i="4"/>
  <c r="C16" i="4"/>
  <c r="F15" i="4"/>
  <c r="E15" i="4"/>
  <c r="D15" i="4"/>
  <c r="C15" i="4"/>
  <c r="F14" i="4"/>
  <c r="E14" i="4"/>
  <c r="D14" i="4"/>
  <c r="C14" i="4"/>
  <c r="F13" i="4"/>
  <c r="E13" i="4"/>
  <c r="D13" i="4"/>
  <c r="C13" i="4"/>
  <c r="F9" i="4"/>
  <c r="E9" i="4"/>
  <c r="D9" i="4"/>
  <c r="C9" i="4"/>
  <c r="F7" i="4"/>
  <c r="F6" i="4"/>
  <c r="E6" i="4"/>
  <c r="D6" i="4"/>
  <c r="C6" i="4"/>
  <c r="F5" i="4"/>
  <c r="E5" i="4"/>
  <c r="D5" i="4"/>
  <c r="C5" i="4"/>
  <c r="F3" i="4"/>
  <c r="E3" i="4"/>
  <c r="D3" i="4"/>
  <c r="C3" i="4"/>
  <c r="F25" i="2"/>
  <c r="F12" i="4" s="1"/>
  <c r="E25" i="2"/>
  <c r="E12" i="4" s="1"/>
  <c r="D25" i="2"/>
  <c r="C25" i="2"/>
  <c r="C12" i="4" s="1"/>
  <c r="B25" i="2"/>
  <c r="F19" i="2"/>
  <c r="E19" i="2"/>
  <c r="E10" i="4" s="1"/>
  <c r="D19" i="2"/>
  <c r="D20" i="2" s="1"/>
  <c r="F21" i="5" s="1"/>
  <c r="C19" i="2"/>
  <c r="B19" i="2"/>
  <c r="F14" i="2"/>
  <c r="F12" i="7" s="1"/>
  <c r="B14" i="2"/>
  <c r="B12" i="7" s="1"/>
  <c r="F13" i="2"/>
  <c r="E13" i="2"/>
  <c r="D13" i="2"/>
  <c r="D7" i="4" s="1"/>
  <c r="C13" i="2"/>
  <c r="C7" i="4" s="1"/>
  <c r="B13" i="2"/>
  <c r="E2" i="2"/>
  <c r="D2" i="2" s="1"/>
  <c r="C2" i="2" s="1"/>
  <c r="B2" i="2" s="1"/>
  <c r="F24" i="1"/>
  <c r="E24" i="1"/>
  <c r="D24" i="1"/>
  <c r="C24" i="1"/>
  <c r="B24" i="1"/>
  <c r="F23" i="1"/>
  <c r="E23" i="1"/>
  <c r="D23" i="1"/>
  <c r="C23" i="1"/>
  <c r="B23" i="1"/>
  <c r="F9" i="1"/>
  <c r="E9" i="1"/>
  <c r="D9" i="1"/>
  <c r="C9" i="1"/>
  <c r="B9" i="1"/>
  <c r="B10" i="1" s="1"/>
  <c r="F5" i="1"/>
  <c r="F10" i="1" s="1"/>
  <c r="E5" i="1"/>
  <c r="G4" i="5" s="1"/>
  <c r="D5" i="1"/>
  <c r="C5" i="1"/>
  <c r="C10" i="1" s="1"/>
  <c r="E7" i="4" l="1"/>
  <c r="D12" i="4"/>
  <c r="D10" i="6"/>
  <c r="D12" i="6" s="1"/>
  <c r="D14" i="6" s="1"/>
  <c r="D10" i="1"/>
  <c r="D4" i="4" s="1"/>
  <c r="E10" i="1"/>
  <c r="G22" i="5" s="1"/>
  <c r="H4" i="5"/>
  <c r="C9" i="6"/>
  <c r="C10" i="6" s="1"/>
  <c r="C12" i="6" s="1"/>
  <c r="C14" i="6" s="1"/>
  <c r="B9" i="6"/>
  <c r="B10" i="6" s="1"/>
  <c r="B12" i="6" s="1"/>
  <c r="B14" i="6" s="1"/>
  <c r="F9" i="6"/>
  <c r="F22" i="5"/>
  <c r="F10" i="6"/>
  <c r="F12" i="6" s="1"/>
  <c r="F14" i="6" s="1"/>
  <c r="F12" i="1"/>
  <c r="F14" i="1" s="1"/>
  <c r="F20" i="1"/>
  <c r="H5" i="5"/>
  <c r="H22" i="5"/>
  <c r="F4" i="4"/>
  <c r="C12" i="1"/>
  <c r="C14" i="1" s="1"/>
  <c r="E5" i="5"/>
  <c r="E22" i="5"/>
  <c r="C4" i="4"/>
  <c r="C20" i="1"/>
  <c r="B12" i="1"/>
  <c r="B14" i="1" s="1"/>
  <c r="D22" i="5"/>
  <c r="D5" i="5"/>
  <c r="B20" i="1"/>
  <c r="G5" i="5"/>
  <c r="E12" i="1"/>
  <c r="E14" i="1" s="1"/>
  <c r="C14" i="2"/>
  <c r="E20" i="2"/>
  <c r="G21" i="5" s="1"/>
  <c r="C10" i="4"/>
  <c r="E4" i="5"/>
  <c r="F10" i="4"/>
  <c r="D14" i="2"/>
  <c r="B20" i="2"/>
  <c r="D21" i="5" s="1"/>
  <c r="F20" i="2"/>
  <c r="H21" i="5" s="1"/>
  <c r="D26" i="2"/>
  <c r="D19" i="7" s="1"/>
  <c r="D10" i="4"/>
  <c r="D9" i="5"/>
  <c r="H9" i="5"/>
  <c r="F4" i="5"/>
  <c r="B3" i="7"/>
  <c r="F3" i="7"/>
  <c r="B9" i="7"/>
  <c r="F9" i="7"/>
  <c r="E20" i="1"/>
  <c r="E14" i="2"/>
  <c r="F8" i="4" s="1"/>
  <c r="C20" i="2"/>
  <c r="D6" i="5"/>
  <c r="H6" i="5"/>
  <c r="B4" i="7"/>
  <c r="F4" i="7"/>
  <c r="B11" i="7"/>
  <c r="F11" i="7"/>
  <c r="B5" i="7"/>
  <c r="F5" i="7"/>
  <c r="E4" i="4" l="1"/>
  <c r="D11" i="4"/>
  <c r="E21" i="5"/>
  <c r="B13" i="7"/>
  <c r="D20" i="1"/>
  <c r="F5" i="5"/>
  <c r="D12" i="1"/>
  <c r="D14" i="1" s="1"/>
  <c r="F8" i="7"/>
  <c r="H20" i="5"/>
  <c r="F11" i="4"/>
  <c r="F26" i="2"/>
  <c r="E12" i="7"/>
  <c r="E5" i="7"/>
  <c r="E8" i="4"/>
  <c r="E11" i="7"/>
  <c r="E4" i="7"/>
  <c r="G6" i="5"/>
  <c r="E9" i="7"/>
  <c r="E3" i="7"/>
  <c r="G9" i="5"/>
  <c r="D20" i="5"/>
  <c r="B26" i="2"/>
  <c r="E11" i="4"/>
  <c r="E26" i="2"/>
  <c r="G20" i="5"/>
  <c r="E20" i="5"/>
  <c r="C11" i="4"/>
  <c r="C26" i="2"/>
  <c r="B8" i="7"/>
  <c r="D9" i="7"/>
  <c r="D3" i="7"/>
  <c r="D8" i="7" s="1"/>
  <c r="F9" i="5"/>
  <c r="D12" i="7"/>
  <c r="D5" i="7"/>
  <c r="D8" i="4"/>
  <c r="D11" i="7"/>
  <c r="D4" i="7"/>
  <c r="F6" i="5"/>
  <c r="F20" i="5"/>
  <c r="C11" i="7"/>
  <c r="C4" i="7"/>
  <c r="C9" i="7"/>
  <c r="C3" i="7"/>
  <c r="E9" i="5"/>
  <c r="E6" i="5"/>
  <c r="C12" i="7"/>
  <c r="C5" i="7"/>
  <c r="C8" i="4"/>
  <c r="F13" i="7"/>
  <c r="D23" i="7"/>
  <c r="D22" i="7"/>
  <c r="D18" i="7"/>
  <c r="D21" i="7"/>
  <c r="D17" i="7"/>
  <c r="D16" i="7"/>
  <c r="D20" i="7" s="1"/>
  <c r="E8" i="7" l="1"/>
  <c r="F14" i="7"/>
  <c r="B14" i="7"/>
  <c r="F21" i="7"/>
  <c r="F17" i="7"/>
  <c r="F16" i="7"/>
  <c r="F23" i="7"/>
  <c r="F22" i="7"/>
  <c r="F18" i="7"/>
  <c r="F19" i="7"/>
  <c r="D13" i="7"/>
  <c r="D14" i="7" s="1"/>
  <c r="B21" i="7"/>
  <c r="B17" i="7"/>
  <c r="B16" i="7"/>
  <c r="B23" i="7"/>
  <c r="B22" i="7"/>
  <c r="B18" i="7"/>
  <c r="B19" i="7"/>
  <c r="E13" i="7"/>
  <c r="E14" i="7" s="1"/>
  <c r="C8" i="7"/>
  <c r="C13" i="7"/>
  <c r="D25" i="7"/>
  <c r="D26" i="7" s="1"/>
  <c r="C16" i="7"/>
  <c r="C23" i="7"/>
  <c r="C22" i="7"/>
  <c r="C18" i="7"/>
  <c r="C21" i="7"/>
  <c r="C17" i="7"/>
  <c r="C19" i="7"/>
  <c r="E22" i="7"/>
  <c r="E18" i="7"/>
  <c r="E21" i="7"/>
  <c r="E17" i="7"/>
  <c r="E16" i="7"/>
  <c r="E23" i="7"/>
  <c r="E19" i="7"/>
  <c r="E20" i="7" l="1"/>
  <c r="F20" i="7"/>
  <c r="C14" i="7"/>
  <c r="F26" i="7"/>
  <c r="E25" i="7"/>
  <c r="E26" i="7" s="1"/>
  <c r="B25" i="7"/>
  <c r="F25" i="7"/>
  <c r="B20" i="7"/>
  <c r="C25" i="7"/>
  <c r="C20" i="7"/>
  <c r="C26" i="7" s="1"/>
  <c r="B26" i="7" l="1"/>
</calcChain>
</file>

<file path=xl/sharedStrings.xml><?xml version="1.0" encoding="utf-8"?>
<sst xmlns="http://schemas.openxmlformats.org/spreadsheetml/2006/main" count="292" uniqueCount="117">
  <si>
    <t>Millions of US $ except per share data</t>
  </si>
  <si>
    <t xml:space="preserve">Annual Data </t>
  </si>
  <si>
    <t>2017</t>
  </si>
  <si>
    <t>2018</t>
  </si>
  <si>
    <t>2019</t>
  </si>
  <si>
    <t>2020</t>
  </si>
  <si>
    <t>2021</t>
  </si>
  <si>
    <t>Revenue</t>
  </si>
  <si>
    <t>Cost Of Goods Sold</t>
  </si>
  <si>
    <t>Gross Profit</t>
  </si>
  <si>
    <t>Research And Development Expenses</t>
  </si>
  <si>
    <t>SG&amp;A Expenses</t>
  </si>
  <si>
    <t>Other Operating Income Or Expenses</t>
  </si>
  <si>
    <t>Operating Expenses</t>
  </si>
  <si>
    <t>Operating Income</t>
  </si>
  <si>
    <t>Total Non-Operating Income/Expense</t>
  </si>
  <si>
    <t>Pre-Tax Income</t>
  </si>
  <si>
    <t>Income Taxes</t>
  </si>
  <si>
    <t>Income After Taxes</t>
  </si>
  <si>
    <t>Other Income</t>
  </si>
  <si>
    <t>-</t>
  </si>
  <si>
    <t>Income From Continuous Operations</t>
  </si>
  <si>
    <t>Income From Discontinued Operations</t>
  </si>
  <si>
    <t>Net Income</t>
  </si>
  <si>
    <t>EBITDA</t>
  </si>
  <si>
    <t>EBIT</t>
  </si>
  <si>
    <t>Basic Shares Outstanding</t>
  </si>
  <si>
    <t>Shares Outstanding</t>
  </si>
  <si>
    <t>Basic EPS</t>
  </si>
  <si>
    <t>EPS Earnings Per Share</t>
  </si>
  <si>
    <t>Cash On Hand</t>
  </si>
  <si>
    <t>Receivables</t>
  </si>
  <si>
    <t>Inventory</t>
  </si>
  <si>
    <t>Pre-Paid Expenses</t>
  </si>
  <si>
    <t>Other Current Assets</t>
  </si>
  <si>
    <t>.</t>
  </si>
  <si>
    <t>Total Current Assets</t>
  </si>
  <si>
    <t>Property, Plant, And Equipment</t>
  </si>
  <si>
    <t>Long-Term Investments</t>
  </si>
  <si>
    <t>Goodwill And Intangible Assets</t>
  </si>
  <si>
    <t>Other Long-Term Assets</t>
  </si>
  <si>
    <t>Total Long-Term Assets</t>
  </si>
  <si>
    <t>Total Assets</t>
  </si>
  <si>
    <t>Total Current Liabilities</t>
  </si>
  <si>
    <t>Long Term Debt</t>
  </si>
  <si>
    <t>Other Non-Current Liabilities</t>
  </si>
  <si>
    <t>Total Long Term Liabilities</t>
  </si>
  <si>
    <t>Total Liabilities</t>
  </si>
  <si>
    <t>Common Stock Net</t>
  </si>
  <si>
    <t>Retained Earnings (Accumulated Deficit)</t>
  </si>
  <si>
    <t>Comprehensive Income</t>
  </si>
  <si>
    <t>Other Share Holders Equity</t>
  </si>
  <si>
    <t>Share Holder Equity</t>
  </si>
  <si>
    <t>Total Liabilities And Share Holders Equity</t>
  </si>
  <si>
    <t>Net Income/Loss</t>
  </si>
  <si>
    <t>Total Depreciation And Amortization - Cash Flow</t>
  </si>
  <si>
    <t>Other Non-Cash Items</t>
  </si>
  <si>
    <t>Total Non-Cash Items</t>
  </si>
  <si>
    <t>Change In Accounts Receivable</t>
  </si>
  <si>
    <t>Change In Inventories</t>
  </si>
  <si>
    <t>Change In Accounts Payable</t>
  </si>
  <si>
    <t>Change In Assets/Liabilities</t>
  </si>
  <si>
    <t>Total Change In Assets/Liabilities</t>
  </si>
  <si>
    <t>Cash Flow From Operating Activities</t>
  </si>
  <si>
    <t>Net Change In Property, Plant, And Equipment</t>
  </si>
  <si>
    <t>Net Change In Intangible Assets</t>
  </si>
  <si>
    <t>Net Acquisitions/Divestitures</t>
  </si>
  <si>
    <t>Net Change In Short-term Investments</t>
  </si>
  <si>
    <t/>
  </si>
  <si>
    <t>Net Change In Long-Term Investments</t>
  </si>
  <si>
    <t>Net Change In Investments Total</t>
  </si>
  <si>
    <t>Investing Activities Other</t>
  </si>
  <si>
    <t>Cash Flow From Investing Activities</t>
  </si>
  <si>
    <t>Net Long-Term Debt</t>
  </si>
  <si>
    <t>Net Current Debt</t>
  </si>
  <si>
    <t>Debt Issuance/Retirement Net Total</t>
  </si>
  <si>
    <t>Net Common Equity Issued/Repurchased</t>
  </si>
  <si>
    <t>Net Total Equity Issued/Repurchased</t>
  </si>
  <si>
    <t>Total Common And Preferred Stock Dividends Paid</t>
  </si>
  <si>
    <t>Financial Activities Other</t>
  </si>
  <si>
    <t>Cash Flow From Financial Activities</t>
  </si>
  <si>
    <t>Net Cash Flow</t>
  </si>
  <si>
    <t>Stock-Based Compensation</t>
  </si>
  <si>
    <t>Common Stock Dividends Paid</t>
  </si>
  <si>
    <t>Ratios</t>
  </si>
  <si>
    <t>Formula</t>
  </si>
  <si>
    <t>Profitibility</t>
  </si>
  <si>
    <t>Return on Sales</t>
  </si>
  <si>
    <t>Operating income/ Sales</t>
  </si>
  <si>
    <t>Asset Turnover</t>
  </si>
  <si>
    <t>Sales/ Total Asset</t>
  </si>
  <si>
    <t>Return on Assets</t>
  </si>
  <si>
    <t xml:space="preserve">Net Profit/ Assets </t>
  </si>
  <si>
    <t>GP Margin</t>
  </si>
  <si>
    <t>Gross Profit/ Net Income</t>
  </si>
  <si>
    <t>Efficiency</t>
  </si>
  <si>
    <t>Acc Receivable Turnover</t>
  </si>
  <si>
    <t>Sales/Average Account Receivable</t>
  </si>
  <si>
    <t>DaYS TO COLLECT</t>
  </si>
  <si>
    <t>365/ AR Turnover</t>
  </si>
  <si>
    <t>Inventory Turnover</t>
  </si>
  <si>
    <t>COGS/Average Inventory</t>
  </si>
  <si>
    <t>Days in Inventory</t>
  </si>
  <si>
    <t>365/Inventory turnover</t>
  </si>
  <si>
    <t>Liquidity</t>
  </si>
  <si>
    <t>Current Ratio</t>
  </si>
  <si>
    <t>Current Assets / Current Liabilities</t>
  </si>
  <si>
    <t>Quick Ratio</t>
  </si>
  <si>
    <t>(Cash &amp; equivalents + Receivables)/ C.L</t>
  </si>
  <si>
    <t>Solvency</t>
  </si>
  <si>
    <t>Debt ratio</t>
  </si>
  <si>
    <t>Liabilities/ Assets</t>
  </si>
  <si>
    <t>Times Interest Earned</t>
  </si>
  <si>
    <t>Operating Income/ Interest exp</t>
  </si>
  <si>
    <t>Income After Taxe</t>
  </si>
  <si>
    <t>Debt to equity</t>
  </si>
  <si>
    <t>Total debt/ total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</si>
</sst>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2"/>
      <color theme="1"/>
      <name val="Calibri"/>
      <scheme val="minor"/>
    </font>
    <font>
      <sz val="11"/>
      <color theme="1"/>
      <name val="Times New Roman"/>
      <family val="2"/>
    </font>
    <font>
      <sz val="8"/>
      <color rgb="FF000000"/>
      <name val="&quot;Times New Roman&quot;"/>
    </font>
    <font>
      <sz val="12"/>
      <color theme="1"/>
      <name val="Calibri"/>
      <scheme val="minor"/>
    </font>
    <font>
      <b/>
      <sz val="9"/>
      <color theme="1"/>
      <name val="Times New Roman"/>
    </font>
    <font>
      <sz val="9"/>
      <color theme="1"/>
      <name val="Times New Roman"/>
    </font>
    <font>
      <sz val="12"/>
      <name val="Calibri"/>
    </font>
    <font>
      <b/>
      <sz val="12"/>
      <color theme="1"/>
      <name val="Calibri"/>
      <scheme val="minor"/>
    </font>
    <font>
      <sz val="11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theme="6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" fillId="5" borderId="0" applyNumberFormat="0" applyBorder="0" applyAlignment="0" applyProtection="0"/>
  </cellStyleXfs>
  <cellXfs count="78">
    <xf numFmtId="0" fontId="0" fillId="0" borderId="0" xfId="0"/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4" fillId="3" borderId="1" xfId="0" applyFont="1" applyFill="1" applyBorder="1"/>
    <xf numFmtId="0" fontId="4" fillId="3" borderId="2" xfId="0" applyFont="1" applyFill="1" applyBorder="1"/>
    <xf numFmtId="0" fontId="4" fillId="0" borderId="0" xfId="0" applyFont="1"/>
    <xf numFmtId="4" fontId="4" fillId="0" borderId="0" xfId="0" applyNumberFormat="1" applyFont="1"/>
    <xf numFmtId="0" fontId="5" fillId="0" borderId="0" xfId="0" applyFont="1"/>
    <xf numFmtId="4" fontId="5" fillId="0" borderId="0" xfId="0" applyNumberFormat="1" applyFont="1"/>
    <xf numFmtId="0" fontId="5" fillId="0" borderId="3" xfId="0" applyFont="1" applyBorder="1"/>
    <xf numFmtId="0" fontId="3" fillId="0" borderId="5" xfId="0" applyFont="1" applyBorder="1"/>
    <xf numFmtId="3" fontId="4" fillId="3" borderId="3" xfId="0" applyNumberFormat="1" applyFont="1" applyFill="1" applyBorder="1"/>
    <xf numFmtId="3" fontId="4" fillId="3" borderId="4" xfId="0" applyNumberFormat="1" applyFont="1" applyFill="1" applyBorder="1"/>
    <xf numFmtId="3" fontId="4" fillId="3" borderId="5" xfId="0" applyNumberFormat="1" applyFont="1" applyFill="1" applyBorder="1"/>
    <xf numFmtId="3" fontId="5" fillId="0" borderId="6" xfId="0" applyNumberFormat="1" applyFont="1" applyBorder="1"/>
    <xf numFmtId="3" fontId="5" fillId="0" borderId="0" xfId="0" applyNumberFormat="1" applyFont="1"/>
    <xf numFmtId="3" fontId="5" fillId="0" borderId="7" xfId="0" applyNumberFormat="1" applyFont="1" applyBorder="1"/>
    <xf numFmtId="3" fontId="4" fillId="0" borderId="3" xfId="0" applyNumberFormat="1" applyFont="1" applyBorder="1"/>
    <xf numFmtId="3" fontId="4" fillId="0" borderId="4" xfId="0" applyNumberFormat="1" applyFont="1" applyBorder="1"/>
    <xf numFmtId="3" fontId="4" fillId="0" borderId="5" xfId="0" applyNumberFormat="1" applyFont="1" applyBorder="1"/>
    <xf numFmtId="3" fontId="4" fillId="4" borderId="8" xfId="0" applyNumberFormat="1" applyFont="1" applyFill="1" applyBorder="1"/>
    <xf numFmtId="3" fontId="4" fillId="4" borderId="9" xfId="0" applyNumberFormat="1" applyFont="1" applyFill="1" applyBorder="1"/>
    <xf numFmtId="3" fontId="4" fillId="0" borderId="6" xfId="0" applyNumberFormat="1" applyFont="1" applyBorder="1"/>
    <xf numFmtId="3" fontId="4" fillId="0" borderId="0" xfId="0" applyNumberFormat="1" applyFont="1"/>
    <xf numFmtId="0" fontId="7" fillId="3" borderId="4" xfId="0" applyFont="1" applyFill="1" applyBorder="1"/>
    <xf numFmtId="0" fontId="7" fillId="3" borderId="5" xfId="0" applyFont="1" applyFill="1" applyBorder="1"/>
    <xf numFmtId="3" fontId="4" fillId="2" borderId="6" xfId="0" applyNumberFormat="1" applyFont="1" applyFill="1" applyBorder="1"/>
    <xf numFmtId="3" fontId="4" fillId="2" borderId="0" xfId="0" applyNumberFormat="1" applyFont="1" applyFill="1"/>
    <xf numFmtId="3" fontId="4" fillId="2" borderId="7" xfId="0" applyNumberFormat="1" applyFont="1" applyFill="1" applyBorder="1"/>
    <xf numFmtId="3" fontId="4" fillId="4" borderId="6" xfId="0" applyNumberFormat="1" applyFont="1" applyFill="1" applyBorder="1"/>
    <xf numFmtId="3" fontId="4" fillId="4" borderId="0" xfId="0" applyNumberFormat="1" applyFont="1" applyFill="1"/>
    <xf numFmtId="3" fontId="4" fillId="4" borderId="7" xfId="0" applyNumberFormat="1" applyFont="1" applyFill="1" applyBorder="1"/>
    <xf numFmtId="3" fontId="4" fillId="0" borderId="7" xfId="0" applyNumberFormat="1" applyFont="1" applyBorder="1"/>
    <xf numFmtId="3" fontId="5" fillId="0" borderId="1" xfId="0" applyNumberFormat="1" applyFont="1" applyBorder="1"/>
    <xf numFmtId="3" fontId="5" fillId="0" borderId="2" xfId="0" applyNumberFormat="1" applyFont="1" applyBorder="1"/>
    <xf numFmtId="3" fontId="5" fillId="0" borderId="10" xfId="0" applyNumberFormat="1" applyFont="1" applyBorder="1"/>
    <xf numFmtId="10" fontId="5" fillId="0" borderId="0" xfId="0" applyNumberFormat="1" applyFont="1"/>
    <xf numFmtId="3" fontId="4" fillId="0" borderId="8" xfId="0" applyNumberFormat="1" applyFont="1" applyBorder="1"/>
    <xf numFmtId="0" fontId="7" fillId="0" borderId="8" xfId="0" applyFont="1" applyBorder="1"/>
    <xf numFmtId="0" fontId="7" fillId="0" borderId="9" xfId="0" applyFont="1" applyBorder="1"/>
    <xf numFmtId="0" fontId="7" fillId="0" borderId="11" xfId="0" applyFont="1" applyBorder="1"/>
    <xf numFmtId="0" fontId="7" fillId="0" borderId="6" xfId="0" applyFont="1" applyBorder="1"/>
    <xf numFmtId="0" fontId="7" fillId="0" borderId="0" xfId="0" applyFont="1"/>
    <xf numFmtId="0" fontId="7" fillId="0" borderId="7" xfId="0" applyFont="1" applyBorder="1"/>
    <xf numFmtId="0" fontId="3" fillId="0" borderId="6" xfId="0" applyFont="1" applyBorder="1"/>
    <xf numFmtId="0" fontId="3" fillId="0" borderId="0" xfId="0" applyFont="1"/>
    <xf numFmtId="4" fontId="3" fillId="0" borderId="0" xfId="0" applyNumberFormat="1" applyFont="1"/>
    <xf numFmtId="4" fontId="3" fillId="0" borderId="7" xfId="0" applyNumberFormat="1" applyFont="1" applyBorder="1"/>
    <xf numFmtId="0" fontId="8" fillId="0" borderId="0" xfId="0" applyFont="1"/>
    <xf numFmtId="0" fontId="9" fillId="0" borderId="0" xfId="0" applyFont="1"/>
    <xf numFmtId="4" fontId="7" fillId="0" borderId="0" xfId="0" applyNumberFormat="1" applyFont="1"/>
    <xf numFmtId="4" fontId="7" fillId="0" borderId="7" xfId="0" applyNumberFormat="1" applyFont="1" applyBorder="1"/>
    <xf numFmtId="9" fontId="3" fillId="0" borderId="0" xfId="0" applyNumberFormat="1" applyFont="1"/>
    <xf numFmtId="9" fontId="3" fillId="0" borderId="7" xfId="0" applyNumberFormat="1" applyFont="1" applyBorder="1"/>
    <xf numFmtId="0" fontId="3" fillId="0" borderId="1" xfId="0" applyFont="1" applyBorder="1"/>
    <xf numFmtId="0" fontId="3" fillId="0" borderId="2" xfId="0" applyFont="1" applyBorder="1"/>
    <xf numFmtId="4" fontId="3" fillId="0" borderId="2" xfId="0" applyNumberFormat="1" applyFont="1" applyBorder="1"/>
    <xf numFmtId="4" fontId="3" fillId="0" borderId="10" xfId="0" applyNumberFormat="1" applyFont="1" applyBorder="1"/>
    <xf numFmtId="0" fontId="4" fillId="3" borderId="0" xfId="0" applyFont="1" applyFill="1"/>
    <xf numFmtId="9" fontId="0" fillId="0" borderId="0" xfId="1" applyFont="1" applyBorder="1"/>
    <xf numFmtId="0" fontId="1" fillId="5" borderId="0" xfId="2" applyBorder="1"/>
    <xf numFmtId="9" fontId="1" fillId="5" borderId="0" xfId="2" applyNumberFormat="1" applyBorder="1"/>
    <xf numFmtId="10" fontId="1" fillId="5" borderId="0" xfId="2" applyNumberFormat="1" applyBorder="1"/>
    <xf numFmtId="3" fontId="4" fillId="3" borderId="15" xfId="0" applyNumberFormat="1" applyFont="1" applyFill="1" applyBorder="1"/>
    <xf numFmtId="3" fontId="4" fillId="3" borderId="16" xfId="0" applyNumberFormat="1" applyFont="1" applyFill="1" applyBorder="1"/>
    <xf numFmtId="3" fontId="4" fillId="3" borderId="14" xfId="0" applyNumberFormat="1" applyFont="1" applyFill="1" applyBorder="1"/>
    <xf numFmtId="3" fontId="5" fillId="0" borderId="17" xfId="0" applyNumberFormat="1" applyFont="1" applyBorder="1"/>
    <xf numFmtId="10" fontId="5" fillId="0" borderId="18" xfId="0" applyNumberFormat="1" applyFont="1" applyBorder="1"/>
    <xf numFmtId="3" fontId="4" fillId="0" borderId="17" xfId="0" applyNumberFormat="1" applyFont="1" applyBorder="1"/>
    <xf numFmtId="3" fontId="1" fillId="5" borderId="17" xfId="2" applyNumberFormat="1" applyBorder="1"/>
    <xf numFmtId="10" fontId="1" fillId="5" borderId="18" xfId="2" applyNumberFormat="1" applyBorder="1"/>
    <xf numFmtId="0" fontId="5" fillId="0" borderId="18" xfId="0" applyFont="1" applyBorder="1"/>
    <xf numFmtId="3" fontId="1" fillId="5" borderId="13" xfId="2" applyNumberFormat="1" applyBorder="1"/>
    <xf numFmtId="10" fontId="1" fillId="5" borderId="19" xfId="2" applyNumberFormat="1" applyBorder="1"/>
    <xf numFmtId="10" fontId="1" fillId="5" borderId="12" xfId="2" applyNumberFormat="1" applyBorder="1"/>
    <xf numFmtId="0" fontId="5" fillId="0" borderId="4" xfId="0" applyFont="1" applyBorder="1"/>
    <xf numFmtId="0" fontId="6" fillId="0" borderId="4" xfId="0" applyFont="1" applyBorder="1"/>
    <xf numFmtId="0" fontId="6" fillId="0" borderId="5" xfId="0" applyFont="1" applyBorder="1"/>
  </cellXfs>
  <cellStyles count="3">
    <cellStyle name="60% - Accent3" xfId="2" builtinId="40"/>
    <cellStyle name="Normal" xfId="0" builtinId="0"/>
    <cellStyle name="Percent" xfId="1" builtinId="5"/>
  </cellStyles>
  <dxfs count="12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3">
    <tableStyle name="PnL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FS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Common Size PnL-style" pivot="0" count="3" xr9:uid="{00000000-0011-0000-FFFF-FFFF02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I24" headerRowCount="0">
  <tableColumns count="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</tableColumns>
  <tableStyleInfo name="PnL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F32" headerRowCount="0">
  <tableColumns count="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</tableColumns>
  <tableStyleInfo name="CF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18" headerRowDxfId="2" totalsRowDxfId="0" tableBorderDxfId="1">
  <tableColumns count="6">
    <tableColumn id="1" xr3:uid="{00000000-0010-0000-0200-000001000000}" name="Annual Data "/>
    <tableColumn id="2" xr3:uid="{00000000-0010-0000-0200-000002000000}" name="2017" dataCellStyle="Percent"/>
    <tableColumn id="3" xr3:uid="{00000000-0010-0000-0200-000003000000}" name="2018" dataCellStyle="Percent"/>
    <tableColumn id="4" xr3:uid="{00000000-0010-0000-0200-000004000000}" name="2019" dataCellStyle="Percent"/>
    <tableColumn id="5" xr3:uid="{00000000-0010-0000-0200-000005000000}" name="2020" dataCellStyle="Percent"/>
    <tableColumn id="6" xr3:uid="{00000000-0010-0000-0200-000006000000}" name="2021" dataCellStyle="Percent"/>
  </tableColumns>
  <tableStyleInfo name="Common Size PnL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workbookViewId="0">
      <selection activeCell="B3" sqref="B3"/>
    </sheetView>
  </sheetViews>
  <sheetFormatPr defaultColWidth="11.25" defaultRowHeight="15" customHeight="1"/>
  <cols>
    <col min="1" max="1" width="47.125" customWidth="1"/>
    <col min="2" max="6" width="10.25" customWidth="1"/>
    <col min="7" max="29" width="8.5" customWidth="1"/>
  </cols>
  <sheetData>
    <row r="1" spans="1:29" ht="15.75">
      <c r="B1" s="1" t="s">
        <v>0</v>
      </c>
      <c r="C1" s="2"/>
      <c r="D1" s="2"/>
      <c r="E1" s="2"/>
      <c r="F1" s="2"/>
    </row>
    <row r="2" spans="1:29" ht="15.7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>
      <c r="A3" s="5" t="s">
        <v>7</v>
      </c>
      <c r="B3" s="6">
        <v>177866</v>
      </c>
      <c r="C3" s="6">
        <v>232887</v>
      </c>
      <c r="D3" s="6">
        <v>280522</v>
      </c>
      <c r="E3" s="6">
        <v>386064</v>
      </c>
      <c r="F3" s="6">
        <v>469822</v>
      </c>
    </row>
    <row r="4" spans="1:29" ht="15.75">
      <c r="A4" s="7" t="s">
        <v>8</v>
      </c>
      <c r="B4" s="8">
        <v>111934</v>
      </c>
      <c r="C4" s="8">
        <v>139156</v>
      </c>
      <c r="D4" s="8">
        <v>165536</v>
      </c>
      <c r="E4" s="8">
        <v>233307</v>
      </c>
      <c r="F4" s="8">
        <v>272344</v>
      </c>
    </row>
    <row r="5" spans="1:29" ht="15.75">
      <c r="A5" s="5" t="s">
        <v>9</v>
      </c>
      <c r="B5" s="6">
        <v>65932</v>
      </c>
      <c r="C5" s="6">
        <f t="shared" ref="C5:F5" si="0">C3-C4</f>
        <v>93731</v>
      </c>
      <c r="D5" s="6">
        <f t="shared" si="0"/>
        <v>114986</v>
      </c>
      <c r="E5" s="6">
        <f t="shared" si="0"/>
        <v>152757</v>
      </c>
      <c r="F5" s="6">
        <f t="shared" si="0"/>
        <v>197478</v>
      </c>
    </row>
    <row r="6" spans="1:29" ht="15.75">
      <c r="A6" s="7" t="s">
        <v>10</v>
      </c>
      <c r="B6" s="8">
        <v>22777.682009185966</v>
      </c>
      <c r="C6" s="8">
        <v>29048.495626749918</v>
      </c>
      <c r="D6" s="8">
        <v>36075.380536369361</v>
      </c>
      <c r="E6" s="8">
        <v>42690.687649990774</v>
      </c>
      <c r="F6" s="8">
        <v>56052</v>
      </c>
    </row>
    <row r="7" spans="1:29" ht="15.75">
      <c r="A7" s="7" t="s">
        <v>11</v>
      </c>
      <c r="B7" s="8">
        <v>39263.809765790415</v>
      </c>
      <c r="C7" s="8">
        <v>52559.675289278726</v>
      </c>
      <c r="D7" s="8">
        <v>64571.427136331382</v>
      </c>
      <c r="E7" s="8">
        <v>87092.398883145652</v>
      </c>
      <c r="F7" s="8">
        <v>116609</v>
      </c>
    </row>
    <row r="8" spans="1:29" ht="15.75">
      <c r="A8" s="7" t="s">
        <v>12</v>
      </c>
      <c r="B8" s="8">
        <v>-215.4917749763836</v>
      </c>
      <c r="C8" s="8">
        <v>-298.17091602864292</v>
      </c>
      <c r="D8" s="8">
        <v>-201.80767270073869</v>
      </c>
      <c r="E8" s="8">
        <v>74.913466863577625</v>
      </c>
      <c r="F8" s="8">
        <v>-62.000000000000007</v>
      </c>
    </row>
    <row r="9" spans="1:29" ht="15.75">
      <c r="A9" s="7" t="s">
        <v>13</v>
      </c>
      <c r="B9" s="8">
        <f t="shared" ref="B9:F9" si="1">SUM(B6:B8)</f>
        <v>61826</v>
      </c>
      <c r="C9" s="8">
        <f t="shared" si="1"/>
        <v>81310</v>
      </c>
      <c r="D9" s="8">
        <f t="shared" si="1"/>
        <v>100445</v>
      </c>
      <c r="E9" s="8">
        <f t="shared" si="1"/>
        <v>129858.00000000001</v>
      </c>
      <c r="F9" s="8">
        <f t="shared" si="1"/>
        <v>172599</v>
      </c>
    </row>
    <row r="10" spans="1:29" ht="15.75">
      <c r="A10" s="5" t="s">
        <v>14</v>
      </c>
      <c r="B10" s="6">
        <f t="shared" ref="B10:F10" si="2">B5-B9</f>
        <v>4106</v>
      </c>
      <c r="C10" s="6">
        <f t="shared" si="2"/>
        <v>12421</v>
      </c>
      <c r="D10" s="6">
        <f t="shared" si="2"/>
        <v>14541</v>
      </c>
      <c r="E10" s="6">
        <f t="shared" si="2"/>
        <v>22898.999999999985</v>
      </c>
      <c r="F10" s="6">
        <f t="shared" si="2"/>
        <v>24879</v>
      </c>
    </row>
    <row r="11" spans="1:29" ht="15.75">
      <c r="A11" s="7" t="s">
        <v>15</v>
      </c>
      <c r="B11" s="8">
        <v>-300</v>
      </c>
      <c r="C11" s="8">
        <v>-1160</v>
      </c>
      <c r="D11" s="8">
        <v>-565</v>
      </c>
      <c r="E11" s="8">
        <v>1279</v>
      </c>
      <c r="F11" s="8">
        <v>13272</v>
      </c>
    </row>
    <row r="12" spans="1:29" ht="15.75">
      <c r="A12" s="5" t="s">
        <v>16</v>
      </c>
      <c r="B12" s="6">
        <f t="shared" ref="B12:F12" si="3">SUM(B10:B11)</f>
        <v>3806</v>
      </c>
      <c r="C12" s="6">
        <f t="shared" si="3"/>
        <v>11261</v>
      </c>
      <c r="D12" s="6">
        <f t="shared" si="3"/>
        <v>13976</v>
      </c>
      <c r="E12" s="6">
        <f t="shared" si="3"/>
        <v>24177.999999999985</v>
      </c>
      <c r="F12" s="6">
        <f t="shared" si="3"/>
        <v>38151</v>
      </c>
    </row>
    <row r="13" spans="1:29" ht="15.75">
      <c r="A13" s="7" t="s">
        <v>17</v>
      </c>
      <c r="B13" s="8">
        <v>769</v>
      </c>
      <c r="C13" s="8">
        <v>1197</v>
      </c>
      <c r="D13" s="8">
        <v>2374</v>
      </c>
      <c r="E13" s="8">
        <v>2863</v>
      </c>
      <c r="F13" s="8">
        <v>4791</v>
      </c>
    </row>
    <row r="14" spans="1:29" ht="15.75">
      <c r="A14" s="5" t="s">
        <v>18</v>
      </c>
      <c r="B14" s="6">
        <f t="shared" ref="B14:F14" si="4">B12-B13</f>
        <v>3037</v>
      </c>
      <c r="C14" s="6">
        <f t="shared" si="4"/>
        <v>10064</v>
      </c>
      <c r="D14" s="6">
        <f t="shared" si="4"/>
        <v>11602</v>
      </c>
      <c r="E14" s="6">
        <f t="shared" si="4"/>
        <v>21314.999999999985</v>
      </c>
      <c r="F14" s="6">
        <f t="shared" si="4"/>
        <v>33360</v>
      </c>
    </row>
    <row r="15" spans="1:29" ht="15.75">
      <c r="A15" s="7" t="s">
        <v>19</v>
      </c>
      <c r="B15" s="8" t="s">
        <v>20</v>
      </c>
      <c r="C15" s="8" t="s">
        <v>20</v>
      </c>
      <c r="D15" s="8" t="s">
        <v>20</v>
      </c>
      <c r="E15" s="8" t="s">
        <v>20</v>
      </c>
      <c r="F15" s="8" t="s">
        <v>20</v>
      </c>
    </row>
    <row r="16" spans="1:29" ht="15.75">
      <c r="A16" s="7" t="s">
        <v>21</v>
      </c>
      <c r="B16" s="8">
        <v>3033</v>
      </c>
      <c r="C16" s="8">
        <v>10073</v>
      </c>
      <c r="D16" s="8">
        <v>11588</v>
      </c>
      <c r="E16" s="8">
        <v>21331</v>
      </c>
      <c r="F16" s="8">
        <v>33364</v>
      </c>
    </row>
    <row r="17" spans="1:6" ht="15.75">
      <c r="A17" s="7" t="s">
        <v>22</v>
      </c>
      <c r="B17" s="8" t="s">
        <v>20</v>
      </c>
      <c r="C17" s="8" t="s">
        <v>20</v>
      </c>
      <c r="D17" s="8" t="s">
        <v>20</v>
      </c>
      <c r="E17" s="8" t="s">
        <v>20</v>
      </c>
      <c r="F17" s="8" t="s">
        <v>20</v>
      </c>
    </row>
    <row r="18" spans="1:6" ht="15.75">
      <c r="A18" s="5" t="s">
        <v>23</v>
      </c>
      <c r="B18" s="6">
        <v>3033</v>
      </c>
      <c r="C18" s="6">
        <v>10073</v>
      </c>
      <c r="D18" s="6">
        <v>11588</v>
      </c>
      <c r="E18" s="6">
        <v>21331</v>
      </c>
      <c r="F18" s="6">
        <v>33364</v>
      </c>
    </row>
    <row r="19" spans="1:6" ht="15.75">
      <c r="A19" s="7" t="s">
        <v>24</v>
      </c>
      <c r="B19" s="8">
        <v>15584</v>
      </c>
      <c r="C19" s="8">
        <v>27762</v>
      </c>
      <c r="D19" s="8">
        <v>36330</v>
      </c>
      <c r="E19" s="8">
        <v>48150</v>
      </c>
      <c r="F19" s="8">
        <v>59175</v>
      </c>
    </row>
    <row r="20" spans="1:6" ht="15.75">
      <c r="A20" s="7" t="s">
        <v>25</v>
      </c>
      <c r="B20" s="8">
        <f t="shared" ref="B20:F20" si="5">B10</f>
        <v>4106</v>
      </c>
      <c r="C20" s="8">
        <f t="shared" si="5"/>
        <v>12421</v>
      </c>
      <c r="D20" s="8">
        <f t="shared" si="5"/>
        <v>14541</v>
      </c>
      <c r="E20" s="8">
        <f t="shared" si="5"/>
        <v>22898.999999999985</v>
      </c>
      <c r="F20" s="8">
        <f t="shared" si="5"/>
        <v>24879</v>
      </c>
    </row>
    <row r="21" spans="1:6" ht="15.75" customHeight="1">
      <c r="A21" s="7" t="s">
        <v>26</v>
      </c>
      <c r="B21" s="8">
        <v>9600</v>
      </c>
      <c r="C21" s="8">
        <v>9740</v>
      </c>
      <c r="D21" s="8">
        <v>9880</v>
      </c>
      <c r="E21" s="8">
        <v>10000</v>
      </c>
      <c r="F21" s="8">
        <v>10120</v>
      </c>
    </row>
    <row r="22" spans="1:6" ht="15.75" customHeight="1">
      <c r="A22" s="7" t="s">
        <v>27</v>
      </c>
      <c r="B22" s="8">
        <v>9860</v>
      </c>
      <c r="C22" s="8">
        <v>10000</v>
      </c>
      <c r="D22" s="8">
        <v>10080</v>
      </c>
      <c r="E22" s="8">
        <v>10200</v>
      </c>
      <c r="F22" s="8">
        <v>10300</v>
      </c>
    </row>
    <row r="23" spans="1:6" ht="15.75" customHeight="1">
      <c r="A23" s="5" t="s">
        <v>28</v>
      </c>
      <c r="B23" s="6">
        <f t="shared" ref="B23:F23" si="6">B18/B21</f>
        <v>0.31593749999999998</v>
      </c>
      <c r="C23" s="6">
        <f t="shared" si="6"/>
        <v>1.0341889117043122</v>
      </c>
      <c r="D23" s="6">
        <f t="shared" si="6"/>
        <v>1.1728744939271256</v>
      </c>
      <c r="E23" s="6">
        <f t="shared" si="6"/>
        <v>2.1331000000000002</v>
      </c>
      <c r="F23" s="6">
        <f t="shared" si="6"/>
        <v>3.2968379446640315</v>
      </c>
    </row>
    <row r="24" spans="1:6" ht="15.75" customHeight="1">
      <c r="A24" s="5" t="s">
        <v>29</v>
      </c>
      <c r="B24" s="6">
        <f t="shared" ref="B24:F24" si="7">B18/B22</f>
        <v>0.30760649087221098</v>
      </c>
      <c r="C24" s="6">
        <f t="shared" si="7"/>
        <v>1.0073000000000001</v>
      </c>
      <c r="D24" s="6">
        <f t="shared" si="7"/>
        <v>1.1496031746031745</v>
      </c>
      <c r="E24" s="6">
        <f t="shared" si="7"/>
        <v>2.0912745098039216</v>
      </c>
      <c r="F24" s="6">
        <f t="shared" si="7"/>
        <v>3.239223300970874</v>
      </c>
    </row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1"/>
  <sheetViews>
    <sheetView workbookViewId="0">
      <selection activeCell="B1" sqref="B1:E1"/>
    </sheetView>
  </sheetViews>
  <sheetFormatPr defaultColWidth="11.25" defaultRowHeight="15" customHeight="1"/>
  <cols>
    <col min="1" max="1" width="28.75" customWidth="1"/>
    <col min="2" max="29" width="8.5" customWidth="1"/>
  </cols>
  <sheetData>
    <row r="1" spans="1:6" ht="15.75" customHeight="1">
      <c r="A1" s="9"/>
      <c r="B1" s="75" t="s">
        <v>0</v>
      </c>
      <c r="C1" s="76"/>
      <c r="D1" s="76"/>
      <c r="E1" s="77"/>
      <c r="F1" s="10"/>
    </row>
    <row r="2" spans="1:6" ht="15.75" customHeight="1">
      <c r="A2" s="11" t="s">
        <v>1</v>
      </c>
      <c r="B2" s="12">
        <f t="shared" ref="B2:E2" si="0">C2-1</f>
        <v>2017</v>
      </c>
      <c r="C2" s="12">
        <f t="shared" si="0"/>
        <v>2018</v>
      </c>
      <c r="D2" s="12">
        <f t="shared" si="0"/>
        <v>2019</v>
      </c>
      <c r="E2" s="12">
        <f t="shared" si="0"/>
        <v>2020</v>
      </c>
      <c r="F2" s="13">
        <v>2021</v>
      </c>
    </row>
    <row r="3" spans="1:6" ht="15.75" customHeight="1">
      <c r="A3" s="14" t="s">
        <v>30</v>
      </c>
      <c r="B3" s="15">
        <v>30986</v>
      </c>
      <c r="C3" s="15">
        <v>41250</v>
      </c>
      <c r="D3" s="15">
        <v>55021</v>
      </c>
      <c r="E3" s="15">
        <v>84396</v>
      </c>
      <c r="F3" s="16">
        <v>96049</v>
      </c>
    </row>
    <row r="4" spans="1:6" ht="15.75" customHeight="1">
      <c r="A4" s="14" t="s">
        <v>31</v>
      </c>
      <c r="B4" s="15">
        <v>13164</v>
      </c>
      <c r="C4" s="15">
        <v>16677</v>
      </c>
      <c r="D4" s="15">
        <v>20816</v>
      </c>
      <c r="E4" s="15">
        <v>24542</v>
      </c>
      <c r="F4" s="16">
        <v>32891</v>
      </c>
    </row>
    <row r="5" spans="1:6" ht="15.75" customHeight="1">
      <c r="A5" s="14" t="s">
        <v>32</v>
      </c>
      <c r="B5" s="15">
        <v>16047</v>
      </c>
      <c r="C5" s="15">
        <v>17174</v>
      </c>
      <c r="D5" s="15">
        <v>20497</v>
      </c>
      <c r="E5" s="15">
        <v>23795</v>
      </c>
      <c r="F5" s="16">
        <v>32640</v>
      </c>
    </row>
    <row r="6" spans="1:6" ht="15.75" customHeight="1">
      <c r="A6" s="14" t="s">
        <v>33</v>
      </c>
      <c r="B6" s="15" t="s">
        <v>20</v>
      </c>
      <c r="C6" s="15" t="s">
        <v>20</v>
      </c>
      <c r="D6" s="15" t="s">
        <v>20</v>
      </c>
      <c r="E6" s="15" t="s">
        <v>20</v>
      </c>
      <c r="F6" s="16" t="s">
        <v>20</v>
      </c>
    </row>
    <row r="7" spans="1:6" ht="15.75" customHeight="1">
      <c r="A7" s="14" t="s">
        <v>34</v>
      </c>
      <c r="B7" s="15" t="s">
        <v>35</v>
      </c>
      <c r="C7" s="15" t="s">
        <v>20</v>
      </c>
      <c r="D7" s="15" t="s">
        <v>20</v>
      </c>
      <c r="E7" s="15" t="s">
        <v>20</v>
      </c>
      <c r="F7" s="16" t="s">
        <v>20</v>
      </c>
    </row>
    <row r="8" spans="1:6" ht="15.75" customHeight="1">
      <c r="A8" s="17" t="s">
        <v>36</v>
      </c>
      <c r="B8" s="18">
        <v>60197</v>
      </c>
      <c r="C8" s="18">
        <v>75101</v>
      </c>
      <c r="D8" s="18">
        <v>96334</v>
      </c>
      <c r="E8" s="18">
        <v>132733</v>
      </c>
      <c r="F8" s="19">
        <v>161580</v>
      </c>
    </row>
    <row r="9" spans="1:6" ht="15.75" customHeight="1">
      <c r="A9" s="14" t="s">
        <v>37</v>
      </c>
      <c r="B9" s="15">
        <v>48866</v>
      </c>
      <c r="C9" s="15">
        <v>61797</v>
      </c>
      <c r="D9" s="15">
        <v>90319.181000838376</v>
      </c>
      <c r="E9" s="15">
        <v>141261.89072884983</v>
      </c>
      <c r="F9" s="16">
        <v>204585.85463336733</v>
      </c>
    </row>
    <row r="10" spans="1:6" ht="15.75" customHeight="1">
      <c r="A10" s="14" t="s">
        <v>38</v>
      </c>
      <c r="B10" s="15" t="s">
        <v>35</v>
      </c>
      <c r="C10" s="15" t="s">
        <v>20</v>
      </c>
      <c r="D10" s="15" t="s">
        <v>35</v>
      </c>
      <c r="E10" s="15" t="s">
        <v>35</v>
      </c>
      <c r="F10" s="16" t="s">
        <v>20</v>
      </c>
    </row>
    <row r="11" spans="1:6" ht="15.75" customHeight="1">
      <c r="A11" s="14" t="s">
        <v>39</v>
      </c>
      <c r="B11" s="15">
        <v>13350</v>
      </c>
      <c r="C11" s="15">
        <v>14548</v>
      </c>
      <c r="D11" s="15">
        <v>18328.439536295569</v>
      </c>
      <c r="E11" s="15">
        <v>18753.910330066465</v>
      </c>
      <c r="F11" s="16">
        <v>19619.849960815623</v>
      </c>
    </row>
    <row r="12" spans="1:6" ht="15.75" customHeight="1">
      <c r="A12" s="14" t="s">
        <v>40</v>
      </c>
      <c r="B12" s="15">
        <v>8897</v>
      </c>
      <c r="C12" s="15">
        <v>11202</v>
      </c>
      <c r="D12" s="15">
        <v>16314.000000000002</v>
      </c>
      <c r="E12" s="15">
        <v>22778</v>
      </c>
      <c r="F12" s="16">
        <v>34763.295405817029</v>
      </c>
    </row>
    <row r="13" spans="1:6" ht="15.75" customHeight="1">
      <c r="A13" s="17" t="s">
        <v>41</v>
      </c>
      <c r="B13" s="18">
        <f t="shared" ref="B13:F13" si="1">SUM(B9:B12)</f>
        <v>71113</v>
      </c>
      <c r="C13" s="18">
        <f t="shared" si="1"/>
        <v>87547</v>
      </c>
      <c r="D13" s="18">
        <f t="shared" si="1"/>
        <v>124961.62053713395</v>
      </c>
      <c r="E13" s="18">
        <f t="shared" si="1"/>
        <v>182793.80105891629</v>
      </c>
      <c r="F13" s="18">
        <f t="shared" si="1"/>
        <v>258969</v>
      </c>
    </row>
    <row r="14" spans="1:6" ht="15.75" customHeight="1">
      <c r="A14" s="20" t="s">
        <v>42</v>
      </c>
      <c r="B14" s="21">
        <f t="shared" ref="B14:F14" si="2">SUM(B8,B13)</f>
        <v>131310</v>
      </c>
      <c r="C14" s="21">
        <f t="shared" si="2"/>
        <v>162648</v>
      </c>
      <c r="D14" s="21">
        <f t="shared" si="2"/>
        <v>221295.62053713395</v>
      </c>
      <c r="E14" s="21">
        <f t="shared" si="2"/>
        <v>315526.80105891626</v>
      </c>
      <c r="F14" s="21">
        <f t="shared" si="2"/>
        <v>420549</v>
      </c>
    </row>
    <row r="15" spans="1:6" ht="15.75" customHeight="1">
      <c r="A15" s="14"/>
      <c r="B15" s="15"/>
      <c r="C15" s="15"/>
      <c r="D15" s="15"/>
      <c r="E15" s="15"/>
      <c r="F15" s="16"/>
    </row>
    <row r="16" spans="1:6" ht="15.75" customHeight="1">
      <c r="A16" s="14" t="s">
        <v>43</v>
      </c>
      <c r="B16" s="15">
        <v>57882.999999999993</v>
      </c>
      <c r="C16" s="15">
        <v>74420.960529561722</v>
      </c>
      <c r="D16" s="15">
        <v>116128.14457401719</v>
      </c>
      <c r="E16" s="15">
        <v>163871.03710805965</v>
      </c>
      <c r="F16" s="16">
        <v>187103.18916576987</v>
      </c>
    </row>
    <row r="17" spans="1:6" ht="15.75" customHeight="1">
      <c r="A17" s="14" t="s">
        <v>44</v>
      </c>
      <c r="B17" s="15">
        <v>24743</v>
      </c>
      <c r="C17" s="15">
        <v>25566.528748549554</v>
      </c>
      <c r="D17" s="15">
        <v>30964.154979456554</v>
      </c>
      <c r="E17" s="15">
        <v>41252.687554931574</v>
      </c>
      <c r="F17" s="16">
        <v>64106.377157551957</v>
      </c>
    </row>
    <row r="18" spans="1:6" ht="15.75" customHeight="1">
      <c r="A18" s="14" t="s">
        <v>45</v>
      </c>
      <c r="B18" s="15">
        <v>20975</v>
      </c>
      <c r="C18" s="15">
        <v>19111.510721888731</v>
      </c>
      <c r="D18" s="15">
        <v>16095.700446526251</v>
      </c>
      <c r="E18" s="15">
        <v>22064.275337008752</v>
      </c>
      <c r="F18" s="16">
        <v>31094.433676678174</v>
      </c>
    </row>
    <row r="19" spans="1:6" ht="15.75" customHeight="1">
      <c r="A19" s="14" t="s">
        <v>46</v>
      </c>
      <c r="B19" s="15">
        <f t="shared" ref="B19:F19" si="3">SUM(B17:B18)</f>
        <v>45718</v>
      </c>
      <c r="C19" s="15">
        <f t="shared" si="3"/>
        <v>44678.039470438285</v>
      </c>
      <c r="D19" s="15">
        <f t="shared" si="3"/>
        <v>47059.855425982809</v>
      </c>
      <c r="E19" s="15">
        <f t="shared" si="3"/>
        <v>63316.962891940326</v>
      </c>
      <c r="F19" s="15">
        <f t="shared" si="3"/>
        <v>95200.810834230128</v>
      </c>
    </row>
    <row r="20" spans="1:6" ht="15.75" customHeight="1">
      <c r="A20" s="22" t="s">
        <v>47</v>
      </c>
      <c r="B20" s="23">
        <f t="shared" ref="B20:F20" si="4">SUM(B16,B19)</f>
        <v>103601</v>
      </c>
      <c r="C20" s="23">
        <f t="shared" si="4"/>
        <v>119099</v>
      </c>
      <c r="D20" s="23">
        <f t="shared" si="4"/>
        <v>163188</v>
      </c>
      <c r="E20" s="23">
        <f t="shared" si="4"/>
        <v>227187.99999999997</v>
      </c>
      <c r="F20" s="23">
        <f t="shared" si="4"/>
        <v>282304</v>
      </c>
    </row>
    <row r="21" spans="1:6" ht="15.75" customHeight="1">
      <c r="A21" s="14" t="s">
        <v>48</v>
      </c>
      <c r="B21" s="15">
        <v>5</v>
      </c>
      <c r="C21" s="15">
        <v>5</v>
      </c>
      <c r="D21" s="15">
        <v>5</v>
      </c>
      <c r="E21" s="15">
        <v>5</v>
      </c>
      <c r="F21" s="16">
        <v>5</v>
      </c>
    </row>
    <row r="22" spans="1:6" ht="15.75" customHeight="1">
      <c r="A22" s="14" t="s">
        <v>49</v>
      </c>
      <c r="B22" s="15">
        <v>29348.143680274599</v>
      </c>
      <c r="C22" s="15">
        <v>45968.232858295203</v>
      </c>
      <c r="D22" s="15">
        <v>60126.204650365195</v>
      </c>
      <c r="E22" s="15">
        <v>88654.80151714143</v>
      </c>
      <c r="F22" s="16">
        <v>140460</v>
      </c>
    </row>
    <row r="23" spans="1:6" ht="15.75" customHeight="1">
      <c r="A23" s="14" t="s">
        <v>50</v>
      </c>
      <c r="B23" s="15">
        <v>-1644.1284786073311</v>
      </c>
      <c r="C23" s="15">
        <v>-2423.9427265393924</v>
      </c>
      <c r="D23" s="15">
        <v>-2023.5841132312578</v>
      </c>
      <c r="E23" s="15">
        <v>-321.0004582251413</v>
      </c>
      <c r="F23" s="16">
        <v>-2250.0132475397427</v>
      </c>
    </row>
    <row r="24" spans="1:6" ht="15.75" customHeight="1">
      <c r="A24" s="14" t="s">
        <v>51</v>
      </c>
      <c r="B24" s="15" t="s">
        <v>20</v>
      </c>
      <c r="C24" s="15" t="s">
        <v>20</v>
      </c>
      <c r="D24" s="15" t="s">
        <v>20</v>
      </c>
      <c r="E24" s="15" t="s">
        <v>20</v>
      </c>
      <c r="F24" s="16" t="s">
        <v>20</v>
      </c>
    </row>
    <row r="25" spans="1:6" ht="15.75" customHeight="1">
      <c r="A25" s="22" t="s">
        <v>52</v>
      </c>
      <c r="B25" s="23">
        <f t="shared" ref="B25:F25" si="5">SUM(B21:B24)</f>
        <v>27709.015201667269</v>
      </c>
      <c r="C25" s="23">
        <f t="shared" si="5"/>
        <v>43549.290131755813</v>
      </c>
      <c r="D25" s="23">
        <f t="shared" si="5"/>
        <v>58107.620537133938</v>
      </c>
      <c r="E25" s="23">
        <f t="shared" si="5"/>
        <v>88338.801058916288</v>
      </c>
      <c r="F25" s="23">
        <f t="shared" si="5"/>
        <v>138214.98675246025</v>
      </c>
    </row>
    <row r="26" spans="1:6" ht="15.75" customHeight="1">
      <c r="A26" s="20" t="s">
        <v>53</v>
      </c>
      <c r="B26" s="21">
        <f t="shared" ref="B26:F26" si="6">SUM(B20,B25)</f>
        <v>131310.01520166727</v>
      </c>
      <c r="C26" s="21">
        <f t="shared" si="6"/>
        <v>162648.29013175581</v>
      </c>
      <c r="D26" s="21">
        <f t="shared" si="6"/>
        <v>221295.62053713395</v>
      </c>
      <c r="E26" s="21">
        <f t="shared" si="6"/>
        <v>315526.80105891626</v>
      </c>
      <c r="F26" s="21">
        <f t="shared" si="6"/>
        <v>420518.98675246025</v>
      </c>
    </row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B1:E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2"/>
  <sheetViews>
    <sheetView workbookViewId="0"/>
  </sheetViews>
  <sheetFormatPr defaultColWidth="11.25" defaultRowHeight="15" customHeight="1"/>
  <cols>
    <col min="1" max="1" width="36" customWidth="1"/>
    <col min="2" max="26" width="8.5" customWidth="1"/>
  </cols>
  <sheetData>
    <row r="1" spans="1:6" ht="15.75" customHeight="1">
      <c r="A1" s="3" t="s">
        <v>1</v>
      </c>
      <c r="B1" s="24">
        <v>2017</v>
      </c>
      <c r="C1" s="24">
        <v>2018</v>
      </c>
      <c r="D1" s="24">
        <v>2019</v>
      </c>
      <c r="E1" s="24">
        <v>2020</v>
      </c>
      <c r="F1" s="25">
        <v>2021</v>
      </c>
    </row>
    <row r="2" spans="1:6" ht="15.75" customHeight="1">
      <c r="A2" s="26" t="s">
        <v>54</v>
      </c>
      <c r="B2" s="27">
        <v>3033</v>
      </c>
      <c r="C2" s="27">
        <v>10073</v>
      </c>
      <c r="D2" s="27">
        <v>11588</v>
      </c>
      <c r="E2" s="27">
        <v>21331</v>
      </c>
      <c r="F2" s="28">
        <v>33364</v>
      </c>
    </row>
    <row r="3" spans="1:6" ht="15.75" customHeight="1">
      <c r="A3" s="14" t="s">
        <v>55</v>
      </c>
      <c r="B3" s="15">
        <v>11478</v>
      </c>
      <c r="C3" s="15">
        <v>15341</v>
      </c>
      <c r="D3" s="15">
        <v>21789</v>
      </c>
      <c r="E3" s="15">
        <v>25251</v>
      </c>
      <c r="F3" s="16">
        <v>34296</v>
      </c>
    </row>
    <row r="4" spans="1:6" ht="15.75" customHeight="1">
      <c r="A4" s="14" t="s">
        <v>56</v>
      </c>
      <c r="B4" s="15">
        <v>3894</v>
      </c>
      <c r="C4" s="15">
        <v>6078</v>
      </c>
      <c r="D4" s="15">
        <v>7575</v>
      </c>
      <c r="E4" s="15">
        <v>6001</v>
      </c>
      <c r="F4" s="16">
        <v>-1722</v>
      </c>
    </row>
    <row r="5" spans="1:6" ht="15.75" customHeight="1">
      <c r="A5" s="14" t="s">
        <v>57</v>
      </c>
      <c r="B5" s="15">
        <v>15372</v>
      </c>
      <c r="C5" s="15">
        <v>21419</v>
      </c>
      <c r="D5" s="15">
        <v>29364</v>
      </c>
      <c r="E5" s="15">
        <v>31252</v>
      </c>
      <c r="F5" s="16">
        <v>32574</v>
      </c>
    </row>
    <row r="6" spans="1:6" ht="15.75" customHeight="1">
      <c r="A6" s="14" t="s">
        <v>58</v>
      </c>
      <c r="B6" s="15">
        <v>-4780</v>
      </c>
      <c r="C6" s="15">
        <v>-4615</v>
      </c>
      <c r="D6" s="15">
        <v>-7681</v>
      </c>
      <c r="E6" s="15">
        <v>-8169</v>
      </c>
      <c r="F6" s="16">
        <v>-18163</v>
      </c>
    </row>
    <row r="7" spans="1:6" ht="15.75" customHeight="1">
      <c r="A7" s="14" t="s">
        <v>59</v>
      </c>
      <c r="B7" s="15">
        <v>-3583</v>
      </c>
      <c r="C7" s="15">
        <v>-1314</v>
      </c>
      <c r="D7" s="15">
        <v>-3278</v>
      </c>
      <c r="E7" s="15">
        <v>-2849</v>
      </c>
      <c r="F7" s="16">
        <v>-9487</v>
      </c>
    </row>
    <row r="8" spans="1:6" ht="15.75" customHeight="1">
      <c r="A8" s="14" t="s">
        <v>60</v>
      </c>
      <c r="B8" s="15">
        <v>7100</v>
      </c>
      <c r="C8" s="15">
        <v>3263</v>
      </c>
      <c r="D8" s="15">
        <v>8193</v>
      </c>
      <c r="E8" s="15">
        <v>17480</v>
      </c>
      <c r="F8" s="16">
        <v>3602</v>
      </c>
    </row>
    <row r="9" spans="1:6" ht="15.75" customHeight="1">
      <c r="A9" s="14" t="s">
        <v>61</v>
      </c>
      <c r="B9" s="15">
        <v>738</v>
      </c>
      <c r="C9" s="15">
        <v>1151</v>
      </c>
      <c r="D9" s="15">
        <v>1711</v>
      </c>
      <c r="E9" s="15">
        <v>1265</v>
      </c>
      <c r="F9" s="16">
        <v>2314</v>
      </c>
    </row>
    <row r="10" spans="1:6" ht="15.75" customHeight="1">
      <c r="A10" s="14" t="s">
        <v>62</v>
      </c>
      <c r="B10" s="15">
        <v>-242</v>
      </c>
      <c r="C10" s="15">
        <v>-1043</v>
      </c>
      <c r="D10" s="15">
        <v>-2438</v>
      </c>
      <c r="E10" s="15">
        <v>13481</v>
      </c>
      <c r="F10" s="16">
        <v>-19611</v>
      </c>
    </row>
    <row r="11" spans="1:6" ht="15.75" customHeight="1">
      <c r="A11" s="29" t="s">
        <v>63</v>
      </c>
      <c r="B11" s="30">
        <v>18365</v>
      </c>
      <c r="C11" s="30">
        <v>30723</v>
      </c>
      <c r="D11" s="30">
        <v>38514</v>
      </c>
      <c r="E11" s="30">
        <v>66064</v>
      </c>
      <c r="F11" s="31">
        <v>46327</v>
      </c>
    </row>
    <row r="12" spans="1:6" ht="15.75" customHeight="1">
      <c r="A12" s="14"/>
      <c r="B12" s="15"/>
      <c r="C12" s="15"/>
      <c r="D12" s="15"/>
      <c r="E12" s="15"/>
      <c r="F12" s="16"/>
    </row>
    <row r="13" spans="1:6" ht="15.75" customHeight="1">
      <c r="A13" s="14" t="s">
        <v>64</v>
      </c>
      <c r="B13" s="15">
        <v>-10058</v>
      </c>
      <c r="C13" s="15">
        <v>-11323</v>
      </c>
      <c r="D13" s="15">
        <v>-12689</v>
      </c>
      <c r="E13" s="15">
        <v>-35044</v>
      </c>
      <c r="F13" s="16">
        <v>-55396</v>
      </c>
    </row>
    <row r="14" spans="1:6" ht="15.75" customHeight="1">
      <c r="A14" s="14" t="s">
        <v>65</v>
      </c>
      <c r="B14" s="15" t="s">
        <v>20</v>
      </c>
      <c r="C14" s="15" t="s">
        <v>20</v>
      </c>
      <c r="D14" s="15" t="s">
        <v>20</v>
      </c>
      <c r="E14" s="15" t="s">
        <v>20</v>
      </c>
      <c r="F14" s="16" t="s">
        <v>20</v>
      </c>
    </row>
    <row r="15" spans="1:6" ht="15.75" customHeight="1">
      <c r="A15" s="14" t="s">
        <v>66</v>
      </c>
      <c r="B15" s="15">
        <v>-13972</v>
      </c>
      <c r="C15" s="15">
        <v>-2186</v>
      </c>
      <c r="D15" s="15">
        <v>-2461</v>
      </c>
      <c r="E15" s="15">
        <v>-2325</v>
      </c>
      <c r="F15" s="16">
        <v>-1985</v>
      </c>
    </row>
    <row r="16" spans="1:6" ht="15.75" customHeight="1">
      <c r="A16" s="14" t="s">
        <v>67</v>
      </c>
      <c r="B16" s="15" t="s">
        <v>20</v>
      </c>
      <c r="C16" s="15" t="s">
        <v>20</v>
      </c>
      <c r="D16" s="15" t="s">
        <v>20</v>
      </c>
      <c r="E16" s="15" t="s">
        <v>20</v>
      </c>
      <c r="F16" s="16" t="s">
        <v>68</v>
      </c>
    </row>
    <row r="17" spans="1:6" ht="15.75" customHeight="1">
      <c r="A17" s="14" t="s">
        <v>69</v>
      </c>
      <c r="B17" s="15">
        <v>-3054</v>
      </c>
      <c r="C17" s="15">
        <v>1140</v>
      </c>
      <c r="D17" s="15">
        <v>-9131</v>
      </c>
      <c r="E17" s="15">
        <v>-22242</v>
      </c>
      <c r="F17" s="16">
        <v>-773</v>
      </c>
    </row>
    <row r="18" spans="1:6" ht="15.75" customHeight="1">
      <c r="A18" s="14" t="s">
        <v>70</v>
      </c>
      <c r="B18" s="15">
        <v>-3054</v>
      </c>
      <c r="C18" s="15">
        <v>1140</v>
      </c>
      <c r="D18" s="15">
        <v>-9131</v>
      </c>
      <c r="E18" s="15">
        <v>-22242</v>
      </c>
      <c r="F18" s="16">
        <v>-773</v>
      </c>
    </row>
    <row r="19" spans="1:6" ht="15.75" customHeight="1">
      <c r="A19" s="14" t="s">
        <v>71</v>
      </c>
      <c r="B19" s="15" t="s">
        <v>20</v>
      </c>
      <c r="C19" s="15" t="s">
        <v>20</v>
      </c>
      <c r="D19" s="15" t="s">
        <v>20</v>
      </c>
      <c r="E19" s="15" t="s">
        <v>20</v>
      </c>
      <c r="F19" s="16" t="s">
        <v>20</v>
      </c>
    </row>
    <row r="20" spans="1:6" ht="15.75" customHeight="1">
      <c r="A20" s="29" t="s">
        <v>72</v>
      </c>
      <c r="B20" s="30">
        <v>-27084</v>
      </c>
      <c r="C20" s="30">
        <v>-12369</v>
      </c>
      <c r="D20" s="30">
        <v>-24281</v>
      </c>
      <c r="E20" s="30">
        <v>-59611</v>
      </c>
      <c r="F20" s="31">
        <v>-58154</v>
      </c>
    </row>
    <row r="21" spans="1:6" ht="15.75" customHeight="1">
      <c r="A21" s="14"/>
      <c r="B21" s="15"/>
      <c r="C21" s="15"/>
      <c r="D21" s="15"/>
      <c r="E21" s="15"/>
      <c r="F21" s="16"/>
    </row>
    <row r="22" spans="1:6" ht="15.75" customHeight="1">
      <c r="A22" s="14" t="s">
        <v>73</v>
      </c>
      <c r="B22" s="15">
        <v>9928</v>
      </c>
      <c r="C22" s="15">
        <v>-7759</v>
      </c>
      <c r="D22" s="15">
        <v>-9950</v>
      </c>
      <c r="E22" s="15">
        <v>-1723</v>
      </c>
      <c r="F22" s="16">
        <v>6088</v>
      </c>
    </row>
    <row r="23" spans="1:6" ht="15.75" customHeight="1">
      <c r="A23" s="14" t="s">
        <v>74</v>
      </c>
      <c r="B23" s="15" t="s">
        <v>20</v>
      </c>
      <c r="C23" s="15">
        <v>73</v>
      </c>
      <c r="D23" s="15">
        <v>-116</v>
      </c>
      <c r="E23" s="15">
        <v>619</v>
      </c>
      <c r="F23" s="16">
        <v>203</v>
      </c>
    </row>
    <row r="24" spans="1:6" ht="15.75" customHeight="1">
      <c r="A24" s="14" t="s">
        <v>75</v>
      </c>
      <c r="B24" s="15">
        <v>9928</v>
      </c>
      <c r="C24" s="15">
        <v>-7686</v>
      </c>
      <c r="D24" s="15">
        <v>-10066</v>
      </c>
      <c r="E24" s="15">
        <v>-1104</v>
      </c>
      <c r="F24" s="16">
        <v>6291</v>
      </c>
    </row>
    <row r="25" spans="1:6" ht="15.75" customHeight="1">
      <c r="A25" s="14" t="s">
        <v>76</v>
      </c>
      <c r="B25" s="15" t="s">
        <v>20</v>
      </c>
      <c r="C25" s="15" t="s">
        <v>20</v>
      </c>
      <c r="D25" s="15" t="s">
        <v>20</v>
      </c>
      <c r="E25" s="15" t="s">
        <v>20</v>
      </c>
      <c r="F25" s="16" t="s">
        <v>20</v>
      </c>
    </row>
    <row r="26" spans="1:6" ht="15.75" customHeight="1">
      <c r="A26" s="14" t="s">
        <v>77</v>
      </c>
      <c r="B26" s="15" t="s">
        <v>20</v>
      </c>
      <c r="C26" s="15" t="s">
        <v>20</v>
      </c>
      <c r="D26" s="15" t="s">
        <v>20</v>
      </c>
      <c r="E26" s="15" t="s">
        <v>20</v>
      </c>
      <c r="F26" s="16" t="s">
        <v>20</v>
      </c>
    </row>
    <row r="27" spans="1:6" ht="15.75" customHeight="1">
      <c r="A27" s="14" t="s">
        <v>78</v>
      </c>
      <c r="B27" s="15" t="s">
        <v>20</v>
      </c>
      <c r="C27" s="15" t="s">
        <v>20</v>
      </c>
      <c r="D27" s="15" t="s">
        <v>20</v>
      </c>
      <c r="E27" s="15" t="s">
        <v>20</v>
      </c>
      <c r="F27" s="16" t="s">
        <v>68</v>
      </c>
    </row>
    <row r="28" spans="1:6" ht="15.75" customHeight="1">
      <c r="A28" s="14" t="s">
        <v>79</v>
      </c>
      <c r="B28" s="15" t="s">
        <v>20</v>
      </c>
      <c r="C28" s="15" t="s">
        <v>20</v>
      </c>
      <c r="D28" s="15" t="s">
        <v>20</v>
      </c>
      <c r="E28" s="15" t="s">
        <v>20</v>
      </c>
      <c r="F28" s="16" t="s">
        <v>20</v>
      </c>
    </row>
    <row r="29" spans="1:6" ht="15.75" customHeight="1">
      <c r="A29" s="29" t="s">
        <v>80</v>
      </c>
      <c r="B29" s="30">
        <v>9928</v>
      </c>
      <c r="C29" s="30">
        <v>-7686</v>
      </c>
      <c r="D29" s="30">
        <v>-10066</v>
      </c>
      <c r="E29" s="30">
        <v>-1104</v>
      </c>
      <c r="F29" s="31">
        <v>6291</v>
      </c>
    </row>
    <row r="30" spans="1:6" ht="15.75" customHeight="1">
      <c r="A30" s="22" t="s">
        <v>81</v>
      </c>
      <c r="B30" s="23">
        <v>1922</v>
      </c>
      <c r="C30" s="23">
        <v>10317</v>
      </c>
      <c r="D30" s="23">
        <v>4237</v>
      </c>
      <c r="E30" s="23">
        <v>5967</v>
      </c>
      <c r="F30" s="32">
        <v>-5900</v>
      </c>
    </row>
    <row r="31" spans="1:6" ht="15.75" customHeight="1">
      <c r="A31" s="14" t="s">
        <v>82</v>
      </c>
      <c r="B31" s="15">
        <v>4215</v>
      </c>
      <c r="C31" s="15">
        <v>5418</v>
      </c>
      <c r="D31" s="15">
        <v>6864</v>
      </c>
      <c r="E31" s="15">
        <v>9208</v>
      </c>
      <c r="F31" s="16">
        <v>12757</v>
      </c>
    </row>
    <row r="32" spans="1:6" ht="15.75" customHeight="1">
      <c r="A32" s="33" t="s">
        <v>83</v>
      </c>
      <c r="B32" s="34" t="s">
        <v>20</v>
      </c>
      <c r="C32" s="34" t="s">
        <v>20</v>
      </c>
      <c r="D32" s="34" t="s">
        <v>20</v>
      </c>
      <c r="E32" s="34" t="s">
        <v>20</v>
      </c>
      <c r="F32" s="35" t="s">
        <v>20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H24"/>
  <sheetViews>
    <sheetView workbookViewId="0">
      <selection activeCell="C6" sqref="C6"/>
    </sheetView>
  </sheetViews>
  <sheetFormatPr defaultColWidth="11.25" defaultRowHeight="15" customHeight="1"/>
  <cols>
    <col min="2" max="2" width="20.625" customWidth="1"/>
    <col min="3" max="3" width="34.25" customWidth="1"/>
  </cols>
  <sheetData>
    <row r="2" spans="2:8">
      <c r="B2" s="38" t="s">
        <v>84</v>
      </c>
      <c r="C2" s="39" t="s">
        <v>85</v>
      </c>
      <c r="D2" s="39">
        <v>2017</v>
      </c>
      <c r="E2" s="39">
        <v>2018</v>
      </c>
      <c r="F2" s="39">
        <v>2019</v>
      </c>
      <c r="G2" s="39">
        <v>2020</v>
      </c>
      <c r="H2" s="40">
        <v>2021</v>
      </c>
    </row>
    <row r="3" spans="2:8">
      <c r="B3" s="41" t="s">
        <v>86</v>
      </c>
      <c r="C3" s="42"/>
      <c r="D3" s="42"/>
      <c r="E3" s="42"/>
      <c r="F3" s="42"/>
      <c r="G3" s="42"/>
      <c r="H3" s="43"/>
    </row>
    <row r="4" spans="2:8">
      <c r="B4" s="44" t="s">
        <v>93</v>
      </c>
      <c r="C4" s="48" t="s">
        <v>94</v>
      </c>
      <c r="D4" s="46">
        <f>IS!B5/IS!B18</f>
        <v>21.738212990438509</v>
      </c>
      <c r="E4" s="46">
        <f>IS!C5/IS!C18</f>
        <v>9.3051722426288102</v>
      </c>
      <c r="F4" s="46">
        <f>IS!D5/IS!D18</f>
        <v>9.9228512254055925</v>
      </c>
      <c r="G4" s="46">
        <f>IS!E5/IS!E18</f>
        <v>7.1612676386479768</v>
      </c>
      <c r="H4" s="47">
        <f>IS!F5/IS!F18</f>
        <v>5.9188946169524037</v>
      </c>
    </row>
    <row r="5" spans="2:8">
      <c r="B5" s="44" t="s">
        <v>87</v>
      </c>
      <c r="C5" s="45" t="s">
        <v>88</v>
      </c>
      <c r="D5" s="46">
        <f>IS!B10/IS!B3</f>
        <v>2.3084794170892695E-2</v>
      </c>
      <c r="E5" s="46">
        <f>IS!C10/IS!C3</f>
        <v>5.3334879147397665E-2</v>
      </c>
      <c r="F5" s="46">
        <f>IS!D10/IS!D3</f>
        <v>5.1835506662579051E-2</v>
      </c>
      <c r="G5" s="46">
        <f>IS!E10/IS!E3</f>
        <v>5.9313999751336527E-2</v>
      </c>
      <c r="H5" s="47">
        <f>IS!F10/IS!F3</f>
        <v>5.2954097509269465E-2</v>
      </c>
    </row>
    <row r="6" spans="2:8">
      <c r="B6" s="44" t="s">
        <v>91</v>
      </c>
      <c r="C6" s="49" t="s">
        <v>92</v>
      </c>
      <c r="D6" s="46">
        <f>IS!B18/BS!B14</f>
        <v>2.3098012337217273E-2</v>
      </c>
      <c r="E6" s="46">
        <f>IS!C18/BS!C14</f>
        <v>6.1931287196891449E-2</v>
      </c>
      <c r="F6" s="46">
        <f>IS!D18/BS!D14</f>
        <v>5.2364344002259665E-2</v>
      </c>
      <c r="G6" s="46">
        <f>IS!E18/BS!E14</f>
        <v>6.760439977971E-2</v>
      </c>
      <c r="H6" s="47">
        <f>IS!F18/BS!F14</f>
        <v>7.9334393851846041E-2</v>
      </c>
    </row>
    <row r="7" spans="2:8">
      <c r="B7" s="44"/>
      <c r="D7" s="46"/>
      <c r="E7" s="46"/>
      <c r="F7" s="46"/>
      <c r="G7" s="46"/>
      <c r="H7" s="47"/>
    </row>
    <row r="8" spans="2:8">
      <c r="B8" s="41" t="s">
        <v>95</v>
      </c>
      <c r="C8" s="42"/>
      <c r="D8" s="50"/>
      <c r="E8" s="50"/>
      <c r="F8" s="50"/>
      <c r="G8" s="50"/>
      <c r="H8" s="51"/>
    </row>
    <row r="9" spans="2:8">
      <c r="B9" s="44" t="s">
        <v>89</v>
      </c>
      <c r="C9" s="48" t="s">
        <v>90</v>
      </c>
      <c r="D9" s="46">
        <f>IS!B3/BS!B14</f>
        <v>1.3545503008148656</v>
      </c>
      <c r="E9" s="46">
        <f>IS!C3/BS!C14</f>
        <v>1.431846687324775</v>
      </c>
      <c r="F9" s="46">
        <f>IS!D3/BS!D14</f>
        <v>1.2676346658786577</v>
      </c>
      <c r="G9" s="46">
        <f>IS!E3/BS!E14</f>
        <v>1.2235537479046441</v>
      </c>
      <c r="H9" s="47">
        <f>IS!F3/BS!F14</f>
        <v>1.1171635172120253</v>
      </c>
    </row>
    <row r="10" spans="2:8">
      <c r="B10" s="44" t="s">
        <v>100</v>
      </c>
      <c r="C10" s="48" t="s">
        <v>101</v>
      </c>
      <c r="D10" s="46">
        <f>IS!B4/AVERAGE(BS!B5)</f>
        <v>6.9753848071290587</v>
      </c>
      <c r="E10" s="46">
        <f>IS!C4/AVERAGE(BS!C5,BS!B5)</f>
        <v>8.3775924866801113</v>
      </c>
      <c r="F10" s="46">
        <f>IS!D4/AVERAGE(BS!D5,BS!C5)</f>
        <v>8.7885110562501652</v>
      </c>
      <c r="G10" s="46">
        <f>IS!E4/AVERAGE(BS!E5,BS!D5)</f>
        <v>10.53494987808182</v>
      </c>
      <c r="H10" s="47">
        <f>IS!F4/AVERAGE(BS!F5,BS!E5)</f>
        <v>9.6515991849029863</v>
      </c>
    </row>
    <row r="11" spans="2:8">
      <c r="B11" s="44" t="s">
        <v>102</v>
      </c>
      <c r="C11" s="45" t="s">
        <v>103</v>
      </c>
      <c r="D11" s="46">
        <f>365/D10</f>
        <v>52.326862258116385</v>
      </c>
      <c r="E11" s="46">
        <f>365/E10</f>
        <v>43.568602862973933</v>
      </c>
      <c r="F11" s="46">
        <f>365/F10</f>
        <v>41.531494659771894</v>
      </c>
      <c r="G11" s="46">
        <f>365/G10</f>
        <v>34.646581542774115</v>
      </c>
      <c r="H11" s="47">
        <f>365/H10</f>
        <v>37.817567120994035</v>
      </c>
    </row>
    <row r="12" spans="2:8">
      <c r="B12" s="44" t="s">
        <v>96</v>
      </c>
      <c r="C12" s="49" t="s">
        <v>97</v>
      </c>
      <c r="D12" s="46">
        <f>IS!B3/AVERAGE(BS!B4)</f>
        <v>13.511546642357946</v>
      </c>
      <c r="E12" s="46">
        <f>IS!C3/AVERAGE(BS!C4,BS!B4)</f>
        <v>15.608525183472404</v>
      </c>
      <c r="F12" s="46">
        <f>IS!D3/AVERAGE(BS!D4,BS!C4)</f>
        <v>14.963966607099993</v>
      </c>
      <c r="G12" s="46">
        <f>IS!E3/AVERAGE(BS!E4,BS!D4)</f>
        <v>17.022972794214912</v>
      </c>
      <c r="H12" s="47">
        <f>IS!F3/AVERAGE(BS!F4,BS!E4)</f>
        <v>16.36069855309665</v>
      </c>
    </row>
    <row r="13" spans="2:8">
      <c r="B13" s="44" t="s">
        <v>98</v>
      </c>
      <c r="C13" s="45" t="s">
        <v>99</v>
      </c>
      <c r="D13" s="46">
        <f t="shared" ref="D13:H13" si="0">365/D12</f>
        <v>27.013931836326226</v>
      </c>
      <c r="E13" s="46">
        <f t="shared" si="0"/>
        <v>23.384656507233121</v>
      </c>
      <c r="F13" s="46">
        <f t="shared" si="0"/>
        <v>24.391928262310977</v>
      </c>
      <c r="G13" s="46">
        <f t="shared" si="0"/>
        <v>21.441613307638114</v>
      </c>
      <c r="H13" s="47">
        <f t="shared" si="0"/>
        <v>22.309560854962093</v>
      </c>
    </row>
    <row r="14" spans="2:8">
      <c r="B14" s="44"/>
      <c r="D14" s="46"/>
      <c r="E14" s="46"/>
      <c r="F14" s="46"/>
      <c r="G14" s="46"/>
      <c r="H14" s="47"/>
    </row>
    <row r="15" spans="2:8">
      <c r="B15" s="41" t="s">
        <v>104</v>
      </c>
      <c r="D15" s="46"/>
      <c r="E15" s="46"/>
      <c r="F15" s="46"/>
      <c r="G15" s="46"/>
      <c r="H15" s="47"/>
    </row>
    <row r="16" spans="2:8">
      <c r="B16" s="44" t="s">
        <v>105</v>
      </c>
      <c r="C16" s="49" t="s">
        <v>106</v>
      </c>
      <c r="D16" s="46">
        <f>BS!B8/BS!B16</f>
        <v>1.039977195376881</v>
      </c>
      <c r="E16" s="46">
        <f>BS!C8/BS!C16</f>
        <v>1.0091377411094842</v>
      </c>
      <c r="F16" s="46">
        <f>BS!D8/BS!D16</f>
        <v>0.82954911880641569</v>
      </c>
      <c r="G16" s="46">
        <f>BS!E8/BS!E16</f>
        <v>0.80998449965550257</v>
      </c>
      <c r="H16" s="47">
        <f>BS!F8/BS!F16</f>
        <v>0.86358763161884533</v>
      </c>
    </row>
    <row r="17" spans="2:8">
      <c r="B17" s="44" t="s">
        <v>107</v>
      </c>
      <c r="C17" s="49" t="s">
        <v>108</v>
      </c>
      <c r="D17" s="46">
        <f>(BS!B3+BS!B4)/BS!B16</f>
        <v>0.76274553841369674</v>
      </c>
      <c r="E17" s="46">
        <f>(BS!C3+BS!C4)/BS!C16</f>
        <v>0.77836942156894173</v>
      </c>
      <c r="F17" s="46">
        <f>(BS!D3+BS!D4)/BS!D16</f>
        <v>0.65304582518033238</v>
      </c>
      <c r="G17" s="46">
        <f>(BS!E3+BS!E4)/BS!E16</f>
        <v>0.6647788524592313</v>
      </c>
      <c r="H17" s="47">
        <f>(BS!F3+BS!F4)/BS!F16</f>
        <v>0.68913844053059736</v>
      </c>
    </row>
    <row r="18" spans="2:8">
      <c r="B18" s="44"/>
      <c r="D18" s="52"/>
      <c r="E18" s="52"/>
      <c r="F18" s="52"/>
      <c r="G18" s="52"/>
      <c r="H18" s="53"/>
    </row>
    <row r="19" spans="2:8">
      <c r="B19" s="41" t="s">
        <v>109</v>
      </c>
      <c r="D19" s="52"/>
      <c r="E19" s="52"/>
      <c r="F19" s="52"/>
      <c r="G19" s="52"/>
      <c r="H19" s="53"/>
    </row>
    <row r="20" spans="2:8">
      <c r="B20" s="44" t="s">
        <v>110</v>
      </c>
      <c r="C20" s="45" t="s">
        <v>111</v>
      </c>
      <c r="D20" s="46">
        <f>BS!B20/BS!B14</f>
        <v>0.78898027568349705</v>
      </c>
      <c r="E20" s="46">
        <f>BS!C20/BS!C14</f>
        <v>0.732250012296493</v>
      </c>
      <c r="F20" s="46">
        <f>BS!D20/BS!D14</f>
        <v>0.73742082922339913</v>
      </c>
      <c r="G20" s="46">
        <f>BS!E20/BS!E14</f>
        <v>0.7200275831959474</v>
      </c>
      <c r="H20" s="47">
        <f>BS!F20/BS!F14</f>
        <v>0.67127492872412009</v>
      </c>
    </row>
    <row r="21" spans="2:8">
      <c r="B21" s="44" t="s">
        <v>115</v>
      </c>
      <c r="C21" t="s">
        <v>116</v>
      </c>
      <c r="D21" s="46">
        <f>BS!B20/BS!B25</f>
        <v>3.7388914490821117</v>
      </c>
      <c r="E21" s="46">
        <f>BS!C20/BS!C25</f>
        <v>2.7348092159406727</v>
      </c>
      <c r="F21" s="46">
        <f>BS!D20/BS!D25</f>
        <v>2.8083751922988132</v>
      </c>
      <c r="G21" s="46">
        <f>BS!E20/BS!E25</f>
        <v>2.571780432569831</v>
      </c>
      <c r="H21" s="46">
        <f>BS!F20/BS!F25</f>
        <v>2.0424992009412102</v>
      </c>
    </row>
    <row r="22" spans="2:8">
      <c r="B22" s="54" t="s">
        <v>112</v>
      </c>
      <c r="C22" s="55" t="s">
        <v>113</v>
      </c>
      <c r="D22" s="56">
        <f>IS!B10/IS!B11</f>
        <v>-13.686666666666667</v>
      </c>
      <c r="E22" s="56">
        <f>IS!C10/IS!C11</f>
        <v>-10.707758620689654</v>
      </c>
      <c r="F22" s="56">
        <f>IS!D10/IS!D11</f>
        <v>-25.736283185840708</v>
      </c>
      <c r="G22" s="56">
        <f>IS!E10/IS!E11</f>
        <v>17.903831118060975</v>
      </c>
      <c r="H22" s="57">
        <f>IS!F10/IS!F11</f>
        <v>1.8745479204339963</v>
      </c>
    </row>
    <row r="23" spans="2:8">
      <c r="D23" s="52"/>
      <c r="E23" s="52"/>
      <c r="F23" s="52"/>
      <c r="G23" s="52"/>
      <c r="H23" s="52"/>
    </row>
    <row r="24" spans="2:8">
      <c r="D24" s="52"/>
      <c r="E24" s="52"/>
      <c r="F24" s="52"/>
      <c r="G24" s="52"/>
      <c r="H24" s="5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F18"/>
  <sheetViews>
    <sheetView workbookViewId="0">
      <selection activeCell="G11" sqref="G11"/>
    </sheetView>
  </sheetViews>
  <sheetFormatPr defaultColWidth="11.25" defaultRowHeight="15" customHeight="1"/>
  <cols>
    <col min="1" max="1" width="28.5" customWidth="1"/>
  </cols>
  <sheetData>
    <row r="2" spans="1:6">
      <c r="A2" s="58" t="s">
        <v>1</v>
      </c>
      <c r="B2" s="58" t="s">
        <v>2</v>
      </c>
      <c r="C2" s="58" t="s">
        <v>3</v>
      </c>
      <c r="D2" s="58" t="s">
        <v>4</v>
      </c>
      <c r="E2" s="58" t="s">
        <v>5</v>
      </c>
      <c r="F2" s="58" t="s">
        <v>6</v>
      </c>
    </row>
    <row r="3" spans="1:6">
      <c r="A3" s="5" t="s">
        <v>7</v>
      </c>
      <c r="B3" s="59">
        <v>1</v>
      </c>
      <c r="C3" s="59">
        <v>1</v>
      </c>
      <c r="D3" s="59">
        <v>1</v>
      </c>
      <c r="E3" s="59">
        <v>1</v>
      </c>
      <c r="F3" s="59">
        <v>1</v>
      </c>
    </row>
    <row r="4" spans="1:6">
      <c r="A4" s="7" t="s">
        <v>8</v>
      </c>
      <c r="B4" s="59">
        <f>IS!B4/IS!B3</f>
        <v>0.6293164517108385</v>
      </c>
      <c r="C4" s="59">
        <f>IS!C4/IS!C3</f>
        <v>0.59752583871147813</v>
      </c>
      <c r="D4" s="59">
        <f>IS!D4/IS!D3</f>
        <v>0.59009988521399392</v>
      </c>
      <c r="E4" s="59">
        <f>IS!E4/IS!E3</f>
        <v>0.60432208131294296</v>
      </c>
      <c r="F4" s="59">
        <f>IS!F4/IS!F3</f>
        <v>0.57967485558360399</v>
      </c>
    </row>
    <row r="5" spans="1:6">
      <c r="A5" s="5" t="s">
        <v>9</v>
      </c>
      <c r="B5" s="59">
        <f t="shared" ref="B5:F5" si="0">B3-B4</f>
        <v>0.3706835482891615</v>
      </c>
      <c r="C5" s="59">
        <f t="shared" si="0"/>
        <v>0.40247416128852187</v>
      </c>
      <c r="D5" s="59">
        <f t="shared" si="0"/>
        <v>0.40990011478600608</v>
      </c>
      <c r="E5" s="59">
        <f t="shared" si="0"/>
        <v>0.39567791868705704</v>
      </c>
      <c r="F5" s="59">
        <f t="shared" si="0"/>
        <v>0.42032514441639601</v>
      </c>
    </row>
    <row r="6" spans="1:6">
      <c r="A6" s="7" t="s">
        <v>10</v>
      </c>
      <c r="B6" s="59">
        <f>IS!B6/IS!B3</f>
        <v>0.12806091107455031</v>
      </c>
      <c r="C6" s="59">
        <f>IS!C6/IS!C3</f>
        <v>0.12473214746529397</v>
      </c>
      <c r="D6" s="59">
        <f>IS!D6/IS!D3</f>
        <v>0.12860089595956595</v>
      </c>
      <c r="E6" s="59">
        <f>IS!E6/IS!E3</f>
        <v>0.11057930200689724</v>
      </c>
      <c r="F6" s="59">
        <f>IS!F6/IS!F3</f>
        <v>0.11930475797216818</v>
      </c>
    </row>
    <row r="7" spans="1:6">
      <c r="A7" s="7" t="s">
        <v>11</v>
      </c>
      <c r="B7" s="59">
        <f>IS!B7/IS!B3</f>
        <v>0.2207493830512319</v>
      </c>
      <c r="C7" s="59">
        <f>IS!C7/IS!C3</f>
        <v>0.22568745910797394</v>
      </c>
      <c r="D7" s="59">
        <f>IS!D7/IS!D3</f>
        <v>0.23018311268396555</v>
      </c>
      <c r="E7" s="59">
        <f>IS!E7/IS!E3</f>
        <v>0.22559057276292441</v>
      </c>
      <c r="F7" s="59">
        <f>IS!F7/IS!F3</f>
        <v>0.24819825380676086</v>
      </c>
    </row>
    <row r="8" spans="1:6">
      <c r="A8" s="7" t="s">
        <v>12</v>
      </c>
      <c r="B8" s="59">
        <f>IS!B8/IS!B3</f>
        <v>-1.2115400075134292E-3</v>
      </c>
      <c r="C8" s="59">
        <f>IS!C8/IS!C3</f>
        <v>-1.2803244321436702E-3</v>
      </c>
      <c r="D8" s="59">
        <f>IS!D8/IS!D3</f>
        <v>-7.1940052010444349E-4</v>
      </c>
      <c r="E8" s="59">
        <f>IS!E8/IS!E3</f>
        <v>1.9404416589886036E-4</v>
      </c>
      <c r="F8" s="59">
        <f>IS!F8/IS!F3</f>
        <v>-1.3196487180251246E-4</v>
      </c>
    </row>
    <row r="9" spans="1:6">
      <c r="A9" s="7" t="s">
        <v>13</v>
      </c>
      <c r="B9" s="59">
        <f t="shared" ref="B9:F9" si="1">SUM(B6:B8)</f>
        <v>0.34759875411826879</v>
      </c>
      <c r="C9" s="59">
        <f t="shared" si="1"/>
        <v>0.34913928214112427</v>
      </c>
      <c r="D9" s="59">
        <f t="shared" si="1"/>
        <v>0.35806460812342705</v>
      </c>
      <c r="E9" s="59">
        <f t="shared" si="1"/>
        <v>0.33636391893572049</v>
      </c>
      <c r="F9" s="59">
        <f t="shared" si="1"/>
        <v>0.36737104690712652</v>
      </c>
    </row>
    <row r="10" spans="1:6">
      <c r="A10" s="5" t="s">
        <v>14</v>
      </c>
      <c r="B10" s="59">
        <f t="shared" ref="B10:F10" si="2">B5-B9</f>
        <v>2.3084794170892708E-2</v>
      </c>
      <c r="C10" s="59">
        <f t="shared" si="2"/>
        <v>5.3334879147397596E-2</v>
      </c>
      <c r="D10" s="59">
        <f t="shared" si="2"/>
        <v>5.1835506662579023E-2</v>
      </c>
      <c r="E10" s="59">
        <f t="shared" si="2"/>
        <v>5.9313999751336555E-2</v>
      </c>
      <c r="F10" s="59">
        <f t="shared" si="2"/>
        <v>5.2954097509269493E-2</v>
      </c>
    </row>
    <row r="11" spans="1:6">
      <c r="A11" s="7" t="s">
        <v>15</v>
      </c>
      <c r="B11" s="59">
        <f>IS!B11/IS!B3</f>
        <v>-1.6866629934894808E-3</v>
      </c>
      <c r="C11" s="59">
        <f>IS!C11/IS!C3</f>
        <v>-4.9809564295130258E-3</v>
      </c>
      <c r="D11" s="59">
        <f>IS!D11/IS!D3</f>
        <v>-2.014102280748034E-3</v>
      </c>
      <c r="E11" s="59">
        <f>IS!E11/IS!E3</f>
        <v>3.3129222097890505E-3</v>
      </c>
      <c r="F11" s="59">
        <f>IS!F11/IS!F3</f>
        <v>2.8248996428434599E-2</v>
      </c>
    </row>
    <row r="12" spans="1:6">
      <c r="A12" s="5" t="s">
        <v>16</v>
      </c>
      <c r="B12" s="59">
        <f t="shared" ref="B12:F12" si="3">B10-B11</f>
        <v>2.4771457164382189E-2</v>
      </c>
      <c r="C12" s="59">
        <f t="shared" si="3"/>
        <v>5.831583557691062E-2</v>
      </c>
      <c r="D12" s="59">
        <f t="shared" si="3"/>
        <v>5.3849608943327056E-2</v>
      </c>
      <c r="E12" s="59">
        <f t="shared" si="3"/>
        <v>5.6001077541547505E-2</v>
      </c>
      <c r="F12" s="59">
        <f t="shared" si="3"/>
        <v>2.4705101080834894E-2</v>
      </c>
    </row>
    <row r="13" spans="1:6">
      <c r="A13" s="7" t="s">
        <v>17</v>
      </c>
      <c r="B13" s="59">
        <f>IS!B13/IS!B3</f>
        <v>4.3234794733113691E-3</v>
      </c>
      <c r="C13" s="59">
        <f>IS!C13/IS!C3</f>
        <v>5.1398317639026652E-3</v>
      </c>
      <c r="D13" s="59">
        <f>IS!D13/IS!D3</f>
        <v>8.4627943619395279E-3</v>
      </c>
      <c r="E13" s="59">
        <f>IS!E13/IS!E3</f>
        <v>7.4158688714824486E-3</v>
      </c>
      <c r="F13" s="59">
        <f>IS!F13/IS!F3</f>
        <v>1.0197479045255437E-2</v>
      </c>
    </row>
    <row r="14" spans="1:6">
      <c r="A14" s="5" t="s">
        <v>114</v>
      </c>
      <c r="B14" s="59">
        <f t="shared" ref="B14:F14" si="4">B12-B13</f>
        <v>2.0447977691070818E-2</v>
      </c>
      <c r="C14" s="59">
        <f t="shared" si="4"/>
        <v>5.3176003813007952E-2</v>
      </c>
      <c r="D14" s="59">
        <f t="shared" si="4"/>
        <v>4.5386814581387526E-2</v>
      </c>
      <c r="E14" s="59">
        <f t="shared" si="4"/>
        <v>4.8585208670065057E-2</v>
      </c>
      <c r="F14" s="59">
        <f t="shared" si="4"/>
        <v>1.4507622035579457E-2</v>
      </c>
    </row>
    <row r="15" spans="1:6">
      <c r="A15" s="7" t="s">
        <v>19</v>
      </c>
      <c r="B15" s="59" t="s">
        <v>20</v>
      </c>
      <c r="C15" s="59" t="s">
        <v>20</v>
      </c>
      <c r="D15" s="59" t="s">
        <v>20</v>
      </c>
      <c r="E15" s="59" t="s">
        <v>20</v>
      </c>
      <c r="F15" s="59" t="s">
        <v>20</v>
      </c>
    </row>
    <row r="16" spans="1:6">
      <c r="A16" s="7" t="s">
        <v>21</v>
      </c>
      <c r="B16" s="59">
        <f>IS!B16/IS!B3</f>
        <v>1.7052162864178651E-2</v>
      </c>
      <c r="C16" s="59">
        <f>IS!C16/IS!C3</f>
        <v>4.3252736305590261E-2</v>
      </c>
      <c r="D16" s="59">
        <f>IS!D16/IS!D3</f>
        <v>4.1308703060722513E-2</v>
      </c>
      <c r="E16" s="59">
        <f>IS!E16/IS!E3</f>
        <v>5.5252496995316841E-2</v>
      </c>
      <c r="F16" s="59">
        <f>IS!F16/IS!F3</f>
        <v>7.1014128755145567E-2</v>
      </c>
    </row>
    <row r="17" spans="1:6">
      <c r="A17" s="7" t="s">
        <v>22</v>
      </c>
      <c r="B17" s="59" t="s">
        <v>20</v>
      </c>
      <c r="C17" s="59" t="s">
        <v>20</v>
      </c>
      <c r="D17" s="59" t="s">
        <v>20</v>
      </c>
      <c r="E17" s="59" t="s">
        <v>20</v>
      </c>
      <c r="F17" s="59" t="s">
        <v>20</v>
      </c>
    </row>
    <row r="18" spans="1:6">
      <c r="A18" s="60" t="s">
        <v>23</v>
      </c>
      <c r="B18" s="61">
        <f>IS!B18/IS!B3</f>
        <v>1.7052162864178651E-2</v>
      </c>
      <c r="C18" s="61">
        <f>IS!C18/IS!C3</f>
        <v>4.3252736305590261E-2</v>
      </c>
      <c r="D18" s="61">
        <f>IS!D18/IS!D3</f>
        <v>4.1308703060722513E-2</v>
      </c>
      <c r="E18" s="61">
        <f>IS!E18/IS!E3</f>
        <v>5.5252496995316841E-2</v>
      </c>
      <c r="F18" s="61">
        <f>IS!F18/IS!F3</f>
        <v>7.1014128755145567E-2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F26"/>
  <sheetViews>
    <sheetView workbookViewId="0"/>
  </sheetViews>
  <sheetFormatPr defaultColWidth="11.25" defaultRowHeight="15" customHeight="1"/>
  <cols>
    <col min="1" max="1" width="29.5" customWidth="1"/>
  </cols>
  <sheetData>
    <row r="2" spans="1:6">
      <c r="A2" s="63" t="s">
        <v>1</v>
      </c>
      <c r="B2" s="64">
        <f t="shared" ref="B2:E2" si="0">C2-1</f>
        <v>2017</v>
      </c>
      <c r="C2" s="64">
        <f t="shared" si="0"/>
        <v>2018</v>
      </c>
      <c r="D2" s="64">
        <f t="shared" si="0"/>
        <v>2019</v>
      </c>
      <c r="E2" s="64">
        <f t="shared" si="0"/>
        <v>2020</v>
      </c>
      <c r="F2" s="65">
        <v>2021</v>
      </c>
    </row>
    <row r="3" spans="1:6">
      <c r="A3" s="66" t="s">
        <v>30</v>
      </c>
      <c r="B3" s="36">
        <f>BS!B3/BS!B14</f>
        <v>0.23597593481075319</v>
      </c>
      <c r="C3" s="36">
        <f>BS!C3/BS!C14</f>
        <v>0.25361516895381436</v>
      </c>
      <c r="D3" s="36">
        <f>BS!D3/BS!D14</f>
        <v>0.2486312194812158</v>
      </c>
      <c r="E3" s="36">
        <f>BS!E3/BS!E14</f>
        <v>0.26747648604418006</v>
      </c>
      <c r="F3" s="67">
        <f>BS!F3/BS!F14</f>
        <v>0.22838955745941614</v>
      </c>
    </row>
    <row r="4" spans="1:6">
      <c r="A4" s="66" t="s">
        <v>31</v>
      </c>
      <c r="B4" s="36">
        <f>BS!B4/BS!B14</f>
        <v>0.1002513136851725</v>
      </c>
      <c r="C4" s="36">
        <f>BS!C4/BS!C14</f>
        <v>0.10253430721558211</v>
      </c>
      <c r="D4" s="36">
        <f>BS!D4/BS!D14</f>
        <v>9.4064220292633505E-2</v>
      </c>
      <c r="E4" s="36">
        <f>BS!E4/BS!E14</f>
        <v>7.7781031334379205E-2</v>
      </c>
      <c r="F4" s="67">
        <f>BS!F4/BS!F14</f>
        <v>7.8209673545769937E-2</v>
      </c>
    </row>
    <row r="5" spans="1:6">
      <c r="A5" s="66" t="s">
        <v>32</v>
      </c>
      <c r="B5" s="36">
        <f>BS!B5/BS!B14</f>
        <v>0.12220699108978753</v>
      </c>
      <c r="C5" s="36">
        <f>BS!C5/BS!C14</f>
        <v>0.10558998573606808</v>
      </c>
      <c r="D5" s="36">
        <f>BS!D5/BS!D14</f>
        <v>9.2622709614628609E-2</v>
      </c>
      <c r="E5" s="36">
        <f>BS!E5/BS!E14</f>
        <v>7.5413562081393257E-2</v>
      </c>
      <c r="F5" s="67">
        <f>BS!F5/BS!F14</f>
        <v>7.7612834651847942E-2</v>
      </c>
    </row>
    <row r="6" spans="1:6">
      <c r="A6" s="66" t="s">
        <v>33</v>
      </c>
      <c r="B6" s="36" t="s">
        <v>20</v>
      </c>
      <c r="C6" s="36" t="s">
        <v>20</v>
      </c>
      <c r="D6" s="36" t="s">
        <v>20</v>
      </c>
      <c r="E6" s="36" t="s">
        <v>20</v>
      </c>
      <c r="F6" s="67" t="s">
        <v>20</v>
      </c>
    </row>
    <row r="7" spans="1:6">
      <c r="A7" s="66" t="s">
        <v>34</v>
      </c>
      <c r="B7" s="36" t="s">
        <v>20</v>
      </c>
      <c r="C7" s="36" t="s">
        <v>20</v>
      </c>
      <c r="D7" s="36" t="s">
        <v>20</v>
      </c>
      <c r="E7" s="36" t="s">
        <v>20</v>
      </c>
      <c r="F7" s="67" t="s">
        <v>20</v>
      </c>
    </row>
    <row r="8" spans="1:6">
      <c r="A8" s="68" t="s">
        <v>36</v>
      </c>
      <c r="B8" s="36">
        <f t="shared" ref="B8:F8" si="1">SUM(B3:B7)</f>
        <v>0.45843423958571317</v>
      </c>
      <c r="C8" s="36">
        <f t="shared" si="1"/>
        <v>0.46173946190546455</v>
      </c>
      <c r="D8" s="36">
        <f t="shared" si="1"/>
        <v>0.4353181493884779</v>
      </c>
      <c r="E8" s="36">
        <f t="shared" si="1"/>
        <v>0.42067107945995252</v>
      </c>
      <c r="F8" s="67">
        <f t="shared" si="1"/>
        <v>0.38421206565703397</v>
      </c>
    </row>
    <row r="9" spans="1:6">
      <c r="A9" s="66" t="s">
        <v>37</v>
      </c>
      <c r="B9" s="36">
        <f>BS!B9/BS!B14</f>
        <v>0.37214225877694007</v>
      </c>
      <c r="C9" s="36">
        <f>BS!C9/BS!C14</f>
        <v>0.37994319020215434</v>
      </c>
      <c r="D9" s="36">
        <f>BS!D9/BS!D14</f>
        <v>0.40813813116415737</v>
      </c>
      <c r="E9" s="36">
        <f>BS!E9/BS!E14</f>
        <v>0.44770171742866599</v>
      </c>
      <c r="F9" s="67">
        <f>BS!F9/BS!F14</f>
        <v>0.48647328761539638</v>
      </c>
    </row>
    <row r="10" spans="1:6">
      <c r="A10" s="66" t="s">
        <v>38</v>
      </c>
      <c r="B10" s="36" t="s">
        <v>20</v>
      </c>
      <c r="C10" s="36" t="s">
        <v>20</v>
      </c>
      <c r="D10" s="36" t="s">
        <v>20</v>
      </c>
      <c r="E10" s="36" t="s">
        <v>20</v>
      </c>
      <c r="F10" s="67" t="s">
        <v>20</v>
      </c>
    </row>
    <row r="11" spans="1:6">
      <c r="A11" s="66" t="s">
        <v>39</v>
      </c>
      <c r="B11" s="36">
        <f>BS!B11/BS!B14</f>
        <v>0.10166780900159927</v>
      </c>
      <c r="C11" s="36">
        <f>BS!C11/BS!C14</f>
        <v>8.9444690374305247E-2</v>
      </c>
      <c r="D11" s="36">
        <f>BS!D11/BS!D14</f>
        <v>8.2823326967828598E-2</v>
      </c>
      <c r="E11" s="36">
        <f>BS!E11/BS!E14</f>
        <v>5.9436822061161992E-2</v>
      </c>
      <c r="F11" s="67">
        <f>BS!F11/BS!F14</f>
        <v>4.6652946412464716E-2</v>
      </c>
    </row>
    <row r="12" spans="1:6">
      <c r="A12" s="66" t="s">
        <v>40</v>
      </c>
      <c r="B12" s="36">
        <f>BS!B12/BS!B14</f>
        <v>6.7755692635747461E-2</v>
      </c>
      <c r="C12" s="36">
        <f>BS!C12/BS!C14</f>
        <v>6.887265751807585E-2</v>
      </c>
      <c r="D12" s="36">
        <f>BS!D12/BS!D14</f>
        <v>7.3720392479536087E-2</v>
      </c>
      <c r="E12" s="36">
        <f>BS!E12/BS!E14</f>
        <v>7.2190381050219604E-2</v>
      </c>
      <c r="F12" s="67">
        <f>BS!F12/BS!F14</f>
        <v>8.266170031510485E-2</v>
      </c>
    </row>
    <row r="13" spans="1:6">
      <c r="A13" s="68" t="s">
        <v>41</v>
      </c>
      <c r="B13" s="36">
        <f t="shared" ref="B13:C13" si="2">SUM(B9:B12)</f>
        <v>0.54156576041428683</v>
      </c>
      <c r="C13" s="36">
        <f t="shared" si="2"/>
        <v>0.53826053809453545</v>
      </c>
      <c r="D13" s="36">
        <f>SUM(D9:D12)</f>
        <v>0.5646818506115221</v>
      </c>
      <c r="E13" s="36">
        <f t="shared" ref="E13:F13" si="3">SUM(E9:E12)</f>
        <v>0.57932892054004759</v>
      </c>
      <c r="F13" s="67">
        <f t="shared" si="3"/>
        <v>0.61578793434296597</v>
      </c>
    </row>
    <row r="14" spans="1:6">
      <c r="A14" s="69" t="s">
        <v>42</v>
      </c>
      <c r="B14" s="62">
        <f t="shared" ref="B14:F14" si="4">SUM(B13+B8)</f>
        <v>1</v>
      </c>
      <c r="C14" s="62">
        <f t="shared" si="4"/>
        <v>1</v>
      </c>
      <c r="D14" s="62">
        <f t="shared" si="4"/>
        <v>1</v>
      </c>
      <c r="E14" s="62">
        <f t="shared" si="4"/>
        <v>1</v>
      </c>
      <c r="F14" s="70">
        <f t="shared" si="4"/>
        <v>1</v>
      </c>
    </row>
    <row r="15" spans="1:6">
      <c r="A15" s="66"/>
      <c r="B15" s="7"/>
      <c r="C15" s="7"/>
      <c r="D15" s="7"/>
      <c r="E15" s="7"/>
      <c r="F15" s="71"/>
    </row>
    <row r="16" spans="1:6">
      <c r="A16" s="66" t="s">
        <v>43</v>
      </c>
      <c r="B16" s="36">
        <f>BS!B16/BS!B26</f>
        <v>0.44081176832629781</v>
      </c>
      <c r="C16" s="36">
        <f>BS!C16/BS!C26</f>
        <v>0.45755759540586532</v>
      </c>
      <c r="D16" s="36">
        <f>BS!D16/BS!D26</f>
        <v>0.52476476620797208</v>
      </c>
      <c r="E16" s="36">
        <f>BS!E16/BS!E26</f>
        <v>0.51935695021184936</v>
      </c>
      <c r="F16" s="67">
        <f>BS!F16/BS!F26</f>
        <v>0.44493398647873356</v>
      </c>
    </row>
    <row r="17" spans="1:6">
      <c r="A17" s="66" t="s">
        <v>44</v>
      </c>
      <c r="B17" s="36">
        <f>BS!B17/BS!B26</f>
        <v>0.18843193310121431</v>
      </c>
      <c r="C17" s="36">
        <f>BS!C17/BS!C26</f>
        <v>0.1571890410150576</v>
      </c>
      <c r="D17" s="36">
        <f>BS!D17/BS!D26</f>
        <v>0.13992213178145879</v>
      </c>
      <c r="E17" s="36">
        <f>BS!E17/BS!E26</f>
        <v>0.13074226156537722</v>
      </c>
      <c r="F17" s="67">
        <f>BS!F17/BS!F26</f>
        <v>0.15244585661310073</v>
      </c>
    </row>
    <row r="18" spans="1:6">
      <c r="A18" s="66" t="s">
        <v>45</v>
      </c>
      <c r="B18" s="36">
        <f>BS!B18/BS!B26</f>
        <v>0.15973648291629836</v>
      </c>
      <c r="C18" s="36">
        <f>BS!C18/BS!C26</f>
        <v>0.11750206968918733</v>
      </c>
      <c r="D18" s="36">
        <f>BS!D18/BS!D26</f>
        <v>7.2733931233968332E-2</v>
      </c>
      <c r="E18" s="36">
        <f>BS!E18/BS!E26</f>
        <v>6.9928371418720894E-2</v>
      </c>
      <c r="F18" s="67">
        <f>BS!F18/BS!F26</f>
        <v>7.3942995812890627E-2</v>
      </c>
    </row>
    <row r="19" spans="1:6">
      <c r="A19" s="66" t="s">
        <v>46</v>
      </c>
      <c r="B19" s="36">
        <f>BS!B19/BS!B26</f>
        <v>0.34816841601751264</v>
      </c>
      <c r="C19" s="36">
        <f>BS!C19/BS!C26</f>
        <v>0.27469111070424496</v>
      </c>
      <c r="D19" s="36">
        <f>BS!D19/BS!D26</f>
        <v>0.21265606301542714</v>
      </c>
      <c r="E19" s="36">
        <f>BS!E19/BS!E26</f>
        <v>0.20067063298409812</v>
      </c>
      <c r="F19" s="67">
        <f>BS!F19/BS!F26</f>
        <v>0.22638885242599133</v>
      </c>
    </row>
    <row r="20" spans="1:6">
      <c r="A20" s="68" t="s">
        <v>47</v>
      </c>
      <c r="B20" s="36">
        <f t="shared" ref="B20:F20" si="5">SUM(B16,B19)</f>
        <v>0.78898018434381045</v>
      </c>
      <c r="C20" s="36">
        <f t="shared" si="5"/>
        <v>0.73224870611011028</v>
      </c>
      <c r="D20" s="36">
        <f t="shared" si="5"/>
        <v>0.73742082922339924</v>
      </c>
      <c r="E20" s="36">
        <f t="shared" si="5"/>
        <v>0.72002758319594751</v>
      </c>
      <c r="F20" s="67">
        <f t="shared" si="5"/>
        <v>0.67132283890472488</v>
      </c>
    </row>
    <row r="21" spans="1:6">
      <c r="A21" s="66" t="s">
        <v>48</v>
      </c>
      <c r="B21" s="36">
        <f>BS!B21/BS!B26</f>
        <v>3.807782667849782E-5</v>
      </c>
      <c r="C21" s="36">
        <f>BS!C21/BS!C26</f>
        <v>3.0741177764301559E-5</v>
      </c>
      <c r="D21" s="36">
        <f>BS!D21/BS!D26</f>
        <v>2.2594211253995367E-5</v>
      </c>
      <c r="E21" s="36">
        <f>BS!E21/BS!E26</f>
        <v>1.5846514410883221E-5</v>
      </c>
      <c r="F21" s="67">
        <f>BS!F21/BS!F26</f>
        <v>1.1890069550993342E-5</v>
      </c>
    </row>
    <row r="22" spans="1:6">
      <c r="A22" s="66" t="s">
        <v>49</v>
      </c>
      <c r="B22" s="36">
        <f>BS!B22/BS!B26</f>
        <v>0.22350270567862945</v>
      </c>
      <c r="C22" s="36">
        <f>BS!C22/BS!C26</f>
        <v>0.28262352356153214</v>
      </c>
      <c r="D22" s="36">
        <f>BS!D22/BS!D26</f>
        <v>0.27170083395426198</v>
      </c>
      <c r="E22" s="36">
        <f>BS!E22/BS!E26</f>
        <v>0.28097391796707466</v>
      </c>
      <c r="F22" s="67">
        <f>BS!F22/BS!F26</f>
        <v>0.33401583382650496</v>
      </c>
    </row>
    <row r="23" spans="1:6">
      <c r="A23" s="66" t="s">
        <v>50</v>
      </c>
      <c r="B23" s="36">
        <f>BS!B23/BS!B26</f>
        <v>-1.2520967849118452E-2</v>
      </c>
      <c r="C23" s="36">
        <f>BS!C23/BS!C26</f>
        <v>-1.4902970849406651E-2</v>
      </c>
      <c r="D23" s="36">
        <f>BS!D23/BS!D26</f>
        <v>-9.1442573889151842E-3</v>
      </c>
      <c r="E23" s="36">
        <f>BS!E23/BS!E26</f>
        <v>-1.0173476774329639E-3</v>
      </c>
      <c r="F23" s="67">
        <f>BS!F23/BS!F26</f>
        <v>-5.3505628007807877E-3</v>
      </c>
    </row>
    <row r="24" spans="1:6">
      <c r="A24" s="66" t="s">
        <v>51</v>
      </c>
      <c r="B24" s="36" t="s">
        <v>20</v>
      </c>
      <c r="C24" s="36" t="s">
        <v>20</v>
      </c>
      <c r="D24" s="36" t="s">
        <v>20</v>
      </c>
      <c r="E24" s="36" t="s">
        <v>20</v>
      </c>
      <c r="F24" s="67" t="s">
        <v>20</v>
      </c>
    </row>
    <row r="25" spans="1:6">
      <c r="A25" s="68" t="s">
        <v>52</v>
      </c>
      <c r="B25" s="36">
        <f t="shared" ref="B25:F25" si="6">SUM(B21:B23)</f>
        <v>0.21101981565618949</v>
      </c>
      <c r="C25" s="36">
        <f t="shared" si="6"/>
        <v>0.26775129388988977</v>
      </c>
      <c r="D25" s="36">
        <f t="shared" si="6"/>
        <v>0.26257917077660081</v>
      </c>
      <c r="E25" s="36">
        <f t="shared" si="6"/>
        <v>0.2799724168040526</v>
      </c>
      <c r="F25" s="67">
        <f t="shared" si="6"/>
        <v>0.32867716109527517</v>
      </c>
    </row>
    <row r="26" spans="1:6">
      <c r="A26" s="72" t="s">
        <v>53</v>
      </c>
      <c r="B26" s="73">
        <f t="shared" ref="B26:F26" si="7">SUM(B20,B25)</f>
        <v>1</v>
      </c>
      <c r="C26" s="73">
        <f t="shared" si="7"/>
        <v>1</v>
      </c>
      <c r="D26" s="73">
        <f t="shared" si="7"/>
        <v>1</v>
      </c>
      <c r="E26" s="73">
        <f t="shared" si="7"/>
        <v>1</v>
      </c>
      <c r="F26" s="74">
        <f t="shared" si="7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F16"/>
  <sheetViews>
    <sheetView tabSelected="1" workbookViewId="0">
      <selection activeCell="B7" sqref="B7"/>
    </sheetView>
  </sheetViews>
  <sheetFormatPr defaultColWidth="11.25" defaultRowHeight="15" customHeight="1"/>
  <cols>
    <col min="1" max="1" width="29.5" customWidth="1"/>
  </cols>
  <sheetData>
    <row r="2" spans="1:6">
      <c r="A2" s="3" t="s">
        <v>1</v>
      </c>
      <c r="B2" s="24">
        <v>2017</v>
      </c>
      <c r="C2" s="24">
        <v>2018</v>
      </c>
      <c r="D2" s="24">
        <v>2019</v>
      </c>
      <c r="E2" s="24">
        <v>2020</v>
      </c>
      <c r="F2" s="25">
        <v>2021</v>
      </c>
    </row>
    <row r="3" spans="1:6">
      <c r="A3" s="5" t="s">
        <v>7</v>
      </c>
      <c r="B3" s="7" t="s">
        <v>20</v>
      </c>
      <c r="C3" s="36">
        <f>(IS!C3-IS!B3)/IS!B3</f>
        <v>0.3093396152159491</v>
      </c>
      <c r="D3" s="36">
        <f>(IS!D3-IS!C3)/IS!C3</f>
        <v>0.2045412582067698</v>
      </c>
      <c r="E3" s="36">
        <f>(IS!E3-IS!D3)/IS!D3</f>
        <v>0.37623430604373276</v>
      </c>
      <c r="F3" s="36">
        <f>(IS!F3-IS!E3)/IS!E3</f>
        <v>0.21695366571345684</v>
      </c>
    </row>
    <row r="4" spans="1:6">
      <c r="A4" s="5" t="s">
        <v>14</v>
      </c>
      <c r="B4" s="7" t="s">
        <v>20</v>
      </c>
      <c r="C4" s="36">
        <f>(IS!C10-IS!B10)/IS!B10</f>
        <v>2.02508524111057</v>
      </c>
      <c r="D4" s="36">
        <f>(IS!D10-IS!C10)/IS!C10</f>
        <v>0.17067868931648014</v>
      </c>
      <c r="E4" s="36">
        <f>(IS!E10-IS!D10)/IS!D10</f>
        <v>0.57478852898700128</v>
      </c>
      <c r="F4" s="36">
        <f>(IS!F10-IS!E10)/IS!E10</f>
        <v>8.6466657932661506E-2</v>
      </c>
    </row>
    <row r="5" spans="1:6">
      <c r="A5" s="5" t="s">
        <v>23</v>
      </c>
      <c r="B5" s="7" t="s">
        <v>20</v>
      </c>
      <c r="C5" s="36">
        <f>(IS!C18-IS!B18)/IS!B18</f>
        <v>2.3211341905703922</v>
      </c>
      <c r="D5" s="36">
        <f>(IS!D18-IS!C18)/IS!C18</f>
        <v>0.15040206492603991</v>
      </c>
      <c r="E5" s="36">
        <f>(IS!E18-IS!D18)/IS!D18</f>
        <v>0.84078356920952713</v>
      </c>
      <c r="F5" s="36">
        <f>(IS!F18-IS!E18)/IS!E18</f>
        <v>0.56410857437532225</v>
      </c>
    </row>
    <row r="6" spans="1:6">
      <c r="A6" s="18" t="s">
        <v>36</v>
      </c>
      <c r="B6" s="7" t="s">
        <v>20</v>
      </c>
      <c r="C6" s="36">
        <f>(BS!C8-BS!B8)/BS!B8</f>
        <v>0.24758708905759425</v>
      </c>
      <c r="D6" s="36">
        <f>(BS!D8-BS!C8)/BS!C8</f>
        <v>0.28272592908216937</v>
      </c>
      <c r="E6" s="36">
        <f>(BS!E8-BS!D8)/BS!D8</f>
        <v>0.37784167583615336</v>
      </c>
      <c r="F6" s="36">
        <f>(BS!F8-BS!E8)/BS!E8</f>
        <v>0.21733103297597434</v>
      </c>
    </row>
    <row r="7" spans="1:6">
      <c r="A7" s="18" t="s">
        <v>41</v>
      </c>
      <c r="B7" s="7" t="s">
        <v>20</v>
      </c>
      <c r="C7" s="36">
        <f>(BS!C13-BS!B13)/BS!B13</f>
        <v>0.23109698648629645</v>
      </c>
      <c r="D7" s="36">
        <f>(BS!D13-BS!C13)/BS!C13</f>
        <v>0.42736610662996954</v>
      </c>
      <c r="E7" s="36">
        <f>(BS!E13-BS!D13)/BS!D13</f>
        <v>0.46279954015638564</v>
      </c>
      <c r="F7" s="36">
        <f>(BS!F13-BS!E13)/BS!E13</f>
        <v>0.41672747379727432</v>
      </c>
    </row>
    <row r="8" spans="1:6">
      <c r="A8" s="37" t="s">
        <v>42</v>
      </c>
      <c r="B8" s="7" t="s">
        <v>20</v>
      </c>
      <c r="C8" s="36">
        <f>(BS!C14-BS!B14)/BS!B14</f>
        <v>0.23865661411925976</v>
      </c>
      <c r="D8" s="36">
        <f>(BS!D14-BS!C14)/BS!C14</f>
        <v>0.36058002887913743</v>
      </c>
      <c r="E8" s="36">
        <f>(BS!E14-BS!D14)/BS!D14</f>
        <v>0.42581583988450461</v>
      </c>
      <c r="F8" s="36">
        <f>(BS!F14-BS!E14)/BS!E14</f>
        <v>0.33284715779650564</v>
      </c>
    </row>
    <row r="9" spans="1:6">
      <c r="A9" s="23" t="s">
        <v>43</v>
      </c>
      <c r="B9" s="7" t="s">
        <v>20</v>
      </c>
      <c r="C9" s="36">
        <f>(BS!C16-BS!B16)/BS!B16</f>
        <v>0.28571360381393035</v>
      </c>
      <c r="D9" s="36">
        <f>(BS!D16-BS!C16)/BS!C16</f>
        <v>0.56042254423588655</v>
      </c>
      <c r="E9" s="36">
        <f>(BS!E16-BS!D16)/BS!D16</f>
        <v>0.41112249497461256</v>
      </c>
      <c r="F9" s="36">
        <f>(BS!F16-BS!E16)/BS!E16</f>
        <v>0.14177094664013445</v>
      </c>
    </row>
    <row r="10" spans="1:6">
      <c r="A10" s="23" t="s">
        <v>46</v>
      </c>
      <c r="B10" s="7" t="s">
        <v>20</v>
      </c>
      <c r="C10" s="36">
        <f>(BS!C19-BS!B19)/BS!B19</f>
        <v>-2.2747288366982695E-2</v>
      </c>
      <c r="D10" s="36">
        <f>(BS!D19-BS!C19)/BS!C19</f>
        <v>5.3310664115431436E-2</v>
      </c>
      <c r="E10" s="36">
        <f>(BS!E19-BS!D19)/BS!D19</f>
        <v>0.34545595856169165</v>
      </c>
      <c r="F10" s="36">
        <f>(BS!F19-BS!E19)/BS!E19</f>
        <v>0.50355933838305322</v>
      </c>
    </row>
    <row r="11" spans="1:6">
      <c r="A11" s="23" t="s">
        <v>47</v>
      </c>
      <c r="B11" s="7" t="s">
        <v>20</v>
      </c>
      <c r="C11" s="36">
        <f>(BS!C20-BS!B20)/BS!B20</f>
        <v>0.14959315064526404</v>
      </c>
      <c r="D11" s="36">
        <f>(BS!D20-BS!C20)/BS!C20</f>
        <v>0.37018782693389535</v>
      </c>
      <c r="E11" s="36">
        <f>(BS!E20-BS!D20)/BS!D20</f>
        <v>0.39218569992891616</v>
      </c>
      <c r="F11" s="36">
        <f>(BS!F20-BS!E20)/BS!E20</f>
        <v>0.24260084159374631</v>
      </c>
    </row>
    <row r="12" spans="1:6">
      <c r="A12" s="23" t="s">
        <v>52</v>
      </c>
      <c r="B12" s="7" t="s">
        <v>20</v>
      </c>
      <c r="C12" s="36">
        <f>(BS!C25-BS!B25)/BS!B25</f>
        <v>0.5716650272412217</v>
      </c>
      <c r="D12" s="36">
        <f>(BS!D25-BS!C25)/BS!C25</f>
        <v>0.33429546983045538</v>
      </c>
      <c r="E12" s="36">
        <f>(BS!E25-BS!D25)/BS!D25</f>
        <v>0.52026189064931638</v>
      </c>
      <c r="F12" s="36">
        <f>(BS!F25-BS!E25)/BS!E25</f>
        <v>0.56460111633482279</v>
      </c>
    </row>
    <row r="13" spans="1:6">
      <c r="A13" s="23" t="s">
        <v>63</v>
      </c>
      <c r="B13" s="7" t="s">
        <v>20</v>
      </c>
      <c r="C13" s="36">
        <f>(CF!C11-CF!B11)/CF!B11</f>
        <v>0.67291042744350671</v>
      </c>
      <c r="D13" s="36">
        <f>(CF!D11-CF!C11)/CF!C11</f>
        <v>0.25358851674641147</v>
      </c>
      <c r="E13" s="36">
        <f>(CF!E11-CF!D11)/CF!D11</f>
        <v>0.71532429765799455</v>
      </c>
      <c r="F13" s="36">
        <f>(CF!F11-CF!E11)/CF!E11</f>
        <v>-0.29875575199806248</v>
      </c>
    </row>
    <row r="14" spans="1:6">
      <c r="A14" s="23" t="s">
        <v>72</v>
      </c>
      <c r="B14" s="7" t="s">
        <v>20</v>
      </c>
      <c r="C14" s="36">
        <f>(CF!C20-CF!B20)/CF!B20</f>
        <v>-0.54330970314576876</v>
      </c>
      <c r="D14" s="36">
        <f>(CF!D20-CF!C20)/CF!C20</f>
        <v>0.96305279327350635</v>
      </c>
      <c r="E14" s="36">
        <f>(CF!E20-CF!D20)/CF!D20</f>
        <v>1.4550471562126766</v>
      </c>
      <c r="F14" s="36">
        <f>(CF!F20-CF!E20)/CF!E20</f>
        <v>-2.4441797654795257E-2</v>
      </c>
    </row>
    <row r="15" spans="1:6">
      <c r="A15" s="23" t="s">
        <v>80</v>
      </c>
      <c r="B15" s="7" t="s">
        <v>20</v>
      </c>
      <c r="C15" s="36">
        <f>(CF!C29-CF!B29)/CF!B29</f>
        <v>-1.7741740531829171</v>
      </c>
      <c r="D15" s="36">
        <f>(CF!D29-CF!C29)/CF!C29</f>
        <v>0.30965391621129323</v>
      </c>
      <c r="E15" s="36">
        <f>(CF!E29-CF!D29)/CF!D29</f>
        <v>-0.89032386250745077</v>
      </c>
      <c r="F15" s="36">
        <f>(CF!F29-CF!E29)/CF!E29</f>
        <v>-6.6983695652173916</v>
      </c>
    </row>
    <row r="16" spans="1:6">
      <c r="A16" s="23" t="s">
        <v>81</v>
      </c>
      <c r="B16" s="7" t="s">
        <v>20</v>
      </c>
      <c r="C16" s="36">
        <f>(CF!C30-CF!B30)/CF!B30</f>
        <v>4.3678459937565037</v>
      </c>
      <c r="D16" s="36">
        <f>(CF!D30-CF!C30)/CF!C30</f>
        <v>-0.58931860036832417</v>
      </c>
      <c r="E16" s="36">
        <f>(CF!E30-CF!D30)/CF!D30</f>
        <v>0.40830776492801513</v>
      </c>
      <c r="F16" s="36">
        <f>(CF!F30-CF!E30)/CF!E30</f>
        <v>-1.988771577006871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IS</vt:lpstr>
      <vt:lpstr>BS</vt:lpstr>
      <vt:lpstr>CF</vt:lpstr>
      <vt:lpstr>Ratio Analysis</vt:lpstr>
      <vt:lpstr>Common Size PnL</vt:lpstr>
      <vt:lpstr>Common Size SFP</vt:lpstr>
      <vt:lpstr>Trends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komal Sukheja</cp:lastModifiedBy>
  <dcterms:modified xsi:type="dcterms:W3CDTF">2023-07-29T11:07:34Z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2023-07-29T11:07:33Z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74c48009-b6b9-46ae-9925-d65cc7068d61</vt:lpwstr>
  </property>
  <property fmtid="{D5CDD505-2E9C-101B-9397-08002B2CF9AE}" pid="7" name="MSIP_Label_defa4170-0d19-0005-0004-bc88714345d2_ActionId">
    <vt:lpwstr>6976b7a6-3881-4cce-a61d-952024dcbb76</vt:lpwstr>
  </property>
  <property fmtid="{D5CDD505-2E9C-101B-9397-08002B2CF9AE}" pid="8" name="MSIP_Label_defa4170-0d19-0005-0004-bc88714345d2_ContentBits">
    <vt:lpwstr>0</vt:lpwstr>
  </property>
</Properties>
</file>