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sung\Desktop\BootCamp\Class_Module\Module1_Crowdfunding_Analysis\"/>
    </mc:Choice>
  </mc:AlternateContent>
  <xr:revisionPtr revIDLastSave="0" documentId="13_ncr:1_{975AD345-DBA4-43C5-92F9-6646FF7F1626}" xr6:coauthVersionLast="44" xr6:coauthVersionMax="44" xr10:uidLastSave="{00000000-0000-0000-0000-000000000000}"/>
  <bookViews>
    <workbookView xWindow="19090" yWindow="-6650" windowWidth="38620" windowHeight="212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2" r:id="rId9"/>
    <pivotCache cacheId="3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" i="12" l="1"/>
  <c r="B9" i="12"/>
  <c r="C9" i="12"/>
  <c r="D13" i="12"/>
  <c r="H13" i="12" s="1"/>
  <c r="D12" i="12"/>
  <c r="D11" i="12"/>
  <c r="D10" i="12"/>
  <c r="D8" i="12"/>
  <c r="H8" i="12" s="1"/>
  <c r="D7" i="12"/>
  <c r="D6" i="12"/>
  <c r="D5" i="12"/>
  <c r="D4" i="12"/>
  <c r="H4" i="12" s="1"/>
  <c r="D3" i="12"/>
  <c r="D2" i="12"/>
  <c r="C13" i="12"/>
  <c r="C12" i="12"/>
  <c r="G12" i="12" s="1"/>
  <c r="C11" i="12"/>
  <c r="C10" i="12"/>
  <c r="C8" i="12"/>
  <c r="C7" i="12"/>
  <c r="G7" i="12" s="1"/>
  <c r="C6" i="12"/>
  <c r="C5" i="12"/>
  <c r="C4" i="12"/>
  <c r="C3" i="12"/>
  <c r="C2" i="12"/>
  <c r="B13" i="12"/>
  <c r="E13" i="12" s="1"/>
  <c r="B12" i="12"/>
  <c r="E12" i="12" s="1"/>
  <c r="B11" i="12"/>
  <c r="B10" i="12"/>
  <c r="B8" i="12"/>
  <c r="E8" i="12" s="1"/>
  <c r="B7" i="12"/>
  <c r="E7" i="12" s="1"/>
  <c r="B6" i="12"/>
  <c r="B5" i="12"/>
  <c r="B4" i="12"/>
  <c r="E4" i="12" s="1"/>
  <c r="B2" i="12"/>
  <c r="E2" i="12" s="1"/>
  <c r="B3" i="12"/>
  <c r="E3" i="12" s="1"/>
  <c r="B14" i="8"/>
  <c r="B13" i="8"/>
  <c r="B12" i="8"/>
  <c r="B11" i="8"/>
  <c r="B10" i="8"/>
  <c r="C14" i="8"/>
  <c r="C13" i="8"/>
  <c r="C12" i="8"/>
  <c r="C11" i="8"/>
  <c r="C10" i="8"/>
  <c r="C6" i="8"/>
  <c r="C5" i="8"/>
  <c r="C4" i="8"/>
  <c r="C3" i="8"/>
  <c r="C2" i="8"/>
  <c r="B6" i="8"/>
  <c r="B5" i="8"/>
  <c r="B4" i="8"/>
  <c r="B3" i="8"/>
  <c r="B2" i="8"/>
  <c r="G4" i="12" l="1"/>
  <c r="G8" i="12"/>
  <c r="G13" i="12"/>
  <c r="G3" i="12"/>
  <c r="H2" i="12"/>
  <c r="H11" i="12"/>
  <c r="G2" i="12"/>
  <c r="H3" i="12"/>
  <c r="H7" i="12"/>
  <c r="H12" i="12"/>
  <c r="E11" i="12"/>
  <c r="F11" i="12" s="1"/>
  <c r="E6" i="12"/>
  <c r="F6" i="12" s="1"/>
  <c r="F2" i="12"/>
  <c r="F8" i="12"/>
  <c r="F4" i="12"/>
  <c r="E10" i="12"/>
  <c r="G10" i="12" s="1"/>
  <c r="E5" i="12"/>
  <c r="H5" i="12" s="1"/>
  <c r="F13" i="12"/>
  <c r="F7" i="12"/>
  <c r="F3" i="12"/>
  <c r="F12" i="12"/>
  <c r="E9" i="12"/>
  <c r="H9" i="12" s="1"/>
  <c r="G9" i="12"/>
  <c r="F9" i="12"/>
  <c r="C15" i="8"/>
  <c r="C7" i="8"/>
  <c r="B15" i="8"/>
  <c r="B7" i="8"/>
  <c r="F10" i="12" l="1"/>
  <c r="H6" i="12"/>
  <c r="G11" i="12"/>
  <c r="F5" i="12"/>
  <c r="H10" i="12"/>
  <c r="G5" i="12"/>
  <c r="G6" i="12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O273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<sst xmlns="http://schemas.openxmlformats.org/spreadsheetml/2006/main" count="33050" uniqueCount="8418">
  <si>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</si>
  <si>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</si>
  <si>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</si>
  <si>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</si>
  <si>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</si>
  <si>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</si>
  <si>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</si>
  <si>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</si>
  <si>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</si>
  <si>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</si>
  <si>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</si>
  <si>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</si>
  <si>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</si>
  <si>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</si>
  <si>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</si>
  <si>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</si>
  <si>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</si>
  <si>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</si>
  <si>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</si>
  <si>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</si>
  <si>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</si>
  <si>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</si>
  <si>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</si>
  <si>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</si>
  <si>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</si>
  <si>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</si>
  <si>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</si>
  <si>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</si>
  <si>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</si>
  <si>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</si>
  <si>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</si>
  <si>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</si>
  <si>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</si>
  <si>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</si>
  <si>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</si>
  <si>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</si>
  <si>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</si>
  <si>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</si>
  <si>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</si>
  <si>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</si>
  <si>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</si>
  <si>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</si>
  <si>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</si>
  <si>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</si>
  <si>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</si>
  <si>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</si>
  <si>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</si>
  <si>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</si>
  <si>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</si>
  <si>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</si>
  <si>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</si>
  <si>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</si>
  <si>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</si>
  <si>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</si>
  <si>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</si>
  <si>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</si>
  <si>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</si>
  <si>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</si>
  <si>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</si>
  <si>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</si>
  <si>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</si>
  <si>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</si>
  <si>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</si>
  <si>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</si>
  <si>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</si>
  <si>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</si>
  <si>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</si>
  <si>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</si>
  <si>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</si>
  <si>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</si>
  <si>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</si>
  <si>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</si>
  <si>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</si>
  <si>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</si>
  <si>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</si>
  <si>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</si>
  <si>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</si>
  <si>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</si>
  <si>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</si>
  <si>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</si>
  <si>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</si>
  <si>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</si>
  <si>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</si>
  <si>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</si>
  <si>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</si>
  <si>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</si>
  <si>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</si>
  <si>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</si>
  <si>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</si>
  <si>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</si>
  <si>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</si>
  <si>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</si>
  <si>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</si>
  <si>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</si>
  <si>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</si>
  <si>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</si>
  <si>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</si>
  <si>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</si>
  <si>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</si>
  <si>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</si>
  <si>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</si>
  <si>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</si>
  <si>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</si>
  <si>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</si>
  <si>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</si>
  <si>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</si>
  <si>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</si>
  <si>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</si>
  <si>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</si>
  <si>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</si>
  <si>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</si>
  <si>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</si>
  <si>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</si>
  <si>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</si>
  <si>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</si>
  <si>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</si>
  <si>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</si>
  <si>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</si>
  <si>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</si>
  <si>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</si>
  <si>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</si>
  <si>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</si>
  <si>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</si>
  <si>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</si>
  <si>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</si>
  <si>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</si>
  <si>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</si>
  <si>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</si>
  <si>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</si>
  <si>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</si>
  <si>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</si>
  <si>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</si>
  <si>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</si>
  <si>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</si>
  <si>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</si>
  <si>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</si>
  <si>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</si>
  <si>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</si>
  <si>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</si>
  <si>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</si>
  <si>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</si>
  <si>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</si>
  <si>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</si>
  <si>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</si>
  <si>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</si>
  <si>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</si>
  <si>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</si>
  <si>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</si>
  <si>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</si>
  <si>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</si>
  <si>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</si>
  <si>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</si>
  <si>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</si>
  <si>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</si>
  <si>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</si>
  <si>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</si>
  <si>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</si>
  <si>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</si>
  <si>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</si>
  <si>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</si>
  <si>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</si>
  <si>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</si>
  <si>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</si>
  <si>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</si>
  <si>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</si>
  <si>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</si>
  <si>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</si>
  <si>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</si>
  <si>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</si>
  <si>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</si>
  <si>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</si>
  <si>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</si>
  <si>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</si>
  <si>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</si>
  <si>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</si>
  <si>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</si>
  <si>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</si>
  <si>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</si>
  <si>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</si>
  <si>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</si>
  <si>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</si>
  <si>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</si>
  <si>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</si>
  <si>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</si>
  <si>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</si>
  <si>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</si>
  <si>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</si>
  <si>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</si>
  <si>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</si>
  <si>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</si>
  <si>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</si>
  <si>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</si>
  <si>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</si>
  <si>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</si>
  <si>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</si>
  <si>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</si>
  <si>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</si>
  <si>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</si>
  <si>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</si>
  <si>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</si>
  <si>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</si>
  <si>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</si>
  <si>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</si>
  <si>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</si>
  <si>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</si>
  <si>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</si>
  <si>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</si>
  <si>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</si>
  <si>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</si>
  <si>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</si>
  <si>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</si>
  <si>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</si>
  <si>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</si>
  <si>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</si>
  <si>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</si>
  <si>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</si>
  <si>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</si>
  <si>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</si>
  <si>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</si>
  <si>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</si>
  <si>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</si>
  <si>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</si>
  <si>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</si>
  <si>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</si>
  <si>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</si>
  <si>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</si>
  <si>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</si>
  <si>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</si>
  <si>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</si>
  <si>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</si>
  <si>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</si>
  <si>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</si>
  <si>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</si>
  <si>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</si>
  <si>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</si>
  <si>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</si>
  <si>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</si>
  <si>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</si>
  <si>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</si>
  <si>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</si>
  <si>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</si>
  <si>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</si>
  <si>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</si>
  <si>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</si>
  <si>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</si>
  <si>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</si>
  <si>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</si>
  <si>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</si>
  <si>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</si>
  <si>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</si>
  <si>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</si>
  <si>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</si>
  <si>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</si>
  <si>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</si>
  <si>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</si>
  <si>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</si>
  <si>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</si>
  <si>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</si>
  <si>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</si>
  <si>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</si>
  <si>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</si>
  <si>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</si>
  <si>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</si>
  <si>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</si>
  <si>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</si>
  <si>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</si>
  <si>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</si>
  <si>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</si>
  <si>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</si>
  <si>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</si>
  <si>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</si>
  <si>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</si>
  <si>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</si>
  <si>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</si>
  <si>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</si>
  <si>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</si>
  <si>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</si>
  <si>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</si>
  <si>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</si>
  <si>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</si>
  <si>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</si>
  <si>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</si>
  <si>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</si>
  <si>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</si>
  <si>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</si>
  <si>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</si>
  <si>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</si>
  <si>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</si>
  <si>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</si>
  <si>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</si>
  <si>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</si>
  <si>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</si>
  <si>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</si>
  <si>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</si>
  <si>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</si>
  <si>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</si>
  <si>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</si>
  <si>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</si>
  <si>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</si>
  <si>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</si>
  <si>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</si>
  <si>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</si>
  <si>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</si>
  <si>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</si>
  <si>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</si>
  <si>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</si>
  <si>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</si>
  <si>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</si>
  <si>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</si>
  <si>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</si>
  <si>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</si>
  <si>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</si>
  <si>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</si>
  <si>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</si>
  <si>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</si>
  <si>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</si>
  <si>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</si>
  <si>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</si>
  <si>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</si>
  <si>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</si>
  <si>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</si>
  <si>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</si>
  <si>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</si>
  <si>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</si>
  <si>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</si>
  <si>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</si>
  <si>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</si>
  <si>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</si>
  <si>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</si>
  <si>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</si>
  <si>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</si>
  <si>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</si>
  <si>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</si>
  <si>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</si>
  <si>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</si>
  <si>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</si>
  <si>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</si>
  <si>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</si>
  <si>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</si>
  <si>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</si>
  <si>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</si>
  <si>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</si>
  <si>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</si>
  <si>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</si>
  <si>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</si>
  <si>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</si>
  <si>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</si>
  <si>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</si>
  <si>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</si>
  <si>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</si>
  <si>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</si>
  <si>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</si>
  <si>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</si>
  <si>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</si>
  <si>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</si>
  <si>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</si>
  <si>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</si>
  <si>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</si>
  <si>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</si>
  <si>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</si>
  <si>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</si>
  <si>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</si>
  <si>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</si>
  <si>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</si>
  <si>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</si>
  <si>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</si>
  <si>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</si>
  <si>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</si>
  <si>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</si>
  <si>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</si>
  <si>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</si>
  <si>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</si>
  <si>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</si>
  <si>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</si>
  <si>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</si>
  <si>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</si>
  <si>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</si>
  <si>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</si>
  <si>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</si>
  <si>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</si>
  <si>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</si>
  <si>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</si>
  <si>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</si>
  <si>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</si>
  <si>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</si>
  <si>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</si>
  <si>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</si>
  <si>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</si>
  <si>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</si>
  <si>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</si>
  <si>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</si>
  <si>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</si>
  <si>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</si>
  <si>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</si>
  <si>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</si>
  <si>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</si>
  <si>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</si>
  <si>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</si>
  <si>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</si>
  <si>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</si>
  <si>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</si>
  <si>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</si>
  <si>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</si>
  <si>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</si>
  <si>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</si>
  <si>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</si>
  <si>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</si>
  <si>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</si>
  <si>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</si>
  <si>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</si>
  <si>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</si>
  <si>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</si>
  <si>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</si>
  <si>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</si>
  <si>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</si>
  <si>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</si>
  <si>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</si>
  <si>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</si>
  <si>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</si>
  <si>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</si>
  <si>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</si>
  <si>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</si>
  <si>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</si>
  <si>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</si>
  <si>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</si>
  <si>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</si>
  <si>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</si>
  <si>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</si>
  <si>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</si>
  <si>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</si>
  <si>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</si>
  <si>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</si>
  <si>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</si>
  <si>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</si>
  <si>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</si>
  <si>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</si>
  <si>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</si>
  <si>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</si>
  <si>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</si>
  <si>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</si>
  <si>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</si>
  <si>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</si>
  <si>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</si>
  <si>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</si>
  <si>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</si>
  <si>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</si>
  <si>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</si>
  <si>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</si>
  <si>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</si>
  <si>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</si>
  <si>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</si>
  <si>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</si>
  <si>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</si>
  <si>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</si>
  <si>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</si>
  <si>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</si>
  <si>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</si>
  <si>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</si>
  <si>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</si>
  <si>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</si>
  <si>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</si>
  <si>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</si>
  <si>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</si>
  <si>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</si>
  <si>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</si>
  <si>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</si>
  <si>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</si>
  <si>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</si>
  <si>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</si>
  <si>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</si>
  <si>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</si>
  <si>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</si>
  <si>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</si>
  <si>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</si>
  <si>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</si>
  <si>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</si>
  <si>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</si>
  <si>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</si>
  <si>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</si>
  <si>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</si>
  <si>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</si>
  <si>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</si>
  <si>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</si>
  <si>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</si>
  <si>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</si>
  <si>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</si>
  <si>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</si>
  <si>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</si>
  <si>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</si>
  <si>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</si>
  <si>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</si>
  <si>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</si>
  <si>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</si>
  <si>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</si>
  <si>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</si>
  <si>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</si>
  <si>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</si>
  <si>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</si>
  <si>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</si>
  <si>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</si>
  <si>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</si>
  <si>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</si>
  <si>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</si>
  <si>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</si>
  <si>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</si>
  <si>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</si>
  <si>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</si>
  <si>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</si>
  <si>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</si>
  <si>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</si>
  <si>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</si>
  <si>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</si>
  <si>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</si>
  <si>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</si>
  <si>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</si>
  <si>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</si>
  <si>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</si>
  <si>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</si>
  <si>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</si>
  <si>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</si>
  <si>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</si>
  <si>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</si>
  <si>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</si>
  <si>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</si>
  <si>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</si>
  <si>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</si>
  <si>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</si>
  <si>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</si>
  <si>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</si>
  <si>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</si>
  <si>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</si>
  <si>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</si>
  <si>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</si>
  <si>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</si>
  <si>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</si>
  <si>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</si>
  <si>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</si>
  <si>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</si>
  <si>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</si>
  <si>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</si>
  <si>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</si>
  <si>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</si>
  <si>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</si>
  <si>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</si>
  <si>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</si>
  <si>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</si>
  <si>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</si>
  <si>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</si>
  <si>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</si>
  <si>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</si>
  <si>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</si>
  <si>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</si>
  <si>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</si>
  <si>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</si>
  <si>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</si>
  <si>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</si>
  <si>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</si>
  <si>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</si>
  <si>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</si>
  <si>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</si>
  <si>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</si>
  <si>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</si>
  <si>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</si>
  <si>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</si>
  <si>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</si>
  <si>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</si>
  <si>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</si>
  <si>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</si>
  <si>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</si>
  <si>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</si>
  <si>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</si>
  <si>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</si>
  <si>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</si>
  <si>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</si>
  <si>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</si>
  <si>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</si>
  <si>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</si>
  <si>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</si>
  <si>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</si>
  <si>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</si>
  <si>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</si>
  <si>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</si>
  <si>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</si>
  <si>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</si>
  <si>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</si>
  <si>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</si>
  <si>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</si>
  <si>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</si>
  <si>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</si>
  <si>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</si>
  <si>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</si>
  <si>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</si>
  <si>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</si>
  <si>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</si>
  <si>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</si>
  <si>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</si>
  <si>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</si>
  <si>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</si>
  <si>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</si>
  <si>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</si>
  <si>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</si>
  <si>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</si>
  <si>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</si>
  <si>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</si>
  <si>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</si>
  <si>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</si>
  <si>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</si>
  <si>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</si>
  <si>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</si>
  <si>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</si>
  <si>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</si>
  <si>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</si>
  <si>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</si>
  <si>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</si>
  <si>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</si>
  <si>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</si>
  <si>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</si>
  <si>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</si>
  <si>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</si>
  <si>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</si>
  <si>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</si>
  <si>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</si>
  <si>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</si>
  <si>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</si>
  <si>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</si>
  <si>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</si>
  <si>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</si>
  <si>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</si>
  <si>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</si>
  <si>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</si>
  <si>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</si>
  <si>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</si>
  <si>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</si>
  <si>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</si>
  <si>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</si>
  <si>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</si>
  <si>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</si>
  <si>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</si>
  <si>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</si>
  <si>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</si>
  <si>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</si>
  <si>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</si>
  <si>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</si>
  <si>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</si>
  <si>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</si>
  <si>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</si>
  <si>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</si>
  <si>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</si>
  <si>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</si>
  <si>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</si>
  <si>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</si>
  <si>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</si>
  <si>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</si>
  <si>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</si>
  <si>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</si>
  <si>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</si>
  <si>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</si>
  <si>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</si>
  <si>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</si>
  <si>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</si>
  <si>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</si>
  <si>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</si>
  <si>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</si>
  <si>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</si>
  <si>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</si>
  <si>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</si>
  <si>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</si>
  <si>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</si>
  <si>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</si>
  <si>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</si>
  <si>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</si>
  <si>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</si>
  <si>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</si>
  <si>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</si>
  <si>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</si>
  <si>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</si>
  <si>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</si>
  <si>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</si>
  <si>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</si>
  <si>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</si>
  <si>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</si>
  <si>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</si>
  <si>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</si>
  <si>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</si>
  <si>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</si>
  <si>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</si>
  <si>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</si>
  <si>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</si>
  <si>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</si>
  <si>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</si>
  <si>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</si>
  <si>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</si>
  <si>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</si>
  <si>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</si>
  <si>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</si>
  <si>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</si>
  <si>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</si>
  <si>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</si>
  <si>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</si>
  <si>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</si>
  <si>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</si>
  <si>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</si>
  <si>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</si>
  <si>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</si>
  <si>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</si>
  <si>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</si>
  <si>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</si>
  <si>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</si>
  <si>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</si>
  <si>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</si>
  <si>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</si>
  <si>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</si>
  <si>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</si>
  <si>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</si>
  <si>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</si>
  <si>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</si>
  <si>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</si>
  <si>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</si>
  <si>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</si>
  <si>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</si>
  <si>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</si>
  <si>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</si>
  <si>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</si>
  <si>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</si>
  <si>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</si>
  <si>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</si>
  <si>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</si>
  <si>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</si>
  <si>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</si>
  <si>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</si>
  <si>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</si>
  <si>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</si>
  <si>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</si>
  <si>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</si>
  <si>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</si>
  <si>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</si>
  <si>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</si>
  <si>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</si>
  <si>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</si>
  <si>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</si>
  <si>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</si>
  <si>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</si>
  <si>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</si>
  <si>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</si>
  <si>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</si>
  <si>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</si>
  <si>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</si>
  <si>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</si>
  <si>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</si>
  <si>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</si>
  <si>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</si>
  <si>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</si>
  <si>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</si>
  <si>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</si>
  <si>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</si>
  <si>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</si>
  <si>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</si>
  <si>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</si>
  <si>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</si>
  <si>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</si>
  <si>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</si>
  <si>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</si>
  <si>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</si>
  <si>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</si>
  <si>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</si>
  <si>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</si>
  <si>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</si>
  <si>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</si>
  <si>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</si>
  <si>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</si>
  <si>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</si>
  <si>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</si>
  <si>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</si>
  <si>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</si>
  <si>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</si>
  <si>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</si>
  <si>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</si>
  <si>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</si>
  <si>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</si>
  <si>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</si>
  <si>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</si>
  <si>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</si>
  <si>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</si>
  <si>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</si>
  <si>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</si>
  <si>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</si>
  <si>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</si>
  <si>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</si>
  <si>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</si>
  <si>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</si>
  <si>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</si>
  <si>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</si>
  <si>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</si>
  <si>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</si>
  <si>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</si>
  <si>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</si>
  <si>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</si>
  <si>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</si>
  <si>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</si>
  <si>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</si>
  <si>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</si>
  <si>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</si>
  <si>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</si>
  <si>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</si>
  <si>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</si>
  <si>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</si>
  <si>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</si>
  <si>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</si>
  <si>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</si>
  <si>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</si>
  <si>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</si>
  <si>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</si>
  <si>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</si>
  <si>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</si>
  <si>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</si>
  <si>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</si>
  <si>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</si>
  <si>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</si>
  <si>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</si>
  <si>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</si>
  <si>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</si>
  <si>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</si>
  <si>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</si>
  <si>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</si>
  <si>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</si>
  <si>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</si>
  <si>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</si>
  <si>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</si>
  <si>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</si>
  <si>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</si>
  <si>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</si>
  <si>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</si>
  <si>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</si>
  <si>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</si>
  <si>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</si>
  <si>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</si>
  <si>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</si>
  <si>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</si>
  <si>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</si>
  <si>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</si>
  <si>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</si>
  <si>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</si>
  <si>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</si>
  <si>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</si>
  <si>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</si>
  <si>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</si>
  <si>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</si>
  <si>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</si>
  <si>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</si>
  <si>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</si>
  <si>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</si>
  <si>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</si>
  <si>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</si>
  <si>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</si>
  <si>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</si>
  <si>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</si>
  <si>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</si>
  <si>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</si>
  <si>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</si>
  <si>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</si>
  <si>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</si>
  <si>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</si>
  <si>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</si>
  <si>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</si>
  <si>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</si>
  <si>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</si>
  <si>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</si>
  <si>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</si>
  <si>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</si>
  <si>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</si>
  <si>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</si>
  <si>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</si>
  <si>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</si>
  <si>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</si>
  <si>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</si>
  <si>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</si>
  <si>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</si>
  <si>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</si>
  <si>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</si>
  <si>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</si>
  <si>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</si>
  <si>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</si>
  <si>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</si>
  <si>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</si>
  <si>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</si>
  <si>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</si>
  <si>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</si>
  <si>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</si>
  <si>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</si>
  <si>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</si>
  <si>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</si>
  <si>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</si>
  <si>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</si>
  <si>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</si>
  <si>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</si>
  <si>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</si>
  <si>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</si>
  <si>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</si>
  <si>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</si>
  <si>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</si>
  <si>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</si>
  <si>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</si>
  <si>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</si>
  <si>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</si>
  <si>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</si>
  <si>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</si>
  <si>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</si>
  <si>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</si>
  <si>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</si>
  <si>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</si>
  <si>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</si>
  <si>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</si>
  <si>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</si>
  <si>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</si>
  <si>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</si>
  <si>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</si>
  <si>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</si>
  <si>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</si>
  <si>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</si>
  <si>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</si>
  <si>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</si>
  <si>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</si>
  <si>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</si>
  <si>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</si>
  <si>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</si>
  <si>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</si>
  <si>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</si>
  <si>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</si>
  <si>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</si>
  <si>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</si>
  <si>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</si>
  <si>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</si>
  <si>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</si>
  <si>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</si>
  <si>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</si>
  <si>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</si>
  <si>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</si>
  <si>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</si>
  <si>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</si>
  <si>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</si>
  <si>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</si>
  <si>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</si>
  <si>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</si>
  <si>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</si>
  <si>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</si>
  <si>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</si>
  <si>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</si>
  <si>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</si>
  <si>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</si>
  <si>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</si>
  <si>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</si>
  <si>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</si>
  <si>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</si>
  <si>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</si>
  <si>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</si>
  <si>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</si>
  <si>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</si>
  <si>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</si>
  <si>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</si>
  <si>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</si>
  <si>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</si>
  <si>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</si>
  <si>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</si>
  <si>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</si>
  <si>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</si>
  <si>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</si>
  <si>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</si>
  <si>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</si>
  <si>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</si>
  <si>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</si>
  <si>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</si>
  <si>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</si>
  <si>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</si>
  <si>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</si>
  <si>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</si>
  <si>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</si>
  <si>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</si>
  <si>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</si>
  <si>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</si>
  <si>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</si>
  <si>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</si>
  <si>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</si>
  <si>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</si>
  <si>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</si>
  <si>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</si>
  <si>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</si>
  <si>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</si>
  <si>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</si>
  <si>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</si>
  <si>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</si>
  <si>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</si>
  <si>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</si>
  <si>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</si>
  <si>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</si>
  <si>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</si>
  <si>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</si>
  <si>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</si>
  <si>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</si>
  <si>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</si>
  <si>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</si>
  <si>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</si>
  <si>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</si>
  <si>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</si>
  <si>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</si>
  <si>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</si>
  <si>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</si>
  <si>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</si>
  <si>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</si>
  <si>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</si>
  <si>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</si>
  <si>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</si>
  <si>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</si>
  <si>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</si>
  <si>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</si>
  <si>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</si>
  <si>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</si>
  <si>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</si>
  <si>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</si>
  <si>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</si>
  <si>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</si>
  <si>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</si>
  <si>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</si>
  <si>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</si>
  <si>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</si>
  <si>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</si>
  <si>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</si>
  <si>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</si>
  <si>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</si>
  <si>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</si>
  <si>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</si>
  <si>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</si>
  <si>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</si>
  <si>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</si>
  <si>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</si>
  <si>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</si>
  <si>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</si>
  <si>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</si>
  <si>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</si>
  <si>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</si>
  <si>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</si>
  <si>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</si>
  <si>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</si>
  <si>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</si>
  <si>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</si>
  <si>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</si>
  <si>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</si>
  <si>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</si>
  <si>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</si>
  <si>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</si>
  <si>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</si>
  <si>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</si>
  <si>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</si>
  <si>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</si>
  <si>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</si>
  <si>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</si>
  <si>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</si>
  <si>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</si>
  <si>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</si>
  <si>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</si>
  <si>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</si>
  <si>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</si>
  <si>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</si>
  <si>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</si>
  <si>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</si>
  <si>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</si>
  <si>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</si>
  <si>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</si>
  <si>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</si>
  <si>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</si>
  <si>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</si>
  <si>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</si>
  <si>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</si>
  <si>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</si>
  <si>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</si>
  <si>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</si>
  <si>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</si>
  <si>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</si>
  <si>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</si>
  <si>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</si>
  <si>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</si>
  <si>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</si>
  <si>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</si>
  <si>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</si>
  <si>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</si>
  <si>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</si>
  <si>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</si>
  <si>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</si>
  <si>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</si>
  <si>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</si>
  <si>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</si>
  <si>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</si>
  <si>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</si>
  <si>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</si>
  <si>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</si>
  <si>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</si>
  <si>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</si>
  <si>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</si>
  <si>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</si>
  <si>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</si>
  <si>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</si>
  <si>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</si>
  <si>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</si>
  <si>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</si>
  <si>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</si>
  <si>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</si>
  <si>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</si>
  <si>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</si>
  <si>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</si>
  <si>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</si>
  <si>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</si>
  <si>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</si>
  <si>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</si>
  <si>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</si>
  <si>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</si>
  <si>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</si>
  <si>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</si>
  <si>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</si>
  <si>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</si>
  <si>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</si>
  <si>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</si>
  <si>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</si>
  <si>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</si>
  <si>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</si>
  <si>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</si>
  <si>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</si>
  <si>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</si>
  <si>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</si>
  <si>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</si>
  <si>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</si>
  <si>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</si>
  <si>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</si>
  <si>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</si>
  <si>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</si>
  <si>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</si>
  <si>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</si>
  <si>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</si>
  <si>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</si>
  <si>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</si>
  <si>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</si>
  <si>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</si>
  <si>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</si>
  <si>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</si>
  <si>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</si>
  <si>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</si>
  <si>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</si>
  <si>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</si>
  <si>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</si>
  <si>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</si>
  <si>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</si>
  <si>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</si>
  <si>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</si>
  <si>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</si>
  <si>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</si>
  <si>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</si>
  <si>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</si>
  <si>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</si>
  <si>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</si>
  <si>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</si>
  <si>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</si>
  <si>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</si>
  <si>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</si>
  <si>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</si>
  <si>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</si>
  <si>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</si>
  <si>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</si>
  <si>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</si>
  <si>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</si>
  <si>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</si>
  <si>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</si>
  <si>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</si>
  <si>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</si>
  <si>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</si>
  <si>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</si>
  <si>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</si>
  <si>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</si>
  <si>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</si>
  <si>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</si>
  <si>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</si>
  <si>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</si>
  <si>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</si>
  <si>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</si>
  <si>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</si>
  <si>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</si>
  <si>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</si>
  <si>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</si>
  <si>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</si>
  <si>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</si>
  <si>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</si>
  <si>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</si>
  <si>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</si>
  <si>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</si>
  <si>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</si>
  <si>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</si>
  <si>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</si>
  <si>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</si>
  <si>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</si>
  <si>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</si>
  <si>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</si>
  <si>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</si>
  <si>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</si>
  <si>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</si>
  <si>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</si>
  <si>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</si>
  <si>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</si>
  <si>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</si>
  <si>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</si>
  <si>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</si>
  <si>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</si>
  <si>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</si>
  <si>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</si>
  <si>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</si>
  <si>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</si>
  <si>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</si>
  <si>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</si>
  <si>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</si>
  <si>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</si>
  <si>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</si>
  <si>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</si>
  <si>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</si>
  <si>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</si>
  <si>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</si>
  <si>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</si>
  <si>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</si>
  <si>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</si>
  <si>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</si>
  <si>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</si>
  <si>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</si>
  <si>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</si>
  <si>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</si>
  <si>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</si>
  <si>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</si>
  <si>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</si>
  <si>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</si>
  <si>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</si>
  <si>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</si>
  <si>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</si>
  <si>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</si>
  <si>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</si>
  <si>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</si>
  <si>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</si>
  <si>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</si>
  <si>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</si>
  <si>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</si>
  <si>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</si>
  <si>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</si>
  <si>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</si>
  <si>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</si>
  <si>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</si>
  <si>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</si>
  <si>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</si>
  <si>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</si>
  <si>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</si>
  <si>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</si>
  <si>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</si>
  <si>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</si>
  <si>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</si>
  <si>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</si>
  <si>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</si>
  <si>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</si>
  <si>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</si>
  <si>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</si>
  <si>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</si>
  <si>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</si>
  <si>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</si>
  <si>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</si>
  <si>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</si>
  <si>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</si>
  <si>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</si>
  <si>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</si>
  <si>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</si>
  <si>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</si>
  <si>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</si>
  <si>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</si>
  <si>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</si>
  <si>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</si>
  <si>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</si>
  <si>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</si>
  <si>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</si>
  <si>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</si>
  <si>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</si>
  <si>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</si>
  <si>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</si>
  <si>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</si>
  <si>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</si>
  <si>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</si>
  <si>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</si>
  <si>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</si>
  <si>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</si>
  <si>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</si>
  <si>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</si>
  <si>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</si>
  <si>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</si>
  <si>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</si>
  <si>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</si>
  <si>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</si>
  <si>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</si>
  <si>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</si>
  <si>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</si>
  <si>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</si>
  <si>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</si>
  <si>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</si>
  <si>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</si>
  <si>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</si>
  <si>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</si>
  <si>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</si>
  <si>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</si>
  <si>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</si>
  <si>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</si>
  <si>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</si>
  <si>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</si>
  <si>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</si>
  <si>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</si>
  <si>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</si>
  <si>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</si>
  <si>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</si>
  <si>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</si>
  <si>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</si>
  <si>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</si>
  <si>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</si>
  <si>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</si>
  <si>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</si>
  <si>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</si>
  <si>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</si>
  <si>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</si>
  <si>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</si>
  <si>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</si>
  <si>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</si>
  <si>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</si>
  <si>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</si>
  <si>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</si>
  <si>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</si>
  <si>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</si>
  <si>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</si>
  <si>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</si>
  <si>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</si>
  <si>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</si>
  <si>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</si>
  <si>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</si>
  <si>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</si>
  <si>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</si>
  <si>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</si>
  <si>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</si>
  <si>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</si>
  <si>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</si>
  <si>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</si>
  <si>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</si>
  <si>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</si>
  <si>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</si>
  <si>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</si>
  <si>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</si>
  <si>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</si>
  <si>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</si>
  <si>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</si>
  <si>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</si>
  <si>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</si>
  <si>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</si>
  <si>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</si>
  <si>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</si>
  <si>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</si>
  <si>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</si>
  <si>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</si>
  <si>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</si>
  <si>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</si>
  <si>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</si>
  <si>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</si>
  <si>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</si>
  <si>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</si>
  <si>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</si>
  <si>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</si>
  <si>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</si>
  <si>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</si>
  <si>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</si>
  <si>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</si>
  <si>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</si>
  <si>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</si>
  <si>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</si>
  <si>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</si>
  <si>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</si>
  <si>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</si>
  <si>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</si>
  <si>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</si>
  <si>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</si>
  <si>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</si>
  <si>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</si>
  <si>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</si>
  <si>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</si>
  <si>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</si>
  <si>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</si>
  <si>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</si>
  <si>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</si>
  <si>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</si>
  <si>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</si>
  <si>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</si>
  <si>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</si>
  <si>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</si>
  <si>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</si>
  <si>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</si>
  <si>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</si>
  <si>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</si>
  <si>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</si>
  <si>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</si>
  <si>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</si>
  <si>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</si>
  <si>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</si>
  <si>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</si>
  <si>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</si>
  <si>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</si>
  <si>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</si>
  <si>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</si>
  <si>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</si>
  <si>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</si>
  <si>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</si>
  <si>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</si>
  <si>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</si>
  <si>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</si>
  <si>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</si>
  <si>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</si>
  <si>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</si>
  <si>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</si>
  <si>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</si>
  <si>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</si>
  <si>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</si>
  <si>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</si>
  <si>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</si>
  <si>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</si>
  <si>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</si>
  <si>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</si>
  <si>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</si>
  <si>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</si>
  <si>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</si>
  <si>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</si>
  <si>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</si>
  <si>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</si>
  <si>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</si>
  <si>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</si>
  <si>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</si>
  <si>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</si>
  <si>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</si>
  <si>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</si>
  <si>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</si>
  <si>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</si>
  <si>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</si>
  <si>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</si>
  <si>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</si>
  <si>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</si>
  <si>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</si>
  <si>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</si>
  <si>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</si>
  <si>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</si>
  <si>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</si>
  <si>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</si>
  <si>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</si>
  <si>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</si>
  <si>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</si>
  <si>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</si>
  <si>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</si>
  <si>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</si>
  <si>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</si>
  <si>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</si>
  <si>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</si>
  <si>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</si>
  <si>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</si>
  <si>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</si>
  <si>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</si>
  <si>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</si>
  <si>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</si>
  <si>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</si>
  <si>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</si>
  <si>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</si>
  <si>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</si>
  <si>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</si>
  <si>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</si>
  <si>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</si>
  <si>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</si>
  <si>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</si>
  <si>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</si>
  <si>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</si>
  <si>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</si>
  <si>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</si>
  <si>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</si>
  <si>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</si>
  <si>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</si>
  <si>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</si>
  <si>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</si>
  <si>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</si>
  <si>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</si>
  <si>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</si>
  <si>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</si>
  <si>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</si>
  <si>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</si>
  <si>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</si>
  <si>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</si>
  <si>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</si>
  <si>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</si>
  <si>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</si>
  <si>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</si>
  <si>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</si>
  <si>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</si>
  <si>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</si>
  <si>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</si>
  <si>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</si>
  <si>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</si>
  <si>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</si>
  <si>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</si>
  <si>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</si>
  <si>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</si>
  <si>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</si>
  <si>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</si>
  <si>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</si>
  <si>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</si>
  <si>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</si>
  <si>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</si>
  <si>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</si>
  <si>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</si>
  <si>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</si>
  <si>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</si>
  <si>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</si>
  <si>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</si>
  <si>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</si>
  <si>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</si>
  <si>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</si>
  <si>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</si>
  <si>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</si>
  <si>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</si>
  <si>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</si>
  <si>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</si>
  <si>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</si>
  <si>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</si>
  <si>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</si>
  <si>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</si>
  <si>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</si>
  <si>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</si>
  <si>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</si>
  <si>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</si>
  <si>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</si>
  <si>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</si>
  <si>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</si>
  <si>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</si>
  <si>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</si>
  <si>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</si>
  <si>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</si>
  <si>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</si>
  <si>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</si>
  <si>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</si>
  <si>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</si>
  <si>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</si>
  <si>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</si>
  <si>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</si>
  <si>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</si>
  <si>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</si>
  <si>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</si>
  <si>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</si>
  <si>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</si>
  <si>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</si>
  <si>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</si>
  <si>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</si>
  <si>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</si>
  <si>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</si>
  <si>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</si>
  <si>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</si>
  <si>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</si>
  <si>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</si>
  <si>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</si>
  <si>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</si>
  <si>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</si>
  <si>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</si>
  <si>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</si>
  <si>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</si>
  <si>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</si>
  <si>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</si>
  <si>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</si>
  <si>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</si>
  <si>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</si>
  <si>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</si>
  <si>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</si>
  <si>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</si>
  <si>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</si>
  <si>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</si>
  <si>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</si>
  <si>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</si>
  <si>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</si>
  <si>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</si>
  <si>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</si>
  <si>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</si>
  <si>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</si>
  <si>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</si>
  <si>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</si>
  <si>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</si>
  <si>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</si>
  <si>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</si>
  <si>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</si>
  <si>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</si>
  <si>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</si>
  <si>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</si>
  <si>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</si>
  <si>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</si>
  <si>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</si>
  <si>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</si>
  <si>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</si>
  <si>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</si>
  <si>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</si>
  <si>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</si>
  <si>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</si>
  <si>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</si>
  <si>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</si>
  <si>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</si>
  <si>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</si>
  <si>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</si>
  <si>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</si>
  <si>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</si>
  <si>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</si>
  <si>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</si>
  <si>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</si>
  <si>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</si>
  <si>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</si>
  <si>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</si>
  <si>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</si>
  <si>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</si>
  <si>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</si>
  <si>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</si>
  <si>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</si>
  <si>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</si>
  <si>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</si>
  <si>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</si>
  <si>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</si>
  <si>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</si>
  <si>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</si>
  <si>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</si>
  <si>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</si>
  <si>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</si>
  <si>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</si>
  <si>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</si>
  <si>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</si>
  <si>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</si>
  <si>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</si>
  <si>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</si>
  <si>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</si>
  <si>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</si>
  <si>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</si>
  <si>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</si>
  <si>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</si>
  <si>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</si>
  <si>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</si>
  <si>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</si>
  <si>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</si>
  <si>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</si>
  <si>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</si>
  <si>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</si>
  <si>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</si>
  <si>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</si>
  <si>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</si>
  <si>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</si>
  <si>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</si>
  <si>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</si>
  <si>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</si>
  <si>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</si>
  <si>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</si>
  <si>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</si>
  <si>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</si>
  <si>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</si>
  <si>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</si>
  <si>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</si>
  <si>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</si>
  <si>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</si>
  <si>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</si>
  <si>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</si>
  <si>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</si>
  <si>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</si>
  <si>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</si>
  <si>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</si>
  <si>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</si>
  <si>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</si>
  <si>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</si>
  <si>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</si>
  <si>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</si>
  <si>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</si>
  <si>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</si>
  <si>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</si>
  <si>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</si>
  <si>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</si>
  <si>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</si>
  <si>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</si>
  <si>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</si>
  <si>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</si>
  <si>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</si>
  <si>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</si>
  <si>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</si>
  <si>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</si>
  <si>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</si>
  <si>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</si>
  <si>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</si>
  <si>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</si>
  <si>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</si>
  <si>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</si>
  <si>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</si>
  <si>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</si>
  <si>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</si>
  <si>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</si>
  <si>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</si>
  <si>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</si>
  <si>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</si>
  <si>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</si>
  <si>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</si>
  <si>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</si>
  <si>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</si>
  <si>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</si>
  <si>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</si>
  <si>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</si>
  <si>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</si>
  <si>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</si>
  <si>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</si>
  <si>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</si>
  <si>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</si>
  <si>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</si>
  <si>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</si>
  <si>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</si>
  <si>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</si>
  <si>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</si>
  <si>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</si>
  <si>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</si>
  <si>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</si>
  <si>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</si>
  <si>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</si>
  <si>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</si>
  <si>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</si>
  <si>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</si>
  <si>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</si>
  <si>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</si>
  <si>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</si>
  <si>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</si>
  <si>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</si>
  <si>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</si>
  <si>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</si>
  <si>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</si>
  <si>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</si>
  <si>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</si>
  <si>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</si>
  <si>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</si>
  <si>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</si>
  <si>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</si>
  <si>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</si>
  <si>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</si>
  <si>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</si>
  <si>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</si>
  <si>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</si>
  <si>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</si>
  <si>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</si>
  <si>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</si>
  <si>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</si>
  <si>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</si>
  <si>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</si>
  <si>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</si>
  <si>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</si>
  <si>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</si>
  <si>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</si>
  <si>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</si>
  <si>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</si>
  <si>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</si>
  <si>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</si>
  <si>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</si>
  <si>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</si>
  <si>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</si>
  <si>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</si>
  <si>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</si>
  <si>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</si>
  <si>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</si>
  <si>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</si>
  <si>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</si>
  <si>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</si>
  <si>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</si>
  <si>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</si>
  <si>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</si>
  <si>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</si>
  <si>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</si>
  <si>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</si>
  <si>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</si>
  <si>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</si>
  <si>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</si>
  <si>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</si>
  <si>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</si>
  <si>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</si>
  <si>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</si>
  <si>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</si>
  <si>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</si>
  <si>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</si>
  <si>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</si>
  <si>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</si>
  <si>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</si>
  <si>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</si>
  <si>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</si>
  <si>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</si>
  <si>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</si>
  <si>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</si>
  <si>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</si>
  <si>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</si>
  <si>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</si>
  <si>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</si>
  <si>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</si>
  <si>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</si>
  <si>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</si>
  <si>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</si>
  <si>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</si>
  <si>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</si>
  <si>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</si>
  <si>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</si>
  <si>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</si>
  <si>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</si>
  <si>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</si>
  <si>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</si>
  <si>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</si>
  <si>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</si>
  <si>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</si>
  <si>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</si>
  <si>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</si>
  <si>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</si>
  <si>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</si>
  <si>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</si>
  <si>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</si>
  <si>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</si>
  <si>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</si>
  <si>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</si>
  <si>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</si>
  <si>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</si>
  <si>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</si>
  <si>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</si>
  <si>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</si>
  <si>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</si>
  <si>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</si>
  <si>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</si>
  <si>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</si>
  <si>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</si>
  <si>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</si>
  <si>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</si>
  <si>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</si>
  <si>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</si>
  <si>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</si>
  <si>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</si>
  <si>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</si>
  <si>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</si>
  <si>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</si>
  <si>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</si>
  <si>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</si>
  <si>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</si>
  <si>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</si>
  <si>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</si>
  <si>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</si>
  <si>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</si>
  <si>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</si>
  <si>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</si>
  <si>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</si>
  <si>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</si>
  <si>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</si>
  <si>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</si>
  <si>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</si>
  <si>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</si>
  <si>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</si>
  <si>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</si>
  <si>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</si>
  <si>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</si>
  <si>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</si>
  <si>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</si>
  <si>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</si>
  <si>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</si>
  <si>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</si>
  <si>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</si>
  <si>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</si>
  <si>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</si>
  <si>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</si>
  <si>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</si>
  <si>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</si>
  <si>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</si>
  <si>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</si>
  <si>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</si>
  <si>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</si>
  <si>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</si>
  <si>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</si>
  <si>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</si>
  <si>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</si>
  <si>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</si>
  <si>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</si>
  <si>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</si>
  <si>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</si>
  <si>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</si>
  <si>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</si>
  <si>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</si>
  <si>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</si>
  <si>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</si>
  <si>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</si>
  <si>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</si>
  <si>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</si>
  <si>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</si>
  <si>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</si>
  <si>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</si>
  <si>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</si>
  <si>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</si>
  <si>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</si>
  <si>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</si>
  <si>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</si>
  <si>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</si>
  <si>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</si>
  <si>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</si>
  <si>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</si>
  <si>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</si>
  <si>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</si>
  <si>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</si>
  <si>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</si>
  <si>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</si>
  <si>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</si>
  <si>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</si>
  <si>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</si>
  <si>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</si>
  <si>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</si>
  <si>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</si>
  <si>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</si>
  <si>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</si>
  <si>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</si>
  <si>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</si>
  <si>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</si>
  <si>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</si>
  <si>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</si>
  <si>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</si>
  <si>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</si>
  <si>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</si>
  <si>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</si>
  <si>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</si>
  <si>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</si>
  <si>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</si>
  <si>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</si>
  <si>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</si>
  <si>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</si>
  <si>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</si>
  <si>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</si>
  <si>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</si>
  <si>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</si>
  <si>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</si>
  <si>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</si>
  <si>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</si>
  <si>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</si>
  <si>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</si>
  <si>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</si>
  <si>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</si>
  <si>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</si>
  <si>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</si>
  <si>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</si>
  <si>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</si>
  <si>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</si>
  <si>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</si>
  <si>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</si>
  <si>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</si>
  <si>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</si>
  <si>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</si>
  <si>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</si>
  <si>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</si>
  <si>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</si>
  <si>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</si>
  <si>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</si>
  <si>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</si>
  <si>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</si>
  <si>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</si>
  <si>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</si>
  <si>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</si>
  <si>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</si>
  <si>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</si>
  <si>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</si>
  <si>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</si>
  <si>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</si>
  <si>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</si>
  <si>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</si>
  <si>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</si>
  <si>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</si>
  <si>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</si>
  <si>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</si>
  <si>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</si>
  <si>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</si>
  <si>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</si>
  <si>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</si>
  <si>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</si>
  <si>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</si>
  <si>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</si>
  <si>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</si>
  <si>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</si>
  <si>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</si>
  <si>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</si>
  <si>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</si>
  <si>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</si>
  <si>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</si>
  <si>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</si>
  <si>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</si>
  <si>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</si>
  <si>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</si>
  <si>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</si>
  <si>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</si>
  <si>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</si>
  <si>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</si>
  <si>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</si>
  <si>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</si>
  <si>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</si>
  <si>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</si>
  <si>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</si>
  <si>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</si>
  <si>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</si>
  <si>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</si>
  <si>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</si>
  <si>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</si>
  <si>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</si>
  <si>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</si>
  <si>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</si>
  <si>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</si>
  <si>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</si>
  <si>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</si>
  <si>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</si>
  <si>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</si>
  <si>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</si>
  <si>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</si>
  <si>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</si>
  <si>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</si>
  <si>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</si>
  <si>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</si>
  <si>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</si>
  <si>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</si>
  <si>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</si>
  <si>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</si>
  <si>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</si>
  <si>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</si>
  <si>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</si>
  <si>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</si>
  <si>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</si>
  <si>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</si>
  <si>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</si>
  <si>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</si>
  <si>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</si>
  <si>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</si>
  <si>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</si>
  <si>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</si>
  <si>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</si>
  <si>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</si>
  <si>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</si>
  <si>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</si>
  <si>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</si>
  <si>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</si>
  <si>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</si>
  <si>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</si>
  <si>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</si>
  <si>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</si>
  <si>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</si>
  <si>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</si>
  <si>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</si>
  <si>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</si>
  <si>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</si>
  <si>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</si>
  <si>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</si>
  <si>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</si>
  <si>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</si>
  <si>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</si>
  <si>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</si>
  <si>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</si>
  <si>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</si>
  <si>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</si>
  <si>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</si>
  <si>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</si>
  <si>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</si>
  <si>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</si>
  <si>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</si>
  <si>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</si>
  <si>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</si>
  <si>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</si>
  <si>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</si>
  <si>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</si>
  <si>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</si>
  <si>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</si>
  <si>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</si>
  <si>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</si>
  <si>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</si>
  <si>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</si>
  <si>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</si>
  <si>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</si>
  <si>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</si>
  <si>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</si>
  <si>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</si>
  <si>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</si>
  <si>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</si>
  <si>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</si>
  <si>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</si>
  <si>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</si>
  <si>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</si>
  <si>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</si>
  <si>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</si>
  <si>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</si>
  <si>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</si>
  <si>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</si>
  <si>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</si>
  <si>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</si>
  <si>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</si>
  <si>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</si>
  <si>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</si>
  <si>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</si>
  <si>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</si>
  <si>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</si>
  <si>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</si>
  <si>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</si>
  <si>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</si>
  <si>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</si>
  <si>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</si>
  <si>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</si>
  <si>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</si>
  <si>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</si>
  <si>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</si>
  <si>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</si>
  <si>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</si>
  <si>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</si>
  <si>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</si>
  <si>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</si>
  <si>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</si>
  <si>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</si>
  <si>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</si>
  <si>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</si>
  <si>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</si>
  <si>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</si>
  <si>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</si>
  <si>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</si>
  <si>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</si>
  <si>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</si>
  <si>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</si>
  <si>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</si>
  <si>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</si>
  <si>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</si>
  <si>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</si>
  <si>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</si>
  <si>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</si>
  <si>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</si>
  <si>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</si>
  <si>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</si>
  <si>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</si>
  <si>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</si>
  <si>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</si>
  <si>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</si>
  <si>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</si>
  <si>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</si>
  <si>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</si>
  <si>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</si>
  <si>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</si>
  <si>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</si>
  <si>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</si>
  <si>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</si>
  <si>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</si>
  <si>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</si>
  <si>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</si>
  <si>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</si>
  <si>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</si>
  <si>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</si>
  <si>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</si>
  <si>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</si>
  <si>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</si>
  <si>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</si>
  <si>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</si>
  <si>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</si>
  <si>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</si>
  <si>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</si>
  <si>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</si>
  <si>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</si>
  <si>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</si>
  <si>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</si>
  <si>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</si>
  <si>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</si>
  <si>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</si>
  <si>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</si>
  <si>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</si>
  <si>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</si>
  <si>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</si>
  <si>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</si>
  <si>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</si>
  <si>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</si>
  <si>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</si>
  <si>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</si>
  <si>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</si>
  <si>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</si>
  <si>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</si>
  <si>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</si>
  <si>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</si>
  <si>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</si>
  <si>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</si>
  <si>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</si>
  <si>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</si>
  <si>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</si>
  <si>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</si>
  <si>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</si>
  <si>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</si>
  <si>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</si>
  <si>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</si>
  <si>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</si>
  <si>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</si>
  <si>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</si>
  <si>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</si>
  <si>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</si>
  <si>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</si>
  <si>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</si>
  <si>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</si>
  <si>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</si>
  <si>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</si>
  <si>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</si>
  <si>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</si>
  <si>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</si>
  <si>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</si>
  <si>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</si>
  <si>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</si>
  <si>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</si>
  <si>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</si>
  <si>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</si>
  <si>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</si>
  <si>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</si>
  <si>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</si>
  <si>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</si>
  <si>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</si>
  <si>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</si>
  <si>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</si>
  <si>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</si>
  <si>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</si>
  <si>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</si>
  <si>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</si>
  <si>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</si>
  <si>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</si>
  <si>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</si>
  <si>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</si>
  <si>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</si>
  <si>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</si>
  <si>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</si>
  <si>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</si>
  <si>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</si>
  <si>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</si>
  <si>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</si>
  <si>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</si>
  <si>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</si>
  <si>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</si>
  <si>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</si>
  <si>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</si>
  <si>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</si>
  <si>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</si>
  <si>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</si>
  <si>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</si>
  <si>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</si>
  <si>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</si>
  <si>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</si>
  <si>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</si>
  <si>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</si>
  <si>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</si>
  <si>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</si>
  <si>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</si>
  <si>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</si>
  <si>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</si>
  <si>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</si>
  <si>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</si>
  <si>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</si>
  <si>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</si>
  <si>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</si>
  <si>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</si>
  <si>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</si>
  <si>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</si>
  <si>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</si>
  <si>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</si>
  <si>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</si>
  <si>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</si>
  <si>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</si>
  <si>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</si>
  <si>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</si>
  <si>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</si>
  <si>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</si>
  <si>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</si>
  <si>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</si>
  <si>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</si>
  <si>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</si>
  <si>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</si>
  <si>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</si>
  <si>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</si>
  <si>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</si>
  <si>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</si>
  <si>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</si>
  <si>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</si>
  <si>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</si>
  <si>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</si>
  <si>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</si>
  <si>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</si>
  <si>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</si>
  <si>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</si>
  <si>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</si>
  <si>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</si>
  <si>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</si>
  <si>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</si>
  <si>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</si>
  <si>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</si>
  <si>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</si>
  <si>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</si>
  <si>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</si>
  <si>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</si>
  <si>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</si>
  <si>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</si>
  <si>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</si>
  <si>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</si>
  <si>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</si>
  <si>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</si>
  <si>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</si>
  <si>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</si>
  <si>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</si>
  <si>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</si>
  <si>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</si>
  <si>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</si>
  <si>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</si>
  <si>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</si>
  <si>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</si>
  <si>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</si>
  <si>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</si>
  <si>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</si>
  <si>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</si>
  <si>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</si>
  <si>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</si>
  <si>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</si>
  <si>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</si>
  <si>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</si>
  <si>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</si>
  <si>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</si>
  <si>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</si>
  <si>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</si>
  <si>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</si>
  <si>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</si>
  <si>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</si>
  <si>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</si>
  <si>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</si>
  <si>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</si>
  <si>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</si>
  <si>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</si>
  <si>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</si>
  <si>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</si>
  <si>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</si>
  <si>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</si>
  <si>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</si>
  <si>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</si>
  <si>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</si>
  <si>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</si>
  <si>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</si>
  <si>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</si>
  <si>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</si>
  <si>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</si>
  <si>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</si>
  <si>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</si>
  <si>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</si>
  <si>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</si>
  <si>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</si>
  <si>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</si>
  <si>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</si>
  <si>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</si>
  <si>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</si>
  <si>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</si>
  <si>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</si>
  <si>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</si>
  <si>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</si>
  <si>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</si>
  <si>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</si>
  <si>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</si>
  <si>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</si>
  <si>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</si>
  <si>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</si>
  <si>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</si>
  <si>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</si>
  <si>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</si>
  <si>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</si>
  <si>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</si>
  <si>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</si>
  <si>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</si>
  <si>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</si>
  <si>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</si>
  <si>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</si>
  <si>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</si>
  <si>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</si>
  <si>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</si>
  <si>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</si>
  <si>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</si>
  <si>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</si>
  <si>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</si>
  <si>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</si>
  <si>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</si>
  <si>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</si>
  <si>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</si>
  <si>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</si>
  <si>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</si>
  <si>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</si>
  <si>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</si>
  <si>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</si>
  <si>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</si>
  <si>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</si>
  <si>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</si>
  <si>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</si>
  <si>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</si>
  <si>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</si>
  <si>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</si>
  <si>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</si>
  <si>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</si>
  <si>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</si>
  <si>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</si>
  <si>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</si>
  <si>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</si>
  <si>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</si>
  <si>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</si>
  <si>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</si>
  <si>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</si>
  <si>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</si>
  <si>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</si>
  <si>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</si>
  <si>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</si>
  <si>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</si>
  <si>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</si>
  <si>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</si>
  <si>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</si>
  <si>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</si>
  <si>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</si>
  <si>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</si>
  <si>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</si>
  <si>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</si>
  <si>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</si>
  <si>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</si>
  <si>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</si>
  <si>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</si>
  <si>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</si>
  <si>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</si>
  <si>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</si>
  <si>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</si>
  <si>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</si>
  <si>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</si>
  <si>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</si>
  <si>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</si>
  <si>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</si>
  <si>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</si>
  <si>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</si>
  <si>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</si>
  <si>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</si>
  <si>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</si>
  <si>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</si>
  <si>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</si>
  <si>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</si>
  <si>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</si>
  <si>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</si>
  <si>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</si>
  <si>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</si>
  <si>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</si>
  <si>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</si>
  <si>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</si>
  <si>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</si>
  <si>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</si>
  <si>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</si>
  <si>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</si>
  <si>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</si>
  <si>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</si>
  <si>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</si>
  <si>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</si>
  <si>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</si>
  <si>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</si>
  <si>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</si>
  <si>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</si>
  <si>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</si>
  <si>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</si>
  <si>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</si>
  <si>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</si>
  <si>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</si>
  <si>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</si>
  <si>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</si>
  <si>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</si>
  <si>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</si>
  <si>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</si>
  <si>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</si>
  <si>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</si>
  <si>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</si>
  <si>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</si>
  <si>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</si>
  <si>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</si>
  <si>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</si>
  <si>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</si>
  <si>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</si>
  <si>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</si>
  <si>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</si>
  <si>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</si>
  <si>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</si>
  <si>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</si>
  <si>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</si>
  <si>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</si>
  <si>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</si>
  <si>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</si>
  <si>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</si>
  <si>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</si>
  <si>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</si>
  <si>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</si>
  <si>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</si>
  <si>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</si>
  <si>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</si>
  <si>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</si>
  <si>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</si>
  <si>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</si>
  <si>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</si>
  <si>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</si>
  <si>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</si>
  <si>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</si>
  <si>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</si>
  <si>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</si>
  <si>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</si>
  <si>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</si>
  <si>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</si>
  <si>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</si>
  <si>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</si>
  <si>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</si>
  <si>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</si>
  <si>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</si>
  <si>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</si>
  <si>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</si>
  <si>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</si>
  <si>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</si>
  <si>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</si>
  <si>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</si>
  <si>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</si>
  <si>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</si>
  <si>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</si>
  <si>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</si>
  <si>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</si>
  <si>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</si>
  <si>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</si>
  <si>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</si>
  <si>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</si>
  <si>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</si>
  <si>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</si>
  <si>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</si>
  <si>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</si>
  <si>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</si>
  <si>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</si>
  <si>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</si>
  <si>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</si>
  <si>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</si>
  <si>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</si>
  <si>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</si>
  <si>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</si>
  <si>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</si>
  <si>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</si>
  <si>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</si>
  <si>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</si>
  <si>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</si>
  <si>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</si>
  <si>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</si>
  <si>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</si>
  <si>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</si>
  <si>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</si>
  <si>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</si>
  <si>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</si>
  <si>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</si>
  <si>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</si>
  <si>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</si>
  <si>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</si>
  <si>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</si>
  <si>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</si>
  <si>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</si>
  <si>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</si>
  <si>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</si>
  <si>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</si>
  <si>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</si>
  <si>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</si>
  <si>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</si>
  <si>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</si>
  <si>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</si>
  <si>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</si>
  <si>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</si>
  <si>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</si>
  <si>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</si>
  <si>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</si>
  <si>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</si>
  <si>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</si>
  <si>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</si>
  <si>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</si>
  <si>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</si>
  <si>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</si>
  <si>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</si>
  <si>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</si>
  <si>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</si>
  <si>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</si>
  <si>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</si>
  <si>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</si>
  <si>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</si>
  <si>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</si>
  <si>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</si>
  <si>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</si>
  <si>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</si>
  <si>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</si>
  <si>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</si>
  <si>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</si>
  <si>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</si>
  <si>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</si>
  <si>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</si>
  <si>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</si>
  <si>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</si>
  <si>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</si>
  <si>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</si>
  <si>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</si>
  <si>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</si>
  <si>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</si>
  <si>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</si>
  <si>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</si>
  <si>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</si>
  <si>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</si>
  <si>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</si>
  <si>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</si>
  <si>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</si>
  <si>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</si>
  <si>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</si>
  <si>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</si>
  <si>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</si>
  <si>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</si>
  <si>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</si>
  <si>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</si>
  <si>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</si>
  <si>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</si>
  <si>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</si>
  <si>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</si>
  <si>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</si>
  <si>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</si>
  <si>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</si>
  <si>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</si>
  <si>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</si>
  <si>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</si>
  <si>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</si>
  <si>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</si>
  <si>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</si>
  <si>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</si>
  <si>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</si>
  <si>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</si>
  <si>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</si>
  <si>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</si>
  <si>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</si>
  <si>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</si>
  <si>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</si>
  <si>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</si>
  <si>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</si>
  <si>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</si>
  <si>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</si>
  <si>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</si>
  <si>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</si>
  <si>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</si>
  <si>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</si>
  <si>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</si>
  <si>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</si>
  <si>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</si>
  <si>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</si>
  <si>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</si>
  <si>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</si>
  <si>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</si>
  <si>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</si>
  <si>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</si>
  <si>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</si>
  <si>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</si>
  <si>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</si>
  <si>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</si>
  <si>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</si>
  <si>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</si>
  <si>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</si>
  <si>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</si>
  <si>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</si>
  <si>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</si>
  <si>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</si>
  <si>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</si>
  <si>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</si>
  <si>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</si>
  <si>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</si>
  <si>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</si>
  <si>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</si>
  <si>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</si>
  <si>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</si>
  <si>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</si>
  <si>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</si>
  <si>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</si>
  <si>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</si>
  <si>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</si>
  <si>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</si>
  <si>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</si>
  <si>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</si>
  <si>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</si>
  <si>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</si>
  <si>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</si>
  <si>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</si>
  <si>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</si>
  <si>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</si>
  <si>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</si>
  <si>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</si>
  <si>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</si>
  <si>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</si>
  <si>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</si>
  <si>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</si>
  <si>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</si>
  <si>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</si>
  <si>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</si>
  <si>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</si>
  <si>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</si>
  <si>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</si>
  <si>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</si>
  <si>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</si>
  <si>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</si>
  <si>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</si>
  <si>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</si>
  <si>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</si>
  <si>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</si>
  <si>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</si>
  <si>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</si>
  <si>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</si>
  <si>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</si>
  <si>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</si>
  <si>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</si>
  <si>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</si>
  <si>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</si>
  <si>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</si>
  <si>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</si>
  <si>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</si>
  <si>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</si>
  <si>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</si>
  <si>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</si>
  <si>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</si>
  <si>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</si>
  <si>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</si>
  <si>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</si>
  <si>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</si>
  <si>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</si>
  <si>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</si>
  <si>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</si>
  <si>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</si>
  <si>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</si>
  <si>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</si>
  <si>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</si>
  <si>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</si>
  <si>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</si>
  <si>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</si>
  <si>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</si>
  <si>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</si>
  <si>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</si>
  <si>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</si>
  <si>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</si>
  <si>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</si>
  <si>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</si>
  <si>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</si>
  <si>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</si>
  <si>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</si>
  <si>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</si>
  <si>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</si>
  <si>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</si>
  <si>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</si>
  <si>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</si>
  <si>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</si>
  <si>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</si>
  <si>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</si>
  <si>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</si>
  <si>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</si>
  <si>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</si>
  <si>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</si>
  <si>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</si>
  <si>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</si>
  <si>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</si>
  <si>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</si>
  <si>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</si>
  <si>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</si>
  <si>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</si>
  <si>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</si>
  <si>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</si>
  <si>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</si>
  <si>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</si>
  <si>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</si>
  <si>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</si>
  <si>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</si>
  <si>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</si>
  <si>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</si>
  <si>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</si>
  <si>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</si>
  <si>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</si>
  <si>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</si>
  <si>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</si>
  <si>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</si>
  <si>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</si>
  <si>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</si>
  <si>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</si>
  <si>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</si>
  <si>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</si>
  <si>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</si>
  <si>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</si>
  <si>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</si>
  <si>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</si>
  <si>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</si>
  <si>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</si>
  <si>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</si>
  <si>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</si>
  <si>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</si>
  <si>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</si>
  <si>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</si>
  <si>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</si>
  <si>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</si>
  <si>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</si>
  <si>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</si>
  <si>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</si>
  <si>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</si>
  <si>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</si>
  <si>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</si>
  <si>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</si>
  <si>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</si>
  <si>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</si>
  <si>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</si>
  <si>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</si>
  <si>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</si>
  <si>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</si>
  <si>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</si>
  <si>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</si>
  <si>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</si>
  <si>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</si>
  <si>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</si>
  <si>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</si>
  <si>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</si>
  <si>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</si>
  <si>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</si>
  <si>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</si>
  <si>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</si>
  <si>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</si>
  <si>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</si>
  <si>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</si>
  <si>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</si>
  <si>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</si>
  <si>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</si>
  <si>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</si>
  <si>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</si>
  <si>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</si>
  <si>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</si>
  <si>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</si>
  <si>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</si>
  <si>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</si>
  <si>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</si>
  <si>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</si>
  <si>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</si>
  <si>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</si>
  <si>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</si>
  <si>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</si>
  <si>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</si>
  <si>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</si>
  <si>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</si>
  <si>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</si>
  <si>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</si>
  <si>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</si>
  <si>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</si>
  <si>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</si>
  <si>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</si>
  <si>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</si>
  <si>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</si>
  <si>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</si>
  <si>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</si>
  <si>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</si>
  <si>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</si>
  <si>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</si>
  <si>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</si>
  <si>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</si>
  <si>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</si>
  <si>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</si>
  <si>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</si>
  <si>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</si>
  <si>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</si>
  <si>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</si>
  <si>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</si>
  <si>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</si>
  <si>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</si>
  <si>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</si>
  <si>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</si>
  <si>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</si>
  <si>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</si>
  <si>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</si>
  <si>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</si>
  <si>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</si>
  <si>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</si>
  <si>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</si>
  <si>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</si>
  <si>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</si>
  <si>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</si>
  <si>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</si>
  <si>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</si>
  <si>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</si>
  <si>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</si>
  <si>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</si>
  <si>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</si>
  <si>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</si>
  <si>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</si>
  <si>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</si>
  <si>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</si>
  <si>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</si>
  <si>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</si>
  <si>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</si>
  <si>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</si>
  <si>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</si>
  <si>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</si>
  <si>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</si>
  <si>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</si>
  <si>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</si>
  <si>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</si>
  <si>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</si>
  <si>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</si>
  <si>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</si>
  <si>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</si>
  <si>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</si>
  <si>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</si>
  <si>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</si>
  <si>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</si>
  <si>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</si>
  <si>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</si>
  <si>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</si>
  <si>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</si>
  <si>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</si>
  <si>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</si>
  <si>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</si>
  <si>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</si>
  <si>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</si>
  <si>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</si>
  <si>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</si>
  <si>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</si>
  <si>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</si>
  <si>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</si>
  <si>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</si>
  <si>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</si>
  <si>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</si>
  <si>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</si>
  <si>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</si>
  <si>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</si>
  <si>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</si>
  <si>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</si>
  <si>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</si>
  <si>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</si>
  <si>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</si>
  <si>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</si>
  <si>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</si>
  <si>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</si>
  <si>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</si>
  <si>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</si>
  <si>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</si>
  <si>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</si>
  <si>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</si>
  <si>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</si>
  <si>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</si>
  <si>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</si>
  <si>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</si>
  <si>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</si>
  <si>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</si>
  <si>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</si>
  <si>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</si>
  <si>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</si>
  <si>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</si>
  <si>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</si>
  <si>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</si>
  <si>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</si>
  <si>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</si>
  <si>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</si>
  <si>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</si>
  <si>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</si>
  <si>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</si>
  <si>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</si>
  <si>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</si>
  <si>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</si>
  <si>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</si>
  <si>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</si>
  <si>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</si>
  <si>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</si>
  <si>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</si>
  <si>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</si>
  <si>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</si>
  <si>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</si>
  <si>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</si>
  <si>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</si>
  <si>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</si>
  <si>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</si>
  <si>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</si>
  <si>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</si>
  <si>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</si>
  <si>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</si>
  <si>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</si>
  <si>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</si>
  <si>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</si>
  <si>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</si>
  <si>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</si>
  <si>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</si>
  <si>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</si>
  <si>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</si>
  <si>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</si>
  <si>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</si>
  <si>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</si>
  <si>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</si>
  <si>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</si>
  <si>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</si>
  <si>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</si>
  <si>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</si>
  <si>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</si>
  <si>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</si>
  <si>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</si>
  <si>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</si>
  <si>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</si>
  <si>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</si>
  <si>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</si>
  <si>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</si>
  <si>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</si>
  <si>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</si>
  <si>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</si>
  <si>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</si>
  <si>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</si>
  <si>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</si>
  <si>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</si>
  <si>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</si>
  <si>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</si>
  <si>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</si>
  <si>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</si>
  <si>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</si>
  <si>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</si>
  <si>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</si>
  <si>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</si>
  <si>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</si>
  <si>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</si>
  <si>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</si>
  <si>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</si>
  <si>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</si>
  <si>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</si>
  <si>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</si>
  <si>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</si>
  <si>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</si>
  <si>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</si>
  <si>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</si>
  <si>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</si>
  <si>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</si>
  <si>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</si>
  <si>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</si>
  <si>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</si>
  <si>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</si>
  <si>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</si>
  <si>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</si>
  <si>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</si>
  <si>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</si>
  <si>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</si>
  <si>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</si>
  <si>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</si>
  <si>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</si>
  <si>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</si>
  <si>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</si>
  <si>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</si>
  <si>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</si>
  <si>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</si>
  <si>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</si>
  <si>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</si>
  <si>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</si>
  <si>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</si>
  <si>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</si>
  <si>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</si>
  <si>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</si>
  <si>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</si>
  <si>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</si>
  <si>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</si>
  <si>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</si>
  <si>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</si>
  <si>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</si>
  <si>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</si>
  <si>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</si>
  <si>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</si>
  <si>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</si>
  <si>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</si>
  <si>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</si>
  <si>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</si>
  <si>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</si>
  <si>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</si>
  <si>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</si>
  <si>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</si>
  <si>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</si>
  <si>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</si>
  <si>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</si>
  <si>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</si>
  <si>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</si>
  <si>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</si>
  <si>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</si>
  <si>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</si>
  <si>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</si>
  <si>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</si>
  <si>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</si>
  <si>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</si>
  <si>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</si>
  <si>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</si>
  <si>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</si>
  <si>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</si>
  <si>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</si>
  <si>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</si>
  <si>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</si>
  <si>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</si>
  <si>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</si>
  <si>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</si>
  <si>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</si>
  <si>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</si>
  <si>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</si>
  <si>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</si>
  <si>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</si>
  <si>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</si>
  <si>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</si>
  <si>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</si>
  <si>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</si>
  <si>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</si>
  <si>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</si>
  <si>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</si>
  <si>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</si>
  <si>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</si>
  <si>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</si>
  <si>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</si>
  <si>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</si>
  <si>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</si>
  <si>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</si>
  <si>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</si>
  <si>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</si>
  <si>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</si>
  <si>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</si>
  <si>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</si>
  <si>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</si>
  <si>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</si>
  <si>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</si>
  <si>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</si>
  <si>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</si>
  <si>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</si>
  <si>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</si>
  <si>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</si>
  <si>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</si>
  <si>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</si>
  <si>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</si>
  <si>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</si>
  <si>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</si>
  <si>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</si>
  <si>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</si>
  <si>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</si>
  <si>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</si>
  <si>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</si>
  <si>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</si>
  <si>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</si>
  <si>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</si>
  <si>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</si>
  <si>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</si>
  <si>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</si>
  <si>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</si>
  <si>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</si>
  <si>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</si>
  <si>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</si>
  <si>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</si>
  <si>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</si>
  <si>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</si>
  <si>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</si>
  <si>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</si>
  <si>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</si>
  <si>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</si>
  <si>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</si>
  <si>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</si>
  <si>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</si>
  <si>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</si>
  <si>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</si>
  <si>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</si>
  <si>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</si>
  <si>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</si>
  <si>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</si>
  <si>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</si>
  <si>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</si>
  <si>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</si>
  <si>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</si>
  <si>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</si>
  <si>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</si>
  <si>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</si>
  <si>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</si>
  <si>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</si>
  <si>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</si>
  <si>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</si>
  <si>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</si>
  <si>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</si>
  <si>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</si>
  <si>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</si>
  <si>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</si>
  <si>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</si>
  <si>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</si>
  <si>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</si>
  <si>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</si>
  <si>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</si>
  <si>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</si>
  <si>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</si>
  <si>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</si>
  <si>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</si>
  <si>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</si>
  <si>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</si>
  <si>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</si>
  <si>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</si>
  <si>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</si>
  <si>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</si>
  <si>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</si>
  <si>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</si>
  <si>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</si>
  <si>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</si>
  <si>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</si>
  <si>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</si>
  <si>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</si>
  <si>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</si>
  <si>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</si>
  <si>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</si>
  <si>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</si>
  <si>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</si>
  <si>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</si>
  <si>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</si>
  <si>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</si>
  <si>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</si>
  <si>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</si>
  <si>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</si>
  <si>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</si>
  <si>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</si>
  <si>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</si>
  <si>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</si>
  <si>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</si>
  <si>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</si>
  <si>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</si>
  <si>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</si>
  <si>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</si>
  <si>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</si>
  <si>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</si>
  <si>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</si>
  <si>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</si>
  <si>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</si>
  <si>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</si>
  <si>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</si>
  <si>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</si>
  <si>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</si>
  <si>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</si>
  <si>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</si>
  <si>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</si>
  <si>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</si>
  <si>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</si>
  <si>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</si>
  <si>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</si>
  <si>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</si>
  <si>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</si>
  <si>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</si>
  <si>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</si>
  <si>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</si>
  <si>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</si>
  <si>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</si>
  <si>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</si>
  <si>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</si>
  <si>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</si>
  <si>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</si>
  <si>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</si>
  <si>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</si>
  <si>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</si>
  <si>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</si>
  <si>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</si>
  <si>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</si>
  <si>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</si>
  <si>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</si>
  <si>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</si>
  <si>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</si>
  <si>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</si>
  <si>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</si>
  <si>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</si>
  <si>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</si>
  <si>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</si>
  <si>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</si>
  <si>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</si>
  <si>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</si>
  <si>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</si>
  <si>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</si>
  <si>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</si>
  <si>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</si>
  <si>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</si>
  <si>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</si>
  <si>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</si>
  <si>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</si>
  <si>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</si>
  <si>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</si>
  <si>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</si>
  <si>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</si>
  <si>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</si>
  <si>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</si>
  <si>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</si>
  <si>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</si>
  <si>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</si>
  <si>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</si>
  <si>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</si>
  <si>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</si>
  <si>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</si>
  <si>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</si>
  <si>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</si>
  <si>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</si>
  <si>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</si>
  <si>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</si>
  <si>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</si>
  <si>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</si>
  <si>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</si>
  <si>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</si>
  <si>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</si>
  <si>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</si>
  <si>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</si>
  <si>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</si>
  <si>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</si>
  <si>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</si>
  <si>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</si>
  <si>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</si>
  <si>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</si>
  <si>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</si>
  <si>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</si>
  <si>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</si>
  <si>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</si>
  <si>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</si>
  <si>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</si>
  <si>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</si>
  <si>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</si>
  <si>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</si>
  <si>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</si>
  <si>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</si>
  <si>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</si>
  <si>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</si>
  <si>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</si>
  <si>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</si>
  <si>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</si>
  <si>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</si>
  <si>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</si>
  <si>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</si>
  <si>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</si>
  <si>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</si>
  <si>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</si>
  <si>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</si>
  <si>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</si>
  <si>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</si>
  <si>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</si>
  <si>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</si>
  <si>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</si>
  <si>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</si>
  <si>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</si>
  <si>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</si>
  <si>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</si>
  <si>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</si>
  <si>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</si>
  <si>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</si>
  <si>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</si>
  <si>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</si>
  <si>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</si>
  <si>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</si>
  <si>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</si>
  <si>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</si>
  <si>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</si>
  <si>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</si>
  <si>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</si>
  <si>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</si>
  <si>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</si>
  <si>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</si>
  <si>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</si>
  <si>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</si>
  <si>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</si>
  <si>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</si>
  <si>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</si>
  <si>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</si>
  <si>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</si>
  <si>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</si>
  <si>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</si>
  <si>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</si>
  <si>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</si>
  <si>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</si>
  <si>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</si>
  <si>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</si>
  <si>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</si>
  <si>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</si>
  <si>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</si>
  <si>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</si>
  <si>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</si>
  <si>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</si>
  <si>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</si>
  <si>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</si>
  <si>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</si>
  <si>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</si>
  <si>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</si>
  <si>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</si>
  <si>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</si>
  <si>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</si>
  <si>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</si>
  <si>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</si>
  <si>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</si>
  <si>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</si>
  <si>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</si>
  <si>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</si>
  <si>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</si>
  <si>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</si>
  <si>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</si>
  <si>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</si>
  <si>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</si>
  <si>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</si>
  <si>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</si>
  <si>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</si>
  <si>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</si>
  <si>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</si>
  <si>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</si>
  <si>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</si>
  <si>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</si>
  <si>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</si>
  <si>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</si>
  <si>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</si>
  <si>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</si>
  <si>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</si>
  <si>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</si>
  <si>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</si>
  <si>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</si>
  <si>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</si>
  <si>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</si>
  <si>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</si>
  <si>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</si>
  <si>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</si>
  <si>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</si>
  <si>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</si>
  <si>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</si>
  <si>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</si>
  <si>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</si>
  <si>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</si>
  <si>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</si>
  <si>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</si>
  <si>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</si>
  <si>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</si>
  <si>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</si>
  <si>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</si>
  <si>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</si>
  <si>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</si>
  <si>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</si>
  <si>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</si>
  <si>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</si>
  <si>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</si>
  <si>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</si>
  <si>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</si>
  <si>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</si>
  <si>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</si>
  <si>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</si>
  <si>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</si>
  <si>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</si>
  <si>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</si>
  <si>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</si>
  <si>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</si>
  <si>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</si>
  <si>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</si>
  <si>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</si>
  <si>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</si>
  <si>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</si>
  <si>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</si>
  <si>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</si>
  <si>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</si>
  <si>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</si>
  <si>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</si>
  <si>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</si>
  <si>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</si>
  <si>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</si>
  <si>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</si>
  <si>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</si>
  <si>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</si>
  <si>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</si>
  <si>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</si>
  <si>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</si>
  <si>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</si>
  <si>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</si>
  <si>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</si>
  <si>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</si>
  <si>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</si>
  <si>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</si>
  <si>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</si>
  <si>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</si>
  <si>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</si>
  <si>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</si>
  <si>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</si>
  <si>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</si>
  <si>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</si>
  <si>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</si>
  <si>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</si>
  <si>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</si>
  <si>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</si>
  <si>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</si>
  <si>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</si>
  <si>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</si>
  <si>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</si>
  <si>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</si>
  <si>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</si>
  <si>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</si>
  <si>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</si>
  <si>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</si>
  <si>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</si>
  <si>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</si>
  <si>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</si>
  <si>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</si>
  <si>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</si>
  <si>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</si>
  <si>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</si>
  <si>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</si>
  <si>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</si>
  <si>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</si>
  <si>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</si>
  <si>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</si>
  <si>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</si>
  <si>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</si>
  <si>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</si>
  <si>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</si>
  <si>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</si>
  <si>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</si>
  <si>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</si>
  <si>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</si>
  <si>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</si>
  <si>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</si>
  <si>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</si>
  <si>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</si>
  <si>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</si>
  <si>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</si>
  <si>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</si>
  <si>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</si>
  <si>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</si>
  <si>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</si>
  <si>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</si>
  <si>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</si>
  <si>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</si>
  <si>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</si>
  <si>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</si>
  <si>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</si>
  <si>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</si>
  <si>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</si>
  <si>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</si>
  <si>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</si>
  <si>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</si>
  <si>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</si>
  <si>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</si>
  <si>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</si>
  <si>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</si>
  <si>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</si>
  <si>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</si>
  <si>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</si>
  <si>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</si>
  <si>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</si>
  <si>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</si>
  <si>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</si>
  <si>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</si>
  <si>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</si>
  <si>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</si>
  <si>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</si>
  <si>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</si>
  <si>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</si>
  <si>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</si>
  <si>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</si>
  <si>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</si>
  <si>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</si>
  <si>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</si>
  <si>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</si>
  <si>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</si>
  <si>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</si>
  <si>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</si>
  <si>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</si>
  <si>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</si>
  <si>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</si>
  <si>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</si>
  <si>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</si>
  <si>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</si>
  <si>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</si>
  <si>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</si>
  <si>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</si>
  <si>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</si>
  <si>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</si>
  <si>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</si>
  <si>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</si>
  <si>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</si>
  <si>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</si>
  <si>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</si>
  <si>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</si>
  <si>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</si>
  <si>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</si>
  <si>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</si>
  <si>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</si>
  <si>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</si>
  <si>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</si>
  <si>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</si>
  <si>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</si>
  <si>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</si>
  <si>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</si>
  <si>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</si>
  <si>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</si>
  <si>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</si>
  <si>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</si>
  <si>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</si>
  <si>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</si>
  <si>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</si>
  <si>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</si>
  <si>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</si>
  <si>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</si>
  <si>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</si>
  <si>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</si>
  <si>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</si>
  <si>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</si>
  <si>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</si>
  <si>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</si>
  <si>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</si>
  <si>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</si>
  <si>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</si>
  <si>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</si>
  <si>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</si>
  <si>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</si>
  <si>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</si>
  <si>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</si>
  <si>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</si>
  <si>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</si>
  <si>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</si>
  <si>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</si>
  <si>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</si>
  <si>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</si>
  <si>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</si>
  <si>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</si>
  <si>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</si>
  <si>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</si>
  <si>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</si>
  <si>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</si>
  <si>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</si>
  <si>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</si>
  <si>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</si>
  <si>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</si>
  <si>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</si>
  <si>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</si>
  <si>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</si>
  <si>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</si>
  <si>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</si>
  <si>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</si>
  <si>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</si>
  <si>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</si>
  <si>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</si>
  <si>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</si>
  <si>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</si>
  <si>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</si>
  <si>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</si>
  <si>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</si>
  <si>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</si>
  <si>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</si>
  <si>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</si>
  <si>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</si>
  <si>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</si>
  <si>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</si>
  <si>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</si>
  <si>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</si>
  <si>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</si>
  <si>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</si>
  <si>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</si>
  <si>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</si>
  <si>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</si>
  <si>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</si>
  <si>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</si>
  <si>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</si>
  <si>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</si>
  <si>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</si>
  <si>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</si>
  <si>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</si>
  <si>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</si>
  <si>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</si>
  <si>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</si>
  <si>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</si>
  <si>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</si>
  <si>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</si>
  <si>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</si>
  <si>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</si>
  <si>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</si>
  <si>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</si>
  <si>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</si>
  <si>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</si>
  <si>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</si>
  <si>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</si>
  <si>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</si>
  <si>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</si>
  <si>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</si>
  <si>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</si>
  <si>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</si>
  <si>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</si>
  <si>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</si>
  <si>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</si>
  <si>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</si>
  <si>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</si>
  <si>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</si>
  <si>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</si>
  <si>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</si>
  <si>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</si>
  <si>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</si>
  <si>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</si>
  <si>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</si>
  <si>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</si>
  <si>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</si>
  <si>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</si>
  <si>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</si>
  <si>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</si>
  <si>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</si>
  <si>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</si>
  <si>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</si>
  <si>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</si>
  <si>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</si>
  <si>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</si>
  <si>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</si>
  <si>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</si>
  <si>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</si>
  <si>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</si>
  <si>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</si>
  <si>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</si>
  <si>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</si>
  <si>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</si>
  <si>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</si>
  <si>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</si>
  <si>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</si>
  <si>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</si>
  <si>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</si>
  <si>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</si>
  <si>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</si>
  <si>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</si>
  <si>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</si>
  <si>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</si>
  <si>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</si>
  <si>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</si>
  <si>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</si>
  <si>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</si>
  <si>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</si>
  <si>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</si>
  <si>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</si>
  <si>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</si>
  <si>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</si>
  <si>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</si>
  <si>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</si>
  <si>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</si>
  <si>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</si>
  <si>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</si>
  <si>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</si>
  <si>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</si>
  <si>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</si>
  <si>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</si>
  <si>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</si>
  <si>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</si>
  <si>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</si>
  <si>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</si>
  <si>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</si>
  <si>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</si>
  <si>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</si>
  <si>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</si>
  <si>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</si>
  <si>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</si>
  <si>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</si>
  <si>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</si>
  <si>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</si>
  <si>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</si>
  <si>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</si>
  <si>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</si>
  <si>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</si>
  <si>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</si>
  <si>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</si>
  <si>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</si>
  <si>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</si>
  <si>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</si>
  <si>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</si>
  <si>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</si>
  <si>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</si>
  <si>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</si>
  <si>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</si>
  <si>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</si>
  <si>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</si>
  <si>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</si>
  <si>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</si>
  <si>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</si>
  <si>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</si>
  <si>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</si>
  <si>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</si>
  <si>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</si>
  <si>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</si>
  <si>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</si>
  <si>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</si>
  <si>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</si>
  <si>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</si>
  <si>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</si>
  <si>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</si>
  <si>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</si>
  <si>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</si>
  <si>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</si>
  <si>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</si>
  <si>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</si>
  <si>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</si>
  <si>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</si>
  <si>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</si>
  <si>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</si>
  <si>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</si>
  <si>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</si>
  <si>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</si>
  <si>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</si>
  <si>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</si>
  <si>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</si>
  <si>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</si>
  <si>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</si>
  <si>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</si>
  <si>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</si>
  <si>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</si>
  <si>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</si>
  <si>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</si>
  <si>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</si>
  <si>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</si>
  <si>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</si>
  <si>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</si>
  <si>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</si>
  <si>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</si>
  <si>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</si>
  <si>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</si>
  <si>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</si>
  <si>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</si>
  <si>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</si>
  <si>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</si>
  <si>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</si>
  <si>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</si>
  <si>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</si>
  <si>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</si>
  <si>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</si>
  <si>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</si>
  <si>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</si>
  <si>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</si>
  <si>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</si>
  <si>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</si>
  <si>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</si>
  <si>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</si>
  <si>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</si>
  <si>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</si>
  <si>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</si>
  <si>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</si>
  <si>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</si>
  <si>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</si>
  <si>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</si>
  <si>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</si>
  <si>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</si>
  <si>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</si>
  <si>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</si>
  <si>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</si>
  <si>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</si>
  <si>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</si>
  <si>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</si>
  <si>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</si>
  <si>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</si>
  <si>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</si>
  <si>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</si>
  <si>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</si>
  <si>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</si>
  <si>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</si>
  <si>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</si>
  <si>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</si>
  <si>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</si>
  <si>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</si>
  <si>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</si>
  <si>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</si>
  <si>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</si>
  <si>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</si>
  <si>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</si>
  <si>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</si>
  <si>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</si>
  <si>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</si>
  <si>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</si>
  <si>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</si>
  <si>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</si>
  <si>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</si>
  <si>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</si>
  <si>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</si>
  <si>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</si>
  <si>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</si>
  <si>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</si>
  <si>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</si>
  <si>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</si>
  <si>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</si>
  <si>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</si>
  <si>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</si>
  <si>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</si>
  <si>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</si>
  <si>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</si>
  <si>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</si>
  <si>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</si>
  <si>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</si>
  <si>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</si>
  <si>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</si>
  <si>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</si>
  <si>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</si>
  <si>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</si>
  <si>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</si>
  <si>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</si>
  <si>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</si>
  <si>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</si>
  <si>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</si>
  <si>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</si>
  <si>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</si>
  <si>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</si>
  <si>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</si>
  <si>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</si>
  <si>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</si>
  <si>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</si>
  <si>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</si>
  <si>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</si>
  <si>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</si>
  <si>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</si>
  <si>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</si>
  <si>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</si>
  <si>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</si>
  <si>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</si>
  <si>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</si>
  <si>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</si>
  <si>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</si>
  <si>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</si>
  <si>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</si>
  <si>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</si>
  <si>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</si>
  <si>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</si>
  <si>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</si>
  <si>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</si>
  <si>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</si>
  <si>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</si>
  <si>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</si>
  <si>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</si>
  <si>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</si>
  <si>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</si>
  <si>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</si>
  <si>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</si>
  <si>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</si>
  <si>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</si>
  <si>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</si>
  <si>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</si>
  <si>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</si>
  <si>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</si>
  <si>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</si>
  <si>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</si>
  <si>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</si>
  <si>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</si>
  <si>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</si>
  <si>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</si>
  <si>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</si>
  <si>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</si>
  <si>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</si>
  <si>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</si>
  <si>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</si>
  <si>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</si>
  <si>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</si>
  <si>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</si>
  <si>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</si>
  <si>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</si>
  <si>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</si>
  <si>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</si>
  <si>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</si>
  <si>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</si>
  <si>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</si>
  <si>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</si>
  <si>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</si>
  <si>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</si>
  <si>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</si>
  <si>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</si>
  <si>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</si>
  <si>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</si>
  <si>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</si>
  <si>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</si>
  <si>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</si>
  <si>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</si>
  <si>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</si>
  <si>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</si>
  <si>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</si>
  <si>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</si>
  <si>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</si>
  <si>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</si>
  <si>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</si>
  <si>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</si>
  <si>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</si>
  <si>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</si>
  <si>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</si>
  <si>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</si>
  <si>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</si>
  <si>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</si>
  <si>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</si>
  <si>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</si>
  <si>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</si>
  <si>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</si>
  <si>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</si>
  <si>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</si>
  <si>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</si>
  <si>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</si>
  <si>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</si>
  <si>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</si>
  <si>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</si>
  <si>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</si>
  <si>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</si>
  <si>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</si>
  <si>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</si>
  <si>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</si>
  <si>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</si>
  <si>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</si>
  <si>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</si>
  <si>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</si>
  <si>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</si>
  <si>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</si>
  <si>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</si>
  <si>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</si>
  <si>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</si>
  <si>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</si>
  <si>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</si>
  <si>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</si>
  <si>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</si>
  <si>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</si>
  <si>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</si>
  <si>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</si>
  <si>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</si>
  <si>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</si>
  <si>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</si>
  <si>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</si>
  <si>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</si>
  <si>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</si>
  <si>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</si>
  <si>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</si>
  <si>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</si>
  <si>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</si>
  <si>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</si>
  <si>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</si>
  <si>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</si>
  <si>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</si>
  <si>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</si>
  <si>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</si>
  <si>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</si>
  <si>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</si>
  <si>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</si>
  <si>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</si>
  <si>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</si>
  <si>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</si>
  <si>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</si>
  <si>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</si>
  <si>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</si>
  <si>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</si>
  <si>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</si>
  <si>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</si>
  <si>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</si>
  <si>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</si>
  <si>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</si>
  <si>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</si>
  <si>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</si>
  <si>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</si>
  <si>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</si>
  <si>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</si>
  <si>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</si>
  <si>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</si>
  <si>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</si>
  <si>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</si>
  <si>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</si>
  <si>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</si>
  <si>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</si>
  <si>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</si>
  <si>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</si>
  <si>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</si>
  <si>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</si>
  <si>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</si>
  <si>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</si>
  <si>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</si>
  <si>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</si>
  <si>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</si>
  <si>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</si>
  <si>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</si>
  <si>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</si>
  <si>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</si>
  <si>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</si>
  <si>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</si>
  <si>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</si>
  <si>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</si>
  <si>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</si>
  <si>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</si>
  <si>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</si>
  <si>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</si>
  <si>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</si>
  <si>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</si>
  <si>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</si>
  <si>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</si>
  <si>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</si>
  <si>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</si>
  <si>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</si>
  <si>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</si>
  <si>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</si>
  <si>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</si>
  <si>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</si>
  <si>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</si>
  <si>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</si>
  <si>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</si>
  <si>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</si>
  <si>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</si>
  <si>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</si>
  <si>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</si>
  <si>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</si>
  <si>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</si>
  <si>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</si>
  <si>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</si>
  <si>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</si>
  <si>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</si>
  <si>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</si>
  <si>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</si>
  <si>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</si>
  <si>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</si>
  <si>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</si>
  <si>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</si>
  <si>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</si>
  <si>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</si>
  <si>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</si>
  <si>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</si>
  <si>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</si>
  <si>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</si>
  <si>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</si>
  <si>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</si>
  <si>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</si>
  <si>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</si>
  <si>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</si>
  <si>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</si>
  <si>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</si>
  <si>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</si>
  <si>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</si>
  <si>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</si>
  <si>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</si>
  <si>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</si>
  <si>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</si>
  <si>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</si>
  <si>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</si>
  <si>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</si>
  <si>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</si>
  <si>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</si>
  <si>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</si>
  <si>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</si>
  <si>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</si>
  <si>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</si>
  <si>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</si>
  <si>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</si>
  <si>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</si>
  <si>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</si>
  <si>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</si>
  <si>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</si>
  <si>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</si>
  <si>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</si>
  <si>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</si>
  <si>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</si>
  <si>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</si>
  <si>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</si>
  <si>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</si>
  <si>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</si>
  <si>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</si>
  <si>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</si>
  <si>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</si>
  <si>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</si>
  <si>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</si>
  <si>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</si>
  <si>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</si>
  <si>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</si>
  <si>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</si>
  <si>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</si>
  <si>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</si>
  <si>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</si>
  <si>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</si>
  <si>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</si>
  <si>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</si>
  <si>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</si>
  <si>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</si>
  <si>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</si>
  <si>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</si>
  <si>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</si>
  <si>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</si>
  <si>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</si>
  <si>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</si>
  <si>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</si>
  <si>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</si>
  <si>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</si>
  <si>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</si>
  <si>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</si>
  <si>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</si>
  <si>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</si>
  <si>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</si>
  <si>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</si>
  <si>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</si>
  <si>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</si>
  <si>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</si>
  <si>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</si>
  <si>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</si>
  <si>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</si>
  <si>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</si>
  <si>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</si>
  <si>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</si>
  <si>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</si>
  <si>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</si>
  <si>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</si>
  <si>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</si>
  <si>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</si>
  <si>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</si>
  <si>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</si>
  <si>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</si>
  <si>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</si>
  <si>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</si>
  <si>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</si>
  <si>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</si>
  <si>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</si>
  <si>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</si>
  <si>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</si>
  <si>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</si>
  <si>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</si>
  <si>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</si>
  <si>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</si>
  <si>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</si>
  <si>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</si>
  <si>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</si>
  <si>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</si>
  <si>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</si>
  <si>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</si>
  <si>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</si>
  <si>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</si>
  <si>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</si>
  <si>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</si>
  <si>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</si>
  <si>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</si>
  <si>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</si>
  <si>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</si>
  <si>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</si>
  <si>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</si>
  <si>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</si>
  <si>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</si>
  <si>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</si>
  <si>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</si>
  <si>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</si>
  <si>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</si>
  <si>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</si>
  <si>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</si>
  <si>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</si>
  <si>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</si>
  <si>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</si>
  <si>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</si>
  <si>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</si>
  <si>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</si>
  <si>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</si>
  <si>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</si>
  <si>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</si>
  <si>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</si>
  <si>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</si>
  <si>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</si>
  <si>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</si>
  <si>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</si>
  <si>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</si>
  <si>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</si>
  <si>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</si>
  <si>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</si>
  <si>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</si>
  <si>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</si>
  <si>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</si>
  <si>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</si>
  <si>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</si>
  <si>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</si>
  <si>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</si>
  <si>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</si>
  <si>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</si>
  <si>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</si>
  <si>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</si>
  <si>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</si>
  <si>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</si>
  <si>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</si>
  <si>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</si>
  <si>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</si>
  <si>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</si>
  <si>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</si>
  <si>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</si>
  <si>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</si>
  <si>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</si>
  <si>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</si>
  <si>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</si>
  <si>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</si>
  <si>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</si>
  <si>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</si>
  <si>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</si>
  <si>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</si>
  <si>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</si>
  <si>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</si>
  <si>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</si>
  <si>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</si>
  <si>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</si>
  <si>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</si>
  <si>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</si>
  <si>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</si>
  <si>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</si>
  <si>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</si>
  <si>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</si>
  <si>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</si>
  <si>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</si>
  <si>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</si>
  <si>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</si>
  <si>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</si>
  <si>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</si>
  <si>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</si>
  <si>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</si>
  <si>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</si>
  <si>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</si>
  <si>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</si>
  <si>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</si>
  <si>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</si>
  <si>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</si>
  <si>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</si>
  <si>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</si>
  <si>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</si>
  <si>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</si>
  <si>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</si>
  <si>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</si>
  <si>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</si>
  <si>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</si>
  <si>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</si>
  <si>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</si>
  <si>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</si>
  <si>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</si>
  <si>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</si>
  <si>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</si>
  <si>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</si>
  <si>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</si>
  <si>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</si>
  <si>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</si>
  <si>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</si>
  <si>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</si>
  <si>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</si>
  <si>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</si>
  <si>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</si>
  <si>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</si>
  <si>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</si>
  <si>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</si>
  <si>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</si>
  <si>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</si>
  <si>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</si>
  <si>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</si>
  <si>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</si>
  <si>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</si>
  <si>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</si>
  <si>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</si>
  <si>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</si>
  <si>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</si>
  <si>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</si>
  <si>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</si>
  <si>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</si>
  <si>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</si>
  <si>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</si>
  <si>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</si>
  <si>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</si>
  <si>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</si>
  <si>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</si>
  <si>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</si>
  <si>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</si>
  <si>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</si>
  <si>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</si>
  <si>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</si>
  <si>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</si>
  <si>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</si>
  <si>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</si>
  <si>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</si>
  <si>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</si>
  <si>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</si>
  <si>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</si>
  <si>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</si>
  <si>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</si>
  <si>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</si>
  <si>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</si>
  <si>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</si>
  <si>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</si>
  <si>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</si>
  <si>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</si>
  <si>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</si>
  <si>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</si>
  <si>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</si>
  <si>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</si>
  <si>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</si>
  <si>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</si>
  <si>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</si>
  <si>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</si>
  <si>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</si>
  <si>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</si>
  <si>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</si>
  <si>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</si>
  <si>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</si>
  <si>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</si>
  <si>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</si>
  <si>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</si>
  <si>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</si>
  <si>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</si>
  <si>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</si>
  <si>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</si>
  <si>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</si>
  <si>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</si>
  <si>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</si>
  <si>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</si>
  <si>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</si>
  <si>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</si>
  <si>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</si>
  <si>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</si>
  <si>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</si>
  <si>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</si>
  <si>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</si>
  <si>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</si>
  <si>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</si>
  <si>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</si>
  <si>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</si>
  <si>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</si>
  <si>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</si>
  <si>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</si>
  <si>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</si>
  <si>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</si>
  <si>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</si>
  <si>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</si>
  <si>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</si>
  <si>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</si>
  <si>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</si>
  <si>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</si>
  <si>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</si>
  <si>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</si>
  <si>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</si>
  <si>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</si>
  <si>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</si>
  <si>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</si>
  <si>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</si>
  <si>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</si>
  <si>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</si>
  <si>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</si>
  <si>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</si>
  <si>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</si>
  <si>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</si>
  <si>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</si>
  <si>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</si>
  <si>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</si>
  <si>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</si>
  <si>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</si>
  <si>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</si>
  <si>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</si>
  <si>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</si>
  <si>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</si>
  <si>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</si>
  <si>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</si>
  <si>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</si>
  <si>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</si>
  <si>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</si>
  <si>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</si>
  <si>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</si>
  <si>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</si>
  <si>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</si>
  <si>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</si>
  <si>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</si>
  <si>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</si>
  <si>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</si>
  <si>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</si>
  <si>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</si>
  <si>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</si>
  <si>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</si>
  <si>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</si>
  <si>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</si>
  <si>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</si>
  <si>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</si>
  <si>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</si>
  <si>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</si>
  <si>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</si>
  <si>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</si>
  <si>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</si>
  <si>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</si>
  <si>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</si>
  <si>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</si>
  <si>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</si>
  <si>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</si>
  <si>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</si>
  <si>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</si>
  <si>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</si>
  <si>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</si>
  <si>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</si>
  <si>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</si>
  <si>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</si>
  <si>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</si>
  <si>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</si>
  <si>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</si>
  <si>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</si>
  <si>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</si>
  <si>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</si>
  <si>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</si>
  <si>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</si>
  <si>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</si>
  <si>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</si>
  <si>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</si>
  <si>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</si>
  <si>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</si>
  <si>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</si>
  <si>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</si>
  <si>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</si>
  <si>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</si>
  <si>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</si>
  <si>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</si>
  <si>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</si>
  <si>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</si>
  <si>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</si>
  <si>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</si>
  <si>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</si>
  <si>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</si>
  <si>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</si>
  <si>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</si>
  <si>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</si>
  <si>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</si>
  <si>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</si>
  <si>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</si>
  <si>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</si>
  <si>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</si>
  <si>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</si>
  <si>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</si>
  <si>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</si>
  <si>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</si>
  <si>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</si>
  <si>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</si>
  <si>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</si>
  <si>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</si>
  <si>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</si>
  <si>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</si>
  <si>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</si>
  <si>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</si>
  <si>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</si>
  <si>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</si>
  <si>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</si>
  <si>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</si>
  <si>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</si>
  <si>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</si>
  <si>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</si>
  <si>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</si>
  <si>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</si>
  <si>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</si>
  <si>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</si>
  <si>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</si>
  <si>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</si>
  <si>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</si>
  <si>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</si>
  <si>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</si>
  <si>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</si>
  <si>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</si>
  <si>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</si>
  <si>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</si>
  <si>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</si>
  <si>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</si>
  <si>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</si>
  <si>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</si>
  <si>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</si>
  <si>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</si>
  <si>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</si>
  <si>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</si>
  <si>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</si>
  <si>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</si>
  <si>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</si>
  <si>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</si>
  <si>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</si>
  <si>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</si>
  <si>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</si>
  <si>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</si>
  <si>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</si>
  <si>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</si>
  <si>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</si>
  <si>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</si>
  <si>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</si>
  <si>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</si>
  <si>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</si>
  <si>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</si>
  <si>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</si>
  <si>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</si>
  <si>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</si>
  <si>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</si>
  <si>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</si>
  <si>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</si>
  <si>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</si>
  <si>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</si>
  <si>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</si>
  <si>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</si>
  <si>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</si>
  <si>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</si>
  <si>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</si>
  <si>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</si>
  <si>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</si>
  <si>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</si>
  <si>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</si>
  <si>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</si>
  <si>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</si>
  <si>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</si>
  <si>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</si>
  <si>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</si>
  <si>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</si>
  <si>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</si>
  <si>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</si>
  <si>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</si>
  <si>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</si>
  <si>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</si>
  <si>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</si>
  <si>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</si>
  <si>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</si>
  <si>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</si>
  <si>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</si>
  <si>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</si>
  <si>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</si>
  <si>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</si>
  <si>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</si>
  <si>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</si>
  <si>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</si>
  <si>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</si>
  <si>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</si>
  <si>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</si>
  <si>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</si>
  <si>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</si>
  <si>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</si>
  <si>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</si>
  <si>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</si>
  <si>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</si>
  <si>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</si>
  <si>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</si>
  <si>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</si>
  <si>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</si>
  <si>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</si>
  <si>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</si>
  <si>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</si>
  <si>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</si>
  <si>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</si>
  <si>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</si>
  <si>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</si>
  <si>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</si>
  <si>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</si>
  <si>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</si>
  <si>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</si>
  <si>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</si>
  <si>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</si>
  <si>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</si>
  <si>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</si>
  <si>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</si>
  <si>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</si>
  <si>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</si>
  <si>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</si>
  <si>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</si>
  <si>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</si>
  <si>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</si>
  <si>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</si>
  <si>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</si>
  <si>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</si>
  <si>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</si>
  <si>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</si>
  <si>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</si>
  <si>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</si>
  <si>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</si>
  <si>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</si>
  <si>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</si>
  <si>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</si>
  <si>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</si>
  <si>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</si>
  <si>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</si>
  <si>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</si>
  <si>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</si>
  <si>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</si>
  <si>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</si>
  <si>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</si>
  <si>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</si>
  <si>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</si>
  <si>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</si>
  <si>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</si>
  <si>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</si>
  <si>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</si>
  <si>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</si>
  <si>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</si>
  <si>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</si>
  <si>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</si>
  <si>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</si>
  <si>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</si>
  <si>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</si>
  <si>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</si>
  <si>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</si>
  <si>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</si>
  <si>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</si>
  <si>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</si>
  <si>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</si>
  <si>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</si>
  <si>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</si>
  <si>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</si>
  <si>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</si>
  <si>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</si>
  <si>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</si>
  <si>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</si>
  <si>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</si>
  <si>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</si>
  <si>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</si>
  <si>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</si>
  <si>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</si>
  <si>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</si>
  <si>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</si>
  <si>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</si>
  <si>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</si>
  <si>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</si>
  <si>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</si>
  <si>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</si>
  <si>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</si>
  <si>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</si>
  <si>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</si>
  <si>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</si>
  <si>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</si>
  <si>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</si>
  <si>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</si>
  <si>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</si>
  <si>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</si>
  <si>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</si>
  <si>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</si>
  <si>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</si>
  <si>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</si>
  <si>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</si>
  <si>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</si>
  <si>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</si>
  <si>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</si>
  <si>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</si>
  <si>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</si>
  <si>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</si>
  <si>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</si>
  <si>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</si>
  <si>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</si>
  <si>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</si>
  <si>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</si>
  <si>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</si>
  <si>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</si>
  <si>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</si>
  <si>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</si>
  <si>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</si>
  <si>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</si>
  <si>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</si>
  <si>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</si>
  <si>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</si>
  <si>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</si>
  <si>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</si>
  <si>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</si>
  <si>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</si>
  <si>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</si>
  <si>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</si>
  <si>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</si>
  <si>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</si>
  <si>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</si>
  <si>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</si>
  <si>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</si>
  <si>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</si>
  <si>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</si>
  <si>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</si>
  <si>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</si>
  <si>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</si>
  <si>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</si>
  <si>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</si>
  <si>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</si>
  <si>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</si>
  <si>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</si>
  <si>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</si>
  <si>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</si>
  <si>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</si>
  <si>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</si>
  <si>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</si>
  <si>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</si>
  <si>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</si>
  <si>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</si>
  <si>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</si>
  <si>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</si>
  <si>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</si>
  <si>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</si>
  <si>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</si>
  <si>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</si>
  <si>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</si>
  <si>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</si>
  <si>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</si>
  <si>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</si>
  <si>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</si>
  <si>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</si>
  <si>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</si>
  <si>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</si>
  <si>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</si>
  <si>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</si>
  <si>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</si>
  <si>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</si>
  <si>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</si>
  <si>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</si>
  <si>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</si>
  <si>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</si>
  <si>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</si>
  <si>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</si>
  <si>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</si>
  <si>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</si>
  <si>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</si>
  <si>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</si>
  <si>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</si>
  <si>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</si>
  <si>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</si>
  <si>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</si>
  <si>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</si>
  <si>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</si>
  <si>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</si>
  <si>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</si>
  <si>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</si>
  <si>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</si>
  <si>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</si>
  <si>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</si>
  <si>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</si>
  <si>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</si>
  <si>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</si>
  <si>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</si>
  <si>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</si>
  <si>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</si>
  <si>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</si>
  <si>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</si>
  <si>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</si>
  <si>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</si>
  <si>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</si>
  <si>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</si>
  <si>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</si>
  <si>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</si>
  <si>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</si>
  <si>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</si>
  <si>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</si>
  <si>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</si>
  <si>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</si>
  <si>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</si>
  <si>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</si>
  <si>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</si>
  <si>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</si>
  <si>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</si>
  <si>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</si>
  <si>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</si>
  <si>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</si>
  <si>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</si>
  <si>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</si>
  <si>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</si>
  <si>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</si>
  <si>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</si>
  <si>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</si>
  <si>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</si>
  <si>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</si>
  <si>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</si>
  <si>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</si>
  <si>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</si>
  <si>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</si>
  <si>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</si>
  <si>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</si>
  <si>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</si>
  <si>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</si>
  <si>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</si>
  <si>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</si>
  <si>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</si>
  <si>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</si>
  <si>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</si>
  <si>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</si>
  <si>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</si>
  <si>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</si>
  <si>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</si>
  <si>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</si>
  <si>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</si>
  <si>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</si>
  <si>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</si>
  <si>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</si>
  <si>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</si>
  <si>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</si>
  <si>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</si>
  <si>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</si>
  <si>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</si>
  <si>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</si>
  <si>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</si>
  <si>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</si>
  <si>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</si>
  <si>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</si>
  <si>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</si>
  <si>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</si>
  <si>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</si>
  <si>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</si>
  <si>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</si>
  <si>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</si>
  <si>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</si>
  <si>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</si>
  <si>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</si>
  <si>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</si>
  <si>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</si>
  <si>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</si>
  <si>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</si>
  <si>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</si>
  <si>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</si>
  <si>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</si>
  <si>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</si>
  <si>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</si>
  <si>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</si>
  <si>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</si>
  <si>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</si>
  <si>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</si>
  <si>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</si>
  <si>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</si>
  <si>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</si>
  <si>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</si>
  <si>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</si>
  <si>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</si>
  <si>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</si>
  <si>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</si>
  <si>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</si>
  <si>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</si>
  <si>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</si>
  <si>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</si>
  <si>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</si>
  <si>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</si>
  <si>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</si>
  <si>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</si>
  <si>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</si>
  <si>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</si>
  <si>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</si>
  <si>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</si>
  <si>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</si>
  <si>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</si>
  <si>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</si>
  <si>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</si>
  <si>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</si>
  <si>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</si>
  <si>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</si>
  <si>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</si>
  <si>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</si>
  <si>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</si>
  <si>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</si>
  <si>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</si>
  <si>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</si>
  <si>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</si>
  <si>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</si>
  <si>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</si>
  <si>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</si>
  <si>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</si>
  <si>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</si>
  <si>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</si>
  <si>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</si>
  <si>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</si>
  <si>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</si>
  <si>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</si>
  <si>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</si>
  <si>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</si>
  <si>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</si>
  <si>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</si>
  <si>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</si>
  <si>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</si>
  <si>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</si>
  <si>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</si>
  <si>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</si>
  <si>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</si>
  <si>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</si>
  <si>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</si>
  <si>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</si>
  <si>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</si>
  <si>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</si>
  <si>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</si>
  <si>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</si>
  <si>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</si>
  <si>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</si>
  <si>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</si>
  <si>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</si>
  <si>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</si>
  <si>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</si>
  <si>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</si>
  <si>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</si>
  <si>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</si>
  <si>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</si>
  <si>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</si>
  <si>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</si>
  <si>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</si>
  <si>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</si>
  <si>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</si>
  <si>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</si>
  <si>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</si>
  <si>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</si>
  <si>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</si>
  <si>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</si>
  <si>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</si>
  <si>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</si>
  <si>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</si>
  <si>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</si>
  <si>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</si>
  <si>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</si>
  <si>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</si>
  <si>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</si>
  <si>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</si>
  <si>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</si>
  <si>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</si>
  <si>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</si>
  <si>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</si>
  <si>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</si>
  <si>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</si>
  <si>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</si>
  <si>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</si>
  <si>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</si>
  <si>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</si>
  <si>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</si>
  <si>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</si>
  <si>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</si>
  <si>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</si>
  <si>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</si>
  <si>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</si>
  <si>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</si>
  <si>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</si>
  <si>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</si>
  <si>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</si>
  <si>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</si>
  <si>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</si>
  <si>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</si>
  <si>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</si>
  <si>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</si>
  <si>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</si>
  <si>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</si>
  <si>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</si>
  <si>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</si>
  <si>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</si>
  <si>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</si>
  <si>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</si>
  <si>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</si>
  <si>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</si>
  <si>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</si>
  <si>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</si>
  <si>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</si>
  <si>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</si>
  <si>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</si>
  <si>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</si>
  <si>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</si>
  <si>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</si>
  <si>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</si>
  <si>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</si>
  <si>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</si>
  <si>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</si>
  <si>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</si>
  <si>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</si>
  <si>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</si>
  <si>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</si>
  <si>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</si>
  <si>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</si>
  <si>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</si>
  <si>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</si>
  <si>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</si>
  <si>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</si>
  <si>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</si>
  <si>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</si>
  <si>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</si>
  <si>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</si>
  <si>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</si>
  <si>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</si>
  <si>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</si>
  <si>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</si>
  <si>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</si>
  <si>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</si>
  <si>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</si>
  <si>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</si>
  <si>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</si>
  <si>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</si>
  <si>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</si>
  <si>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</si>
  <si>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</si>
  <si>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</si>
  <si>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</si>
  <si>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</si>
  <si>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</si>
  <si>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</si>
  <si>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</si>
  <si>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</si>
  <si>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</si>
  <si>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</si>
  <si>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</si>
  <si>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</si>
  <si>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</si>
  <si>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</si>
  <si>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</si>
  <si>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</si>
  <si>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</si>
  <si>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</si>
  <si>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</si>
  <si>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</si>
  <si>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</si>
  <si>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</si>
  <si>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</si>
  <si>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</si>
  <si>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</si>
  <si>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</si>
  <si>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</si>
  <si>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</si>
  <si>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</si>
  <si>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</si>
  <si>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</si>
  <si>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</si>
  <si>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</si>
  <si>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</si>
  <si>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</si>
  <si>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</si>
  <si>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</si>
  <si>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</si>
  <si>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</si>
  <si>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</si>
  <si>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</si>
  <si>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</si>
  <si>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</si>
  <si>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</si>
  <si>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</si>
  <si>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</si>
  <si>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</si>
  <si>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</si>
  <si>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</si>
  <si>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</si>
  <si>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</si>
  <si>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</si>
  <si>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</si>
  <si>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</si>
  <si>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</si>
  <si>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</si>
  <si>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</si>
  <si>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</si>
  <si>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</si>
  <si>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</si>
  <si>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</si>
  <si>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</si>
  <si>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</si>
  <si>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</si>
  <si>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</si>
  <si>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</si>
  <si>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</si>
  <si>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</si>
  <si>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</si>
  <si>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</si>
  <si>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</si>
  <si>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</si>
  <si>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</si>
  <si>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</si>
  <si>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</si>
  <si>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</si>
  <si>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</si>
  <si>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</si>
  <si>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</si>
  <si>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</si>
  <si>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</si>
  <si>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</si>
  <si>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</si>
  <si>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</si>
  <si>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</si>
  <si>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</si>
  <si>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</si>
  <si>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</si>
  <si>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</si>
  <si>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</si>
  <si>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</si>
  <si>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</si>
  <si>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</si>
  <si>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</si>
  <si>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</si>
  <si>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</si>
  <si>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</si>
  <si>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</si>
  <si>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</si>
  <si>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</si>
  <si>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</si>
  <si>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</si>
  <si>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</si>
  <si>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</si>
  <si>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</si>
  <si>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</si>
  <si>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</si>
  <si>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</si>
  <si>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</si>
  <si>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</si>
  <si>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</si>
  <si>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</si>
  <si>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</si>
  <si>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</si>
  <si>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</si>
  <si>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</si>
  <si>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</si>
  <si>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</si>
  <si>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</si>
  <si>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</si>
  <si>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</si>
  <si>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</si>
  <si>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</si>
  <si>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</si>
  <si>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</si>
  <si>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</si>
  <si>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</si>
  <si>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</si>
  <si>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</si>
  <si>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</si>
  <si>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</si>
  <si>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</si>
  <si>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</si>
  <si>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</si>
  <si>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</si>
  <si>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</si>
  <si>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</si>
  <si>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</si>
  <si>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</si>
  <si>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</si>
  <si>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</si>
  <si>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</si>
  <si>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</si>
  <si>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</si>
  <si>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</si>
  <si>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</si>
  <si>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</si>
  <si>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</si>
  <si>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</si>
  <si>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</si>
  <si>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</si>
  <si>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</si>
  <si>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</si>
  <si>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</si>
  <si>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</si>
  <si>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</si>
  <si>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</si>
  <si>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</si>
  <si>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</si>
  <si>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</si>
  <si>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</si>
  <si>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</si>
  <si>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</si>
  <si>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</si>
  <si>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</si>
  <si>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</si>
  <si>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</si>
  <si>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</si>
  <si>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</si>
  <si>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</si>
  <si>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</si>
  <si>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</si>
  <si>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</si>
  <si>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</si>
  <si>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</si>
  <si>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</si>
  <si>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</si>
  <si>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</si>
  <si>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</si>
  <si>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</si>
  <si>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</si>
  <si>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</si>
  <si>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</si>
  <si>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</si>
  <si>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</si>
  <si>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</si>
  <si>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</si>
  <si>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</si>
  <si>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</si>
  <si>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</si>
  <si>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</si>
  <si>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</si>
  <si>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</si>
  <si>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</si>
  <si>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</si>
  <si>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</si>
  <si>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</si>
  <si>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</si>
  <si>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</si>
  <si>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</si>
  <si>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</si>
  <si>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</si>
  <si>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</si>
  <si>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</si>
  <si>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</si>
  <si>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</si>
  <si>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</si>
  <si>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</si>
  <si>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</si>
  <si>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</si>
  <si>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</si>
  <si>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</si>
  <si>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</si>
  <si>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</si>
  <si>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</si>
  <si>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</si>
  <si>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</si>
  <si>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</si>
  <si>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</si>
  <si>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</si>
  <si>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</si>
  <si>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</si>
  <si>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</si>
  <si>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</si>
  <si>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</si>
  <si>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</si>
  <si>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</si>
  <si>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</si>
  <si>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</si>
  <si>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</si>
  <si>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</si>
  <si>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</si>
  <si>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</si>
  <si>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</si>
  <si>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</si>
  <si>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</si>
  <si>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</si>
  <si>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</si>
  <si>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</si>
  <si>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</si>
  <si>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</si>
  <si>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</si>
  <si>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</si>
  <si>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</si>
  <si>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</si>
  <si>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</si>
  <si>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</si>
  <si>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</si>
  <si>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</si>
  <si>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</si>
  <si>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</si>
  <si>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</si>
  <si>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</si>
  <si>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</si>
  <si>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</si>
  <si>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</si>
  <si>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</si>
  <si>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</si>
  <si>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</si>
  <si>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</si>
  <si>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</si>
  <si>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</si>
  <si>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</si>
  <si>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</si>
  <si>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</si>
  <si>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</si>
  <si>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</si>
  <si>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</si>
  <si>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</si>
  <si>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</si>
  <si>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</si>
  <si>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</si>
  <si>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</si>
  <si>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</si>
  <si>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</si>
  <si>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</si>
  <si>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</si>
  <si>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</si>
  <si>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</si>
  <si>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</si>
  <si>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</si>
  <si>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</si>
  <si>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</si>
  <si>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</si>
  <si>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</si>
  <si>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</si>
  <si>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</si>
  <si>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</si>
  <si>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</si>
  <si>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</si>
  <si>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</si>
  <si>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</si>
  <si>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</si>
  <si>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</si>
  <si>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</si>
  <si>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</si>
  <si>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</si>
  <si>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</si>
  <si>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</si>
  <si>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</si>
  <si>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</si>
  <si>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</si>
  <si>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</si>
  <si>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</si>
  <si>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</si>
  <si>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</si>
  <si>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</si>
  <si>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</si>
  <si>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</si>
  <si>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</si>
  <si>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</si>
  <si>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</si>
  <si>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</si>
  <si>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</si>
  <si>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</si>
  <si>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</si>
  <si>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</si>
  <si>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</si>
  <si>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</si>
  <si>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</si>
  <si>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</si>
  <si>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</si>
  <si>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</si>
  <si>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</si>
  <si>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</si>
  <si>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</si>
  <si>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</si>
  <si>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</si>
  <si>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</si>
  <si>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</si>
  <si>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</si>
  <si>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</si>
  <si>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</si>
  <si>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</si>
  <si>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</si>
  <si>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</si>
  <si>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</si>
  <si>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</si>
  <si>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</si>
  <si>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</si>
  <si>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</si>
  <si>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</si>
  <si>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</si>
  <si>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</si>
  <si>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</si>
  <si>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</si>
  <si>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</si>
  <si>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</si>
  <si>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</si>
  <si>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</si>
  <si>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</si>
  <si>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</si>
  <si>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</si>
  <si>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</si>
  <si>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</si>
  <si>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</si>
  <si>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</si>
  <si>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</si>
  <si>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</si>
  <si>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</si>
  <si>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</si>
  <si>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</si>
  <si>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</si>
  <si>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</si>
  <si>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</si>
  <si>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</si>
  <si>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</si>
  <si>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</si>
  <si>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</si>
  <si>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</si>
  <si>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</si>
  <si>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</si>
  <si>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</si>
  <si>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</si>
  <si>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</si>
  <si>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</si>
  <si>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</si>
  <si>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</si>
  <si>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</si>
  <si>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</si>
  <si>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</si>
  <si>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</si>
  <si>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</si>
  <si>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</si>
  <si>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</si>
  <si>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</si>
  <si>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</si>
  <si>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</si>
  <si>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</si>
  <si>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</si>
  <si>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</si>
  <si>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</si>
  <si>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</si>
  <si>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</si>
  <si>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</si>
  <si>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</si>
  <si>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</si>
  <si>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</si>
  <si>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</si>
  <si>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</si>
  <si>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</si>
  <si>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</si>
  <si>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</si>
  <si>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</si>
  <si>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</si>
  <si>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</si>
  <si>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</si>
  <si>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</si>
  <si>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</si>
  <si>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</si>
  <si>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</si>
  <si>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</si>
  <si>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</si>
  <si>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</si>
  <si>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</si>
  <si>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</si>
  <si>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</si>
  <si>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</si>
  <si>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</si>
  <si>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</si>
  <si>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</si>
  <si>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</si>
  <si>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</si>
  <si>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</si>
  <si>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</si>
  <si>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</si>
  <si>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</si>
  <si>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</si>
  <si>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</si>
  <si>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</si>
  <si>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</si>
  <si>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</si>
  <si>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</si>
  <si>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</si>
  <si>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</si>
  <si>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</si>
  <si>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</si>
  <si>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</si>
  <si>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</si>
  <si>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</si>
  <si>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</si>
  <si>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</si>
  <si>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</si>
  <si>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</si>
  <si>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</si>
  <si>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</si>
  <si>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</si>
  <si>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</si>
  <si>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</si>
  <si>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</si>
  <si>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</si>
  <si>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</si>
  <si>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</si>
  <si>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</si>
  <si>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</si>
  <si>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</si>
  <si>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</si>
  <si>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</si>
  <si>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</si>
  <si>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</si>
  <si>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</si>
  <si>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</si>
  <si>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</si>
  <si>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</si>
  <si>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</si>
  <si>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</si>
  <si>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</si>
  <si>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</si>
  <si>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</si>
  <si>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</si>
  <si>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</si>
  <si>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</si>
  <si>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</si>
  <si>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</si>
  <si>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</si>
  <si>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</si>
  <si>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</si>
  <si>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</si>
  <si>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</si>
  <si>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</si>
  <si>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</si>
  <si>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</si>
  <si>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</si>
  <si>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</si>
  <si>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</si>
  <si>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</si>
  <si>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</si>
  <si>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</si>
  <si>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</si>
  <si>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</si>
  <si>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</si>
  <si>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</si>
  <si>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</si>
  <si>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</si>
  <si>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</si>
  <si>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</si>
  <si>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</si>
  <si>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</si>
  <si>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</si>
  <si>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</si>
  <si>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</si>
  <si>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</si>
  <si>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</si>
  <si>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</si>
  <si>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</si>
  <si>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</si>
  <si>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</si>
  <si>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</si>
  <si>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</si>
  <si>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</si>
  <si>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</si>
  <si>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</si>
  <si>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</si>
  <si>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</si>
  <si>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</si>
  <si>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</si>
  <si>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</si>
  <si>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</si>
  <si>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</si>
  <si>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</si>
  <si>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</si>
  <si>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</si>
  <si>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</si>
  <si>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</si>
  <si>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</si>
  <si>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</si>
  <si>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</si>
  <si>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</si>
  <si>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</si>
  <si>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</si>
  <si>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</si>
  <si>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</si>
  <si>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</si>
  <si>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</si>
  <si>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</si>
  <si>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</si>
  <si>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</si>
  <si>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</si>
  <si>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</si>
  <si>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</si>
  <si>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</si>
  <si>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</si>
  <si>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</si>
  <si>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</si>
  <si>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</si>
  <si>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</si>
  <si>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</si>
  <si>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</si>
  <si>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</si>
  <si>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</si>
  <si>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</si>
  <si>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</si>
  <si>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</si>
  <si>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</si>
  <si>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</si>
  <si>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</si>
  <si>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</si>
  <si>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</si>
  <si>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</si>
  <si>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</si>
  <si>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</si>
  <si>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</si>
  <si>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</si>
  <si>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</si>
  <si>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</si>
  <si>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</si>
  <si>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</si>
  <si>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</si>
  <si>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</si>
  <si>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</si>
  <si>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</si>
  <si>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</si>
  <si>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</si>
  <si>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</si>
  <si>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</si>
  <si>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</si>
  <si>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</si>
  <si>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</si>
  <si>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</si>
  <si>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</si>
  <si>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</si>
  <si>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</si>
  <si>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</si>
  <si>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</si>
  <si>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</si>
  <si>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</si>
  <si>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</si>
  <si>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</si>
  <si>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</si>
  <si>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</si>
  <si>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</si>
  <si>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</si>
  <si>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</si>
  <si>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</si>
  <si>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</si>
  <si>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</si>
  <si>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</si>
  <si>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</si>
  <si>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</si>
  <si>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</si>
  <si>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</si>
  <si>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</si>
  <si>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</si>
  <si>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</si>
  <si>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</si>
  <si>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</si>
  <si>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</si>
  <si>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</si>
  <si>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</si>
  <si>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</si>
  <si>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</si>
  <si>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</si>
  <si>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</si>
  <si>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</si>
  <si>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</si>
  <si>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</si>
  <si>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</si>
  <si>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</si>
  <si>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</si>
  <si>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</si>
  <si>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</si>
  <si>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</si>
  <si>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</si>
  <si>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</si>
  <si>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</si>
  <si>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</si>
  <si>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</si>
  <si>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</si>
  <si>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</si>
  <si>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</si>
  <si>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</si>
  <si>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</si>
  <si>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</si>
  <si>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</si>
  <si>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</si>
  <si>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</si>
  <si>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</si>
  <si>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</si>
  <si>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</si>
  <si>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</si>
  <si>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</si>
  <si>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</si>
  <si>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</si>
  <si>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</si>
  <si>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</si>
  <si>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</si>
  <si>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</si>
  <si>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</si>
  <si>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</si>
  <si>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</si>
  <si>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</si>
  <si>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</si>
  <si>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</si>
  <si>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</si>
  <si>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</si>
  <si>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</si>
  <si>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</si>
  <si>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</si>
  <si>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</si>
  <si>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</si>
  <si>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</si>
  <si>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</si>
  <si>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</si>
  <si>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</si>
  <si>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</si>
  <si>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</si>
  <si>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</si>
  <si>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</si>
  <si>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</si>
  <si>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</si>
  <si>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</si>
  <si>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</si>
  <si>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</si>
  <si>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</si>
  <si>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</si>
  <si>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</si>
  <si>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</si>
  <si>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</si>
  <si>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</si>
  <si>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</si>
  <si>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</si>
  <si>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</si>
  <si>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</si>
  <si>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</si>
  <si>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</si>
  <si>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</si>
  <si>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</si>
  <si>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</si>
  <si>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</si>
  <si>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</si>
  <si>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</si>
  <si>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</si>
  <si>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</si>
  <si>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</si>
  <si>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</si>
  <si>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</si>
  <si>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</si>
  <si>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</si>
  <si>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</si>
  <si>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</si>
  <si>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</si>
  <si>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</si>
  <si>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</si>
  <si>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</si>
  <si>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</si>
  <si>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</si>
  <si>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</si>
  <si>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</si>
  <si>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</si>
  <si>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</si>
  <si>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</si>
  <si>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</si>
  <si>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</si>
  <si>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</si>
  <si>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</si>
  <si>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</si>
  <si>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</si>
  <si>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</si>
  <si>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</si>
  <si>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</si>
  <si>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</si>
  <si>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</si>
  <si>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</si>
  <si>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</si>
  <si>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</si>
  <si>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</si>
  <si>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</si>
  <si>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</si>
  <si>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</si>
  <si>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</si>
  <si>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</si>
  <si>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</si>
  <si>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</si>
  <si>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</si>
  <si>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</si>
  <si>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</si>
  <si>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</si>
  <si>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</si>
  <si>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</si>
  <si>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</si>
  <si>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</si>
  <si>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</si>
  <si>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</si>
  <si>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</si>
  <si>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</si>
  <si>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</si>
  <si>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</si>
  <si>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</si>
  <si>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</si>
  <si>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</si>
  <si>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</si>
  <si>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</si>
  <si>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</si>
  <si>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</si>
  <si>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</si>
  <si>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</si>
  <si>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</si>
  <si>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</si>
  <si>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</si>
  <si>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</si>
  <si>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</si>
  <si>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</si>
  <si>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</si>
  <si>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</si>
  <si>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</si>
  <si>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</si>
  <si>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</si>
  <si>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</si>
  <si>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</si>
  <si>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</si>
  <si>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</si>
  <si>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</si>
  <si>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</si>
  <si>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</si>
  <si>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</si>
  <si>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</si>
  <si>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</si>
  <si>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</si>
  <si>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</si>
  <si>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</si>
  <si>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</si>
  <si>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</si>
  <si>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</si>
  <si>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</si>
  <si>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</si>
  <si>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</si>
  <si>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</si>
  <si>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</si>
  <si>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</si>
  <si>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</si>
  <si>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</si>
  <si>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</si>
  <si>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</si>
  <si>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</si>
  <si>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</si>
  <si>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</si>
  <si>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</si>
  <si>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</si>
  <si>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</si>
  <si>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</si>
  <si>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</si>
  <si>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</si>
  <si>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</si>
  <si>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</si>
  <si>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</si>
  <si>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</si>
  <si>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</si>
  <si>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</si>
  <si>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</si>
  <si>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</si>
  <si>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</si>
  <si>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</si>
  <si>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</si>
  <si>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</si>
  <si>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</si>
  <si>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</si>
  <si>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</si>
  <si>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</si>
  <si>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</si>
  <si>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</si>
  <si>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</si>
  <si>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</si>
  <si>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</si>
  <si>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</si>
  <si>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</si>
  <si>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</si>
  <si>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</si>
  <si>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</si>
  <si>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</si>
  <si>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</si>
  <si>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</si>
  <si>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</si>
  <si>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</si>
  <si>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</si>
  <si>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</si>
  <si>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</si>
  <si>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</si>
  <si>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</si>
  <si>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</si>
  <si>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</si>
  <si>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</si>
  <si>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</si>
  <si>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</si>
  <si>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</si>
  <si>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</si>
  <si>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</si>
  <si>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</si>
  <si>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</si>
  <si>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</si>
  <si>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</si>
  <si>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</si>
  <si>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</si>
  <si>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</si>
  <si>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</si>
  <si>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</si>
  <si>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</si>
  <si>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</si>
  <si>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</si>
  <si>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</si>
  <si>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</si>
  <si>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</si>
  <si>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</si>
  <si>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</si>
  <si>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</si>
  <si>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</si>
  <si>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</si>
  <si>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</si>
  <si>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</si>
  <si>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</si>
  <si>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</si>
  <si>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</si>
  <si>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</si>
  <si>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</si>
  <si>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</si>
  <si>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</si>
  <si>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</si>
  <si>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</si>
  <si>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</si>
  <si>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</si>
  <si>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</si>
  <si>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</si>
  <si>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</si>
  <si>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</si>
  <si>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</si>
  <si>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</si>
  <si>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</si>
  <si>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</si>
  <si>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</si>
  <si>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</si>
  <si>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</si>
  <si>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</si>
  <si>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</si>
  <si>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</si>
  <si>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</si>
  <si>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</si>
  <si>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</si>
  <si>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</si>
  <si>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</si>
  <si>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</si>
  <si>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</si>
  <si>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</si>
  <si>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</si>
  <si>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</si>
  <si>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</si>
  <si>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</si>
  <si>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</si>
  <si>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</si>
  <si>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</si>
  <si>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</si>
  <si>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</si>
  <si>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</si>
  <si>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</si>
  <si>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</si>
  <si>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</si>
  <si>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</si>
  <si>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</si>
  <si>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</si>
  <si>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</si>
  <si>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</si>
  <si>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</si>
  <si>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</si>
  <si>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</si>
  <si>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</si>
  <si>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</si>
  <si>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</si>
  <si>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</si>
  <si>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</si>
  <si>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</si>
  <si>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</si>
  <si>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</si>
  <si>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</si>
  <si>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</si>
  <si>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</si>
  <si>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</si>
  <si>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</si>
  <si>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</si>
  <si>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</si>
  <si>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</si>
  <si>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</si>
  <si>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</si>
  <si>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</si>
  <si>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</si>
  <si>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</si>
  <si>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</si>
  <si>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</si>
  <si>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</si>
  <si>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</si>
  <si>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</si>
  <si>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</si>
  <si>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</si>
  <si>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</si>
  <si>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</si>
  <si>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</si>
  <si>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</si>
  <si>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</si>
  <si>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</si>
  <si>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</si>
  <si>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</si>
  <si>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</si>
  <si>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</si>
  <si>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</si>
  <si>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</si>
  <si>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</si>
  <si>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</si>
  <si>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</si>
  <si>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</si>
  <si>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</si>
  <si>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</si>
  <si>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</si>
  <si>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</si>
  <si>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</si>
  <si>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</si>
  <si>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</si>
  <si>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</si>
  <si>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</si>
  <si>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</si>
  <si>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</si>
  <si>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</si>
  <si>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</si>
  <si>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</si>
  <si>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</si>
  <si>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</si>
  <si>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</si>
  <si>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</si>
  <si>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</si>
  <si>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</si>
  <si>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</si>
  <si>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</si>
  <si>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</si>
  <si>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</si>
  <si>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</si>
  <si>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</si>
  <si>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</si>
  <si>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</si>
  <si>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</si>
  <si>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</si>
  <si>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</si>
  <si>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</si>
  <si>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</si>
  <si>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</si>
  <si>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</si>
  <si>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</si>
  <si>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</si>
  <si>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</si>
  <si>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</si>
  <si>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</si>
  <si>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</si>
  <si>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</si>
  <si>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</si>
  <si>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</si>
  <si>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</si>
  <si>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</si>
  <si>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</si>
  <si>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</si>
  <si>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</si>
  <si>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</si>
  <si>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</si>
  <si>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</si>
  <si>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</si>
  <si>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</si>
  <si>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</si>
  <si>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</si>
  <si>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</si>
  <si>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</si>
  <si>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</si>
  <si>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</si>
  <si>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</si>
  <si>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</si>
  <si>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</si>
  <si>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</si>
  <si>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</si>
  <si>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</si>
  <si>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</si>
  <si>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</si>
  <si>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</si>
  <si>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</si>
  <si>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</si>
  <si>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</si>
  <si>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</si>
  <si>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</si>
  <si>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</si>
  <si>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</si>
  <si>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</si>
  <si>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</si>
  <si>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</si>
  <si>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</si>
  <si>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</si>
  <si>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</si>
  <si>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</si>
  <si>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</si>
  <si>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</si>
  <si>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</si>
  <si>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</si>
  <si>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</si>
  <si>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</si>
  <si>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</si>
  <si>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</si>
  <si>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</si>
  <si>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</si>
  <si>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</si>
  <si>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</si>
  <si>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</si>
  <si>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</si>
  <si>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</si>
  <si>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</si>
  <si>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</si>
  <si>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</si>
  <si>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</si>
  <si>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</si>
  <si>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</si>
  <si>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</si>
  <si>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</si>
  <si>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</si>
  <si>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</si>
  <si>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</si>
  <si>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</si>
  <si>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</si>
  <si>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</si>
  <si>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</si>
  <si>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</si>
  <si>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</si>
  <si>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</si>
  <si>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</si>
  <si>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</si>
  <si>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</si>
  <si>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</si>
  <si>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</si>
  <si>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</si>
  <si>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</si>
  <si>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</si>
  <si>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</si>
  <si>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</si>
  <si>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</si>
  <si>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</si>
  <si>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</si>
  <si>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</si>
  <si>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</si>
  <si>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</si>
  <si>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</si>
  <si>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</si>
  <si>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</si>
  <si>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</si>
  <si>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</si>
  <si>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</si>
  <si>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</si>
  <si>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</si>
  <si>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</si>
  <si>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</si>
  <si>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</si>
  <si>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</si>
  <si>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</si>
  <si>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</si>
  <si>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</si>
  <si>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</si>
  <si>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</si>
  <si>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</si>
  <si>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</si>
  <si>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</si>
  <si>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</si>
  <si>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</si>
  <si>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</si>
  <si>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</si>
  <si>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</si>
  <si>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</si>
  <si>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</si>
  <si>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</si>
  <si>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</si>
  <si>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</si>
  <si>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</si>
  <si>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</si>
  <si>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</si>
  <si>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</si>
  <si>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</si>
  <si>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</si>
  <si>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</si>
  <si>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</si>
  <si>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</si>
  <si>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</si>
  <si>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</si>
  <si>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</si>
  <si>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</si>
  <si>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</si>
  <si>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</si>
  <si>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</si>
  <si>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</si>
  <si>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</si>
  <si>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</si>
  <si>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</si>
  <si>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</si>
  <si>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</si>
  <si>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</si>
  <si>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</si>
  <si>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</si>
  <si>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</si>
  <si>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</si>
  <si>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</si>
  <si>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</si>
  <si>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</si>
  <si>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</si>
  <si>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</si>
  <si>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</si>
  <si>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</si>
  <si>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</si>
  <si>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</si>
  <si>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</si>
  <si>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</si>
  <si>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</si>
  <si>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</si>
  <si>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</si>
  <si>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</si>
  <si>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</si>
  <si>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</si>
  <si>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</si>
  <si>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</si>
  <si>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</si>
  <si>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</si>
  <si>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</si>
  <si>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</si>
  <si>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</si>
  <si>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</si>
  <si>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</si>
  <si>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</si>
  <si>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</si>
  <si>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</si>
  <si>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</si>
  <si>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</si>
  <si>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</si>
  <si>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</si>
  <si>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</si>
  <si>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</si>
  <si>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</si>
  <si>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</si>
  <si>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</si>
  <si>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</si>
  <si>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</si>
  <si>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</si>
  <si>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</si>
  <si>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</si>
  <si>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</si>
  <si>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</si>
  <si>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</si>
  <si>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</si>
  <si>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</si>
  <si>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</si>
  <si>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</si>
  <si>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</si>
  <si>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</si>
  <si>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</si>
  <si>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</si>
  <si>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</si>
  <si>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</si>
  <si>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</si>
  <si>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</si>
  <si>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</si>
  <si>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</si>
  <si>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</si>
  <si>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</si>
  <si>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</si>
  <si>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</si>
  <si>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</si>
  <si>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</si>
  <si>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</si>
  <si>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</si>
  <si>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</si>
  <si>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</si>
  <si>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</si>
  <si>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</si>
  <si>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</si>
  <si>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</si>
  <si>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</si>
  <si>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</si>
  <si>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</si>
  <si>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</si>
  <si>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</si>
  <si>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</si>
  <si>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</si>
  <si>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</si>
  <si>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</si>
  <si>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</si>
  <si>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</si>
  <si>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</si>
  <si>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</si>
  <si>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</si>
  <si>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</si>
  <si>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</si>
  <si>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</si>
  <si>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</si>
  <si>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</si>
  <si>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</si>
  <si>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</si>
  <si>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</si>
  <si>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</si>
  <si>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</si>
  <si>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</si>
  <si>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</si>
  <si>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</si>
  <si>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</si>
  <si>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</si>
  <si>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</si>
  <si>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</si>
  <si>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</si>
  <si>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</si>
  <si>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</si>
  <si>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</si>
  <si>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</si>
  <si>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</si>
  <si>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</si>
  <si>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</si>
  <si>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</si>
  <si>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</si>
  <si>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</si>
  <si>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</si>
  <si>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</si>
  <si>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</si>
  <si>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</si>
  <si>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</si>
  <si>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</si>
  <si>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</si>
  <si>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</si>
  <si>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</si>
  <si>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</si>
  <si>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</si>
  <si>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</si>
  <si>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</si>
  <si>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</si>
  <si>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</si>
  <si>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</si>
  <si>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</si>
  <si>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</si>
  <si>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</si>
  <si>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</si>
  <si>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</si>
  <si>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</si>
  <si>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</si>
  <si>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</si>
  <si>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</si>
  <si>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</si>
  <si>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</si>
  <si>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</si>
  <si>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</si>
  <si>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</si>
  <si>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</si>
  <si>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</si>
  <si>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</si>
  <si>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</si>
  <si>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</si>
  <si>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</si>
  <si>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</si>
  <si>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</si>
  <si>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</si>
  <si>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</si>
  <si>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</si>
  <si>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</si>
  <si>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</si>
  <si>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</si>
  <si>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</si>
  <si>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</si>
  <si>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</si>
  <si>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</si>
  <si>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</si>
  <si>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</si>
  <si>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</si>
  <si>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</si>
  <si>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</si>
  <si>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</si>
  <si>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</si>
  <si>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</si>
  <si>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</si>
  <si>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</si>
  <si>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</si>
  <si>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</si>
  <si>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</si>
  <si>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</si>
  <si>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</si>
  <si>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</si>
  <si>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</si>
  <si>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</si>
  <si>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</si>
  <si>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</si>
  <si>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</si>
  <si>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</si>
  <si>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</si>
  <si>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</si>
  <si>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</si>
  <si>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</si>
  <si>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</si>
  <si>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</si>
  <si>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</si>
  <si>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</si>
  <si>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</si>
  <si>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</si>
  <si>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</si>
  <si>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</si>
  <si>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</si>
  <si>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</si>
  <si>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</si>
  <si>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</si>
  <si>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</si>
  <si>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</si>
  <si>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</si>
  <si>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</si>
  <si>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</si>
  <si>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</si>
  <si>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</si>
  <si>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</si>
  <si>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</si>
  <si>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</si>
  <si>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</si>
  <si>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</si>
  <si>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</si>
  <si>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</si>
  <si>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</si>
  <si>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</si>
  <si>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</si>
  <si>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</si>
  <si>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</si>
  <si>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</si>
  <si>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</si>
  <si>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</si>
  <si>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</si>
  <si>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</si>
  <si>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</si>
  <si>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</si>
  <si>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</si>
  <si>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</si>
  <si>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</si>
  <si>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</si>
  <si>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</si>
  <si>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</si>
  <si>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</si>
  <si>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</si>
  <si>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</si>
  <si>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</si>
  <si>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</si>
  <si>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</si>
  <si>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</si>
  <si>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</si>
  <si>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</si>
  <si>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</si>
  <si>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</si>
  <si>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</si>
  <si>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</si>
  <si>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</si>
  <si>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</si>
  <si>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</si>
  <si>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</si>
  <si>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</si>
  <si>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</si>
  <si>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</si>
  <si>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</si>
  <si>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</si>
  <si>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</si>
  <si>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</si>
  <si>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</si>
  <si>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</si>
  <si>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</si>
  <si>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</si>
  <si>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</si>
  <si>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</si>
  <si>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</si>
  <si>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</si>
  <si>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</si>
  <si>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</si>
  <si>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</si>
  <si>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</si>
  <si>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</si>
  <si>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</si>
  <si>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</si>
  <si>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</si>
  <si>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</si>
  <si>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</si>
  <si>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</si>
  <si>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</si>
  <si>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</si>
  <si>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</si>
  <si>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</si>
  <si>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</si>
  <si>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</si>
  <si>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</si>
  <si>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</si>
  <si>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</si>
  <si>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</si>
  <si>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</si>
  <si>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</si>
  <si>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</si>
  <si>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</si>
  <si>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</si>
  <si>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</si>
  <si>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</si>
  <si>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</si>
  <si>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</si>
  <si>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</si>
  <si>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</si>
  <si>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</si>
  <si>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</si>
  <si>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</si>
  <si>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</si>
  <si>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</si>
  <si>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</si>
  <si>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</si>
  <si>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</si>
  <si>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</si>
  <si>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</si>
  <si>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</si>
  <si>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</si>
  <si>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</si>
  <si>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</si>
  <si>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</si>
  <si>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</si>
  <si>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</si>
  <si>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</si>
  <si>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</si>
  <si>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</si>
  <si>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</si>
  <si>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</si>
  <si>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</si>
  <si>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</si>
  <si>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</si>
  <si>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</si>
  <si>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</si>
  <si>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</si>
  <si>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</si>
  <si>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</si>
  <si>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</si>
  <si>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</si>
  <si>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</si>
  <si>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</si>
  <si>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</si>
  <si>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</si>
  <si>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</si>
  <si>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</si>
  <si>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</si>
  <si>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</si>
  <si>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</si>
  <si>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</si>
  <si>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</si>
  <si>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</si>
  <si>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</si>
  <si>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</si>
  <si>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</si>
  <si>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</si>
  <si>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</si>
  <si>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</si>
  <si>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</si>
  <si>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</si>
  <si>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</si>
  <si>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</si>
  <si>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</si>
  <si>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</si>
  <si>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</si>
  <si>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</si>
  <si>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</si>
  <si>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</si>
  <si>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</si>
  <si>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</si>
  <si>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</si>
  <si>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</si>
  <si>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</si>
  <si>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</si>
  <si>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</si>
  <si>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</si>
  <si>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</si>
  <si>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</si>
  <si>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</si>
  <si>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</si>
  <si>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</si>
  <si>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</si>
  <si>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</si>
  <si>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</si>
  <si>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</si>
  <si>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</si>
  <si>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</si>
  <si>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</si>
  <si>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</si>
  <si>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</si>
  <si>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</si>
  <si>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</si>
  <si>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</si>
  <si>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</si>
  <si>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</si>
  <si>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</si>
  <si>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</si>
  <si>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</si>
  <si>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</si>
  <si>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</si>
  <si>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</si>
  <si>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</si>
  <si>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</si>
  <si>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</si>
  <si>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</si>
  <si>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</si>
  <si>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</si>
  <si>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</si>
  <si>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</si>
  <si>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</si>
  <si>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</si>
  <si>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</si>
  <si>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</si>
  <si>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</si>
  <si>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</si>
  <si>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</si>
  <si>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</si>
  <si>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</si>
  <si>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</si>
  <si>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</si>
  <si>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</si>
  <si>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</si>
  <si>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</si>
  <si>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</si>
  <si>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</si>
  <si>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</si>
  <si>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</si>
  <si>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</si>
  <si>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</si>
  <si>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</si>
  <si>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</si>
  <si>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</si>
  <si>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</si>
  <si>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</si>
  <si>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</si>
  <si>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</si>
  <si>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</si>
  <si>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</si>
  <si>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</si>
  <si>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</si>
  <si>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</si>
  <si>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</si>
  <si>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</si>
  <si>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</si>
  <si>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</si>
  <si>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</si>
  <si>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</si>
  <si>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</si>
  <si>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</si>
  <si>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</si>
  <si>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</si>
  <si>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</si>
  <si>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</si>
  <si>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</si>
  <si>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</si>
  <si>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</si>
  <si>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</si>
  <si>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</si>
  <si>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</si>
  <si>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</si>
  <si>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</si>
  <si>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</si>
  <si>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</si>
  <si>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</si>
  <si>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</si>
  <si>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</si>
  <si>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</si>
  <si>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</si>
  <si>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</si>
  <si>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</si>
  <si>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</si>
  <si>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</si>
  <si>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</si>
  <si>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</si>
  <si>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</si>
  <si>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</si>
  <si>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</si>
  <si>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</si>
  <si>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</si>
  <si>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</si>
  <si>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</si>
  <si>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</si>
  <si>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</si>
  <si>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</si>
  <si>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</si>
  <si>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</si>
  <si>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</si>
  <si>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</si>
  <si>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</si>
  <si>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</si>
  <si>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</si>
  <si>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</si>
  <si>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</si>
  <si>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</si>
  <si>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</si>
  <si>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</si>
  <si>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</si>
  <si>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</si>
  <si>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</si>
  <si>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</si>
  <si>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</si>
  <si>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</si>
  <si>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</si>
  <si>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</si>
  <si>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</si>
  <si>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</si>
  <si>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</si>
  <si>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</si>
  <si>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</si>
  <si>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</si>
  <si>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</si>
  <si>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</si>
  <si>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</si>
  <si>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</si>
  <si>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</si>
  <si>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</si>
  <si>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</si>
  <si>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</si>
  <si>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</si>
  <si>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</si>
  <si>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</si>
  <si>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</si>
  <si>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</si>
  <si>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</si>
  <si>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</si>
  <si>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</si>
  <si>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</si>
  <si>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</si>
  <si>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</si>
  <si>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</si>
  <si>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</si>
  <si>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</si>
  <si>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</si>
  <si>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</si>
  <si>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</si>
  <si>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</si>
  <si>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</si>
  <si>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</si>
  <si>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</si>
  <si>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</si>
  <si>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</si>
  <si>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</si>
  <si>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</si>
  <si>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</si>
  <si>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</si>
  <si>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</si>
  <si>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</si>
  <si>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</si>
  <si>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</si>
  <si>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</si>
  <si>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</si>
  <si>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</si>
  <si>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</si>
  <si>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</si>
  <si>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</si>
  <si>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</si>
  <si>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</si>
  <si>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</si>
  <si>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</si>
  <si>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</si>
  <si>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</si>
  <si>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</si>
  <si>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</si>
  <si>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</si>
  <si>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</si>
  <si>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</si>
  <si>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</si>
  <si>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</si>
  <si>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</si>
  <si>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</si>
  <si>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</si>
  <si>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</si>
  <si>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</si>
  <si>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</si>
  <si>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</si>
  <si>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</si>
  <si>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</si>
  <si>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</si>
  <si>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</si>
  <si>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</si>
  <si>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</si>
  <si>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</si>
  <si>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</si>
  <si>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</si>
  <si>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</si>
  <si>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</si>
  <si>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</si>
  <si>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</si>
  <si>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</si>
  <si>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</si>
  <si>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</si>
  <si>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</si>
  <si>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</si>
  <si>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</si>
  <si>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</si>
  <si>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</si>
  <si>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</si>
  <si>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</si>
  <si>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</si>
  <si>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</si>
  <si>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</si>
  <si>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</si>
  <si>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</si>
  <si>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</si>
  <si>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</si>
  <si>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</si>
  <si>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</si>
  <si>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</si>
  <si>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</si>
  <si>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</si>
  <si>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</si>
  <si>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</si>
  <si>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</si>
  <si>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</si>
  <si>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</si>
  <si>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</si>
  <si>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</si>
  <si>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</si>
  <si>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</si>
  <si>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</si>
  <si>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</si>
  <si>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</si>
  <si>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</si>
  <si>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</si>
  <si>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</si>
  <si>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</si>
  <si>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</si>
  <si>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</si>
  <si>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</si>
  <si>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</si>
  <si>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</si>
  <si>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</si>
  <si>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</si>
  <si>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</si>
  <si>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</si>
  <si>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</si>
  <si>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</si>
  <si>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</si>
  <si>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</si>
  <si>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</si>
  <si>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</si>
  <si>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</si>
  <si>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</si>
  <si>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</si>
  <si>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</si>
  <si>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</si>
  <si>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</si>
  <si>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</si>
  <si>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</si>
  <si>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</si>
  <si>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</si>
  <si>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</si>
  <si>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</si>
  <si>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</si>
  <si>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</si>
  <si>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</si>
  <si>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</si>
  <si>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</si>
  <si>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</si>
  <si>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</si>
  <si>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</si>
  <si>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</si>
  <si>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</si>
  <si>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</si>
  <si>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</si>
  <si>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</si>
  <si>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</si>
  <si>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</si>
  <si>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</si>
  <si>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</si>
  <si>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</si>
  <si>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</si>
  <si>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</si>
  <si>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</si>
  <si>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</si>
  <si>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</si>
  <si>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</si>
  <si>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</si>
  <si>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</si>
  <si>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</si>
  <si>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</si>
  <si>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</si>
  <si>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</si>
  <si>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</si>
  <si>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</si>
  <si>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</si>
  <si>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</si>
  <si>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</si>
  <si>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</si>
  <si>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</si>
  <si>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</si>
  <si>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</si>
  <si>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</si>
  <si>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</si>
  <si>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</si>
  <si>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</si>
  <si>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</si>
  <si>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</si>
  <si>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</si>
  <si>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</si>
  <si>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</si>
  <si>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</si>
  <si>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</si>
  <si>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</si>
  <si>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</si>
  <si>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</si>
  <si>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</si>
  <si>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</si>
  <si>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</si>
  <si>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</si>
  <si>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</si>
  <si>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</si>
  <si>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</si>
  <si>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</si>
  <si>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</si>
  <si>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</si>
  <si>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</si>
  <si>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</si>
  <si>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</si>
  <si>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</si>
  <si>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</si>
  <si>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</si>
  <si>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</si>
  <si>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</si>
  <si>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</si>
  <si>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</si>
  <si>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</si>
  <si>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</si>
  <si>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</si>
  <si>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</si>
  <si>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</si>
  <si>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</si>
  <si>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</si>
  <si>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</si>
  <si>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</si>
  <si>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</si>
  <si>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</si>
  <si>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</si>
  <si>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</si>
  <si>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</si>
  <si>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</si>
  <si>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</si>
  <si>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</si>
  <si>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</si>
  <si>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</si>
  <si>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</si>
  <si>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</si>
  <si>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</si>
  <si>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</si>
  <si>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</si>
  <si>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</si>
  <si>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</si>
  <si>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</si>
  <si>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</si>
  <si>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</si>
  <si>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</si>
  <si>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</si>
  <si>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</si>
  <si>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</si>
  <si>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</si>
  <si>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</si>
  <si>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</si>
  <si>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</si>
  <si>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</si>
  <si>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</si>
  <si>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</si>
  <si>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</si>
  <si>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</si>
  <si>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</si>
  <si>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</si>
  <si>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</si>
  <si>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</si>
  <si>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</si>
  <si>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</si>
  <si>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</si>
  <si>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</si>
  <si>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</si>
  <si>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</si>
  <si>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</si>
  <si>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</si>
  <si>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</si>
  <si>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</si>
  <si>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</si>
  <si>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</si>
  <si>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</si>
  <si>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</si>
  <si>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</si>
  <si>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</si>
  <si>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</si>
  <si>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</si>
  <si>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</si>
  <si>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</si>
  <si>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</si>
  <si>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</si>
  <si>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</si>
  <si>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</si>
  <si>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</si>
  <si>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</si>
  <si>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</si>
  <si>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</si>
  <si>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</si>
  <si>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</si>
  <si>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</si>
  <si>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</si>
  <si>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</si>
  <si>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</si>
  <si>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</si>
  <si>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</si>
  <si>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</si>
  <si>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</si>
  <si>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</si>
  <si>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</si>
  <si>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</si>
  <si>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</si>
  <si>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</si>
  <si>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</si>
  <si>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</si>
  <si>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</si>
  <si>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</si>
  <si>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</si>
  <si>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</si>
  <si>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</si>
  <si>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</si>
  <si>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</si>
  <si>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</si>
  <si>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</si>
  <si>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</si>
  <si>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</si>
  <si>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</si>
  <si>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</si>
  <si>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</si>
  <si>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</si>
  <si>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</si>
  <si>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</si>
  <si>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</si>
  <si>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</si>
  <si>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</si>
  <si>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</si>
  <si>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</si>
  <si>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</si>
  <si>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</si>
  <si>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</si>
  <si>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</si>
  <si>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</si>
  <si>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</si>
  <si>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</si>
  <si>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</si>
  <si>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</si>
  <si>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</si>
  <si>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</si>
  <si>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</si>
  <si>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</si>
  <si>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</si>
  <si>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</si>
  <si>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</si>
  <si>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</si>
  <si>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</si>
  <si>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</si>
  <si>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</si>
  <si>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</si>
  <si>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</si>
  <si>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</si>
  <si>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</si>
  <si>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</si>
  <si>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</si>
  <si>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</si>
  <si>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</si>
  <si>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</si>
  <si>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</si>
  <si>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</si>
  <si>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</si>
  <si>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</si>
  <si>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</si>
  <si>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</si>
  <si>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</si>
  <si>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</si>
  <si>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</si>
  <si>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</si>
  <si>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</si>
  <si>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</si>
  <si>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</si>
  <si>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</si>
  <si>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</si>
  <si>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</si>
  <si>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</si>
  <si>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</si>
  <si>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</si>
  <si>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</si>
  <si>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</si>
  <si>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</si>
  <si>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</si>
  <si>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</si>
  <si>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</si>
  <si>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</si>
  <si>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</si>
  <si>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</si>
  <si>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</si>
  <si>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</si>
  <si>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</si>
  <si>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</si>
  <si>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</si>
  <si>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</si>
  <si>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</si>
  <si>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</si>
  <si>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</si>
  <si>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</si>
  <si>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</si>
  <si>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</si>
  <si>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</si>
  <si>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</si>
  <si>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</si>
  <si>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</si>
  <si>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</si>
  <si>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</si>
  <si>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</si>
  <si>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</si>
  <si>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</si>
  <si>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</si>
  <si>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</si>
  <si>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</si>
  <si>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</si>
  <si>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</si>
  <si>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</si>
  <si>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</si>
  <si>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</si>
  <si>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</si>
  <si>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</si>
  <si>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</si>
  <si>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</si>
  <si>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</si>
  <si>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</si>
  <si>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</si>
  <si>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</si>
  <si>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</si>
  <si>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</si>
  <si>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</si>
  <si>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</si>
  <si>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</si>
  <si>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</si>
  <si>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</si>
  <si>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</si>
  <si>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</si>
  <si>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</si>
  <si>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</si>
  <si>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</si>
  <si>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</si>
  <si>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</si>
  <si>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</si>
  <si>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</si>
  <si>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</si>
  <si>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</si>
  <si>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</si>
  <si>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</si>
  <si>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</si>
  <si>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</si>
  <si>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</si>
  <si>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</si>
  <si>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</si>
  <si>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</si>
  <si>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</si>
  <si>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</si>
  <si>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</si>
  <si>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</si>
  <si>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</si>
  <si>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</si>
  <si>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</si>
  <si>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</si>
  <si>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</si>
  <si>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</si>
  <si>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</si>
  <si>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</si>
  <si>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</si>
  <si>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</si>
  <si>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</si>
  <si>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</si>
  <si>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</si>
  <si>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</si>
  <si>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</si>
  <si>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</si>
  <si>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</si>
  <si>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</si>
  <si>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</si>
  <si>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</si>
  <si>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</si>
  <si>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</si>
  <si>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</si>
  <si>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</si>
  <si>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</si>
  <si>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</si>
  <si>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</si>
  <si>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</si>
  <si>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</si>
  <si>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</si>
  <si>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</si>
  <si>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</si>
  <si>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</si>
  <si>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</si>
  <si>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</si>
  <si>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</si>
  <si>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</si>
  <si>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</si>
  <si>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</si>
  <si>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</si>
  <si>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</si>
  <si>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</si>
  <si>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</si>
  <si>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</si>
  <si>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</si>
  <si>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</si>
  <si>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</si>
  <si>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</si>
  <si>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</si>
  <si>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</si>
  <si>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</si>
  <si>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</si>
  <si>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</si>
  <si>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</si>
  <si>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</si>
  <si>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</si>
  <si>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</si>
  <si>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</si>
  <si>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</si>
  <si>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</si>
  <si>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</si>
  <si>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</si>
  <si>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</si>
  <si>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</si>
  <si>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</si>
  <si>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</si>
  <si>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</si>
  <si>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</si>
  <si>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</si>
  <si>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</si>
  <si>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</si>
  <si>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</si>
  <si>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</si>
  <si>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</si>
  <si>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</si>
  <si>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</si>
  <si>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</si>
  <si>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</si>
  <si>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</si>
  <si>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</si>
  <si>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</si>
  <si>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</si>
  <si>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</si>
  <si>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</si>
  <si>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</si>
  <si>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</si>
  <si>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</si>
  <si>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</si>
  <si>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</si>
  <si>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</si>
  <si>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</si>
  <si>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</si>
  <si>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</si>
  <si>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</si>
  <si>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</si>
  <si>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</si>
  <si>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</si>
  <si>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</si>
  <si>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</si>
  <si>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</si>
  <si>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</si>
  <si>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</si>
  <si>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</si>
  <si>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</si>
  <si>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</si>
  <si>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</si>
  <si>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</si>
  <si>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</si>
  <si>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</si>
  <si>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</si>
  <si>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</si>
  <si>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</si>
  <si>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</si>
  <si>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</si>
  <si>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</si>
  <si>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</si>
  <si>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</si>
  <si>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</si>
  <si>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</si>
  <si>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</si>
  <si>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</si>
  <si>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</si>
  <si>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</si>
  <si>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</si>
  <si>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</si>
  <si>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</si>
  <si>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</si>
  <si>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</si>
  <si>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</si>
  <si>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</si>
  <si>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</si>
  <si>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</si>
  <si>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</si>
  <si>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</si>
  <si>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</si>
  <si>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</si>
  <si>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</si>
  <si>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</si>
  <si>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</si>
  <si>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</si>
  <si>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</si>
  <si>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</si>
  <si>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</si>
  <si>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</si>
  <si>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</si>
  <si>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</si>
  <si>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</si>
  <si>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</si>
  <si>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</si>
  <si>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</si>
  <si>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</si>
  <si>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</si>
  <si>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</si>
  <si>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</si>
  <si>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</si>
  <si>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</si>
  <si>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</si>
  <si>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</si>
  <si>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</si>
  <si>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</si>
  <si>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</si>
  <si>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</si>
  <si>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</si>
  <si>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</si>
  <si>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</si>
  <si>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</si>
  <si>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</si>
  <si>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</si>
  <si>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</si>
  <si>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</si>
  <si>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</si>
  <si>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</si>
  <si>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</si>
  <si>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</si>
  <si>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</si>
  <si>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</si>
  <si>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</si>
  <si>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</si>
  <si>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</si>
  <si>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</si>
  <si>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</si>
  <si>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</si>
  <si>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</si>
  <si>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</si>
  <si>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</si>
  <si>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</si>
  <si>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</si>
  <si>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</si>
  <si>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</si>
  <si>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</si>
  <si>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</si>
  <si>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</si>
  <si>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</si>
  <si>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</si>
  <si>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</si>
  <si>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</si>
  <si>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</si>
  <si>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</si>
  <si>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</si>
  <si>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</si>
  <si>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</si>
  <si>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</si>
  <si>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</si>
  <si>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</si>
  <si>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</si>
  <si>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</si>
  <si>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</si>
  <si>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</si>
  <si>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</si>
  <si>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</si>
  <si>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</si>
  <si>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</si>
  <si>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</si>
  <si>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</si>
  <si>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</si>
  <si>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</si>
  <si>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</si>
  <si>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</si>
  <si>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</si>
  <si>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</si>
  <si>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</si>
  <si>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</si>
  <si>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</si>
  <si>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</si>
  <si>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</si>
  <si>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</si>
  <si>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</si>
  <si>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</si>
  <si>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</si>
  <si>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</si>
  <si>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</si>
  <si>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</si>
  <si>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</si>
  <si>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</si>
  <si>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</si>
  <si>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</si>
  <si>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</si>
  <si>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</si>
  <si>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</si>
  <si>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</si>
  <si>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</si>
  <si>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</si>
  <si>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</si>
  <si>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</si>
  <si>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</si>
  <si>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</si>
  <si>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</si>
  <si>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</si>
  <si>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</si>
  <si>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</si>
  <si>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</si>
  <si>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</si>
  <si>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</si>
  <si>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</si>
  <si>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</si>
  <si>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</si>
  <si>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</si>
  <si>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</si>
  <si>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</si>
  <si>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</si>
  <si>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</si>
  <si>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</si>
  <si>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</si>
  <si>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</si>
  <si>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</si>
  <si>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</si>
  <si>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</si>
  <si>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</si>
  <si>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</si>
  <si>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</si>
  <si>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</si>
  <si>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</si>
  <si>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</si>
  <si>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</si>
  <si>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</si>
  <si>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</si>
  <si>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</si>
  <si>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</si>
  <si>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</si>
  <si>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</si>
  <si>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</si>
  <si>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</si>
  <si>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</si>
  <si>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</si>
  <si>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</si>
  <si>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</si>
  <si>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</si>
  <si>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</si>
  <si>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</si>
  <si>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</si>
  <si>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</si>
  <si>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</si>
  <si>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</si>
  <si>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</si>
  <si>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</si>
  <si>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</si>
  <si>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</si>
  <si>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</si>
  <si>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</si>
  <si>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</si>
  <si>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</si>
  <si>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</si>
  <si>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</si>
  <si>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</si>
  <si>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</si>
  <si>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</si>
  <si>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</si>
  <si>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</si>
  <si>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</si>
  <si>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</si>
  <si>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</si>
  <si>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</si>
  <si>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</si>
  <si>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</si>
  <si>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</si>
  <si>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</si>
  <si>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</si>
  <si>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</si>
  <si>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</si>
  <si>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</si>
  <si>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</si>
  <si>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</si>
  <si>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</si>
  <si>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</si>
  <si>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</si>
  <si>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</si>
  <si>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</si>
  <si>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</si>
  <si>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</si>
  <si>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</si>
  <si>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</si>
  <si>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</si>
  <si>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</si>
  <si>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</si>
  <si>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</si>
  <si>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</si>
  <si>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</si>
  <si>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</si>
  <si>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</si>
  <si>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</si>
  <si>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</si>
  <si>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</si>
  <si>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</si>
  <si>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</si>
  <si>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</si>
  <si>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</si>
  <si>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</si>
  <si>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</si>
  <si>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</si>
  <si>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</si>
  <si>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</si>
  <si>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</si>
  <si>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</si>
  <si>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</si>
  <si>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</si>
  <si>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</si>
  <si>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</si>
  <si>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</si>
  <si>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</si>
  <si>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</si>
  <si>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</si>
  <si>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</si>
  <si>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</si>
  <si>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</si>
  <si>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</si>
  <si>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</si>
  <si>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</si>
  <si>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</si>
  <si>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</si>
  <si>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</si>
  <si>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</si>
  <si>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</si>
  <si>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</si>
  <si>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</si>
  <si>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</si>
  <si>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</si>
  <si>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</si>
  <si>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</si>
  <si>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</si>
  <si>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</si>
  <si>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</si>
  <si>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</si>
  <si>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</si>
  <si>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</si>
  <si>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</si>
  <si>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</si>
  <si>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</si>
  <si>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</si>
  <si>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</si>
  <si>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</si>
  <si>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</si>
  <si>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</si>
  <si>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</si>
  <si>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</si>
  <si>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</si>
  <si>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</si>
  <si>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</si>
  <si>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</si>
  <si>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</si>
  <si>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</si>
  <si>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</si>
  <si>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</si>
  <si>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</si>
  <si>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</si>
  <si>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</si>
  <si>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</si>
  <si>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</si>
  <si>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</si>
  <si>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</si>
  <si>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</si>
  <si>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</si>
  <si>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</si>
  <si>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</si>
  <si>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</si>
  <si>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</si>
  <si>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</si>
  <si>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</si>
  <si>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</si>
  <si>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</si>
  <si>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</si>
  <si>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</si>
  <si>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</si>
  <si>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</si>
  <si>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</si>
  <si>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</si>
  <si>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</si>
  <si>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</si>
  <si>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</si>
  <si>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</si>
  <si>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</si>
  <si>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</si>
  <si>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</si>
  <si>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</si>
  <si>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</si>
  <si>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</si>
  <si>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</si>
  <si>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</si>
  <si>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</si>
  <si>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</si>
  <si>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</si>
  <si>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</si>
  <si>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</si>
  <si>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</si>
  <si>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</si>
  <si>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</si>
  <si>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</si>
  <si>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</si>
  <si>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</si>
  <si>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</si>
  <si>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</si>
  <si>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</si>
  <si>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</si>
  <si>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</si>
  <si>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</si>
  <si>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</si>
  <si>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</si>
  <si>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</si>
  <si>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</si>
  <si>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</si>
  <si>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</si>
  <si>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</si>
  <si>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</si>
  <si>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</si>
  <si>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</si>
  <si>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</si>
  <si>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</si>
  <si>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</si>
  <si>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</si>
  <si>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</si>
  <si>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</si>
  <si>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</si>
  <si>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</si>
  <si>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</si>
  <si>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</si>
  <si>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</si>
  <si>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</si>
  <si>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</si>
  <si>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</si>
  <si>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</si>
  <si>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</si>
  <si>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</si>
  <si>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</si>
  <si>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</si>
  <si>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</si>
  <si>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</si>
  <si>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</si>
  <si>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</si>
  <si>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</si>
  <si>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</si>
  <si>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</si>
  <si>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</si>
  <si>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</si>
  <si>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</si>
  <si>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</si>
  <si>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</si>
  <si>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</si>
  <si>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</si>
  <si>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</si>
  <si>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</si>
  <si>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</si>
  <si>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</si>
  <si>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</si>
  <si>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</si>
  <si>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</si>
  <si>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</si>
  <si>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</si>
  <si>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</si>
  <si>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</si>
  <si>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</si>
  <si>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</si>
  <si>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</si>
  <si>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</si>
  <si>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</si>
  <si>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</si>
  <si>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</si>
  <si>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</si>
  <si>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</si>
  <si>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</si>
  <si>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</si>
  <si>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</si>
  <si>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</si>
  <si>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</si>
  <si>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</si>
  <si>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</si>
  <si>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</si>
  <si>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</si>
  <si>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</si>
  <si>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</si>
  <si>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</si>
  <si>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</si>
  <si>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</si>
  <si>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</si>
  <si>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</si>
  <si>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</si>
  <si>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</si>
  <si>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</si>
  <si>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</si>
  <si>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</si>
  <si>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</si>
  <si>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</si>
  <si>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</si>
  <si>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</si>
  <si>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</si>
  <si>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</si>
  <si>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</si>
  <si>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</si>
  <si>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</si>
  <si>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</si>
  <si>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</si>
  <si>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</si>
  <si>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</si>
  <si>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</si>
  <si>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</si>
  <si>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</si>
  <si>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</si>
  <si>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</si>
  <si>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</si>
  <si>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</si>
  <si>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</si>
  <si>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</si>
  <si>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</si>
  <si>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</si>
  <si>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</si>
  <si>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</si>
  <si>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</si>
  <si>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</si>
  <si>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</si>
  <si>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</si>
  <si>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</si>
  <si>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</si>
  <si>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</si>
  <si>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</si>
  <si>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</si>
  <si>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</si>
  <si>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</si>
  <si>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</si>
  <si>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</si>
  <si>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</si>
  <si>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</si>
  <si>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</si>
  <si>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</si>
  <si>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</si>
  <si>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</si>
  <si>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</si>
  <si>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</si>
  <si>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</si>
  <si>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</si>
  <si>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</si>
  <si>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</si>
  <si>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</si>
  <si>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</si>
  <si>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</si>
  <si>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</si>
  <si>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</si>
  <si>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</si>
  <si>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</si>
  <si>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</si>
  <si>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</si>
  <si>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</si>
  <si>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</si>
  <si>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</si>
  <si>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</si>
  <si>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</si>
  <si>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</si>
  <si>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</si>
  <si>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</si>
  <si>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</si>
  <si>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</si>
  <si>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</si>
  <si>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</si>
  <si>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</si>
  <si>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</si>
  <si>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</si>
  <si>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</si>
  <si>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</si>
  <si>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</si>
  <si>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</si>
  <si>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</si>
  <si>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</si>
  <si>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</si>
  <si>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</si>
  <si>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</si>
  <si>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</si>
  <si>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</si>
  <si>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</si>
  <si>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</si>
  <si>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</si>
  <si>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</si>
  <si>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</si>
  <si>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</si>
  <si>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</si>
  <si>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</si>
  <si>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</si>
  <si>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</si>
  <si>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</si>
  <si>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</si>
  <si>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</si>
  <si>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</si>
  <si>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</si>
  <si>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</si>
  <si>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</si>
  <si>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</si>
  <si>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</si>
  <si>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</si>
  <si>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</si>
  <si>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</si>
  <si>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</si>
  <si>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</si>
  <si>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</si>
  <si>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</si>
  <si>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</si>
  <si>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</si>
  <si>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</si>
  <si>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</si>
  <si>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</si>
  <si>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</si>
  <si>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</si>
  <si>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</si>
  <si>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</si>
  <si>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</si>
  <si>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</si>
  <si>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</si>
  <si>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</si>
  <si>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</si>
  <si>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</si>
  <si>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</si>
  <si>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</si>
  <si>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</si>
  <si>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</si>
  <si>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</si>
  <si>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</si>
  <si>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</si>
  <si>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</si>
  <si>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</si>
  <si>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</si>
  <si>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</si>
  <si>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</si>
  <si>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</si>
  <si>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</si>
  <si>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</si>
  <si>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</si>
  <si>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</si>
  <si>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</si>
  <si>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</si>
  <si>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</si>
  <si>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</si>
  <si>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</si>
  <si>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</si>
  <si>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</si>
  <si>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</si>
  <si>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</si>
  <si>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</si>
  <si>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</si>
  <si>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</si>
  <si>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</si>
  <si>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</si>
  <si>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</si>
  <si>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</si>
  <si>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</si>
  <si>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</si>
  <si>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</si>
  <si>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</si>
  <si>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</si>
  <si>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</si>
  <si>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</si>
  <si>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</si>
  <si>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</si>
  <si>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</si>
  <si>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</si>
  <si>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</si>
  <si>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</si>
  <si>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</si>
  <si>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</si>
  <si>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</si>
  <si>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</si>
  <si>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</si>
  <si>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</si>
  <si>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</si>
  <si>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</si>
  <si>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</si>
  <si>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</si>
  <si>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</si>
  <si>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</si>
  <si>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</si>
  <si>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</si>
  <si>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</si>
  <si>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</si>
  <si>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</si>
  <si>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</si>
  <si>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</si>
  <si>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</si>
  <si>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</si>
  <si>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</si>
  <si>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</si>
  <si>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</si>
  <si>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</si>
  <si>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</si>
  <si>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</si>
  <si>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</si>
  <si>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</si>
  <si>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</si>
  <si>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</si>
  <si>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</si>
  <si>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</si>
  <si>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</si>
  <si>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</si>
  <si>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</si>
  <si>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</si>
  <si>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</si>
  <si>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</si>
  <si>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</si>
  <si>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</si>
  <si>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</si>
  <si>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</si>
  <si>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</si>
  <si>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</si>
  <si>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</si>
  <si>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</si>
  <si>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</si>
  <si>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</si>
  <si>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</si>
  <si>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</si>
  <si>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</si>
  <si>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</si>
  <si>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</si>
  <si>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</si>
  <si>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</si>
  <si>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</si>
  <si>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</si>
  <si>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</si>
  <si>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</si>
  <si>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</si>
  <si>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</si>
  <si>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</si>
  <si>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</si>
  <si>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</si>
  <si>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</si>
  <si>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</si>
  <si>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</si>
  <si>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</si>
  <si>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</si>
  <si>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</si>
  <si>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</si>
  <si>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</si>
  <si>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</si>
  <si>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</si>
  <si>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</si>
  <si>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</si>
  <si>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</si>
  <si>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</si>
  <si>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</si>
  <si>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</si>
  <si>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</si>
  <si>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</si>
  <si>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</si>
  <si>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</si>
  <si>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</si>
  <si>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</si>
  <si>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</si>
  <si>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</si>
  <si>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</si>
  <si>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</si>
  <si>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</si>
  <si>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</si>
  <si>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</si>
  <si>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</si>
  <si>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</si>
  <si>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</si>
  <si>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</si>
  <si>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</si>
  <si>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</si>
  <si>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</si>
  <si>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</si>
  <si>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</si>
  <si>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</si>
  <si>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</si>
  <si>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</si>
  <si>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</si>
  <si>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</si>
  <si>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</si>
  <si>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</si>
  <si>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</si>
  <si>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</si>
  <si>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</si>
  <si>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</si>
  <si>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</si>
  <si>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</si>
  <si>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</si>
  <si>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</si>
  <si>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</si>
  <si>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</si>
  <si>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</si>
  <si>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</si>
  <si>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</si>
  <si>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</si>
  <si>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</si>
  <si>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</si>
  <si>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</si>
  <si>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</si>
  <si>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</si>
  <si>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</si>
  <si>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</si>
  <si>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</si>
  <si>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</si>
  <si>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</si>
  <si>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</si>
  <si>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</si>
  <si>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</si>
  <si>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</si>
  <si>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</si>
  <si>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</si>
  <si>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</si>
  <si>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</si>
  <si>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</si>
  <si>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</si>
  <si>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</si>
  <si>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</si>
  <si>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</si>
  <si>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</si>
  <si>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</si>
  <si>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</si>
  <si>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</si>
  <si>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</si>
  <si>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</si>
  <si>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</si>
  <si>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</si>
  <si>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</si>
  <si>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</si>
  <si>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</si>
  <si>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</si>
  <si>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</si>
  <si>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</si>
  <si>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</si>
  <si>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</si>
  <si>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</si>
  <si>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</si>
  <si>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</si>
  <si>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</si>
  <si>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</si>
  <si>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</si>
  <si>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</si>
  <si>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</si>
  <si>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</si>
  <si>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</si>
  <si>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</si>
  <si>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</si>
  <si>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</si>
  <si>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</si>
  <si>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</si>
  <si>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</si>
  <si>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</si>
  <si>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</si>
  <si>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</si>
  <si>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</si>
  <si>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</si>
  <si>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</si>
  <si>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</si>
  <si>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</si>
  <si>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</si>
  <si>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</si>
  <si>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</si>
  <si>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</si>
  <si>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</si>
  <si>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</si>
  <si>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</si>
  <si>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</si>
  <si>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</si>
  <si>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</si>
  <si>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</si>
  <si>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</si>
  <si>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</si>
  <si>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</si>
  <si>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</si>
  <si>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</si>
  <si>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</si>
  <si>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</si>
  <si>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</si>
  <si>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</si>
  <si>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</si>
  <si>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</si>
  <si>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</si>
  <si>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</si>
  <si>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</si>
  <si>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</si>
  <si>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</si>
  <si>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</si>
  <si>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</si>
  <si>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</si>
  <si>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</si>
  <si>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</si>
  <si>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</si>
  <si>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</si>
  <si>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</si>
  <si>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</si>
  <si>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</si>
  <si>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</si>
  <si>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</si>
  <si>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</si>
  <si>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</si>
  <si>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</si>
  <si>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</si>
  <si>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</si>
  <si>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</si>
  <si>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</si>
  <si>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</si>
  <si>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</si>
  <si>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</si>
  <si>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</si>
  <si>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</si>
  <si>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</si>
  <si>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</si>
  <si>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</si>
  <si>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</si>
  <si>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</si>
  <si>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</si>
  <si>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</si>
  <si>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</si>
  <si>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</si>
  <si>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</si>
  <si>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</si>
  <si>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</si>
  <si>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</si>
  <si>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</si>
  <si>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</si>
  <si>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</si>
  <si>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</si>
  <si>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</si>
  <si>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</si>
  <si>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</si>
  <si>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</si>
  <si>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</si>
  <si>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</si>
  <si>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</si>
  <si>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</si>
  <si>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</si>
  <si>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</si>
  <si>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</si>
  <si>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</si>
  <si>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</si>
  <si>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</si>
  <si>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</si>
  <si>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</si>
  <si>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</si>
  <si>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</si>
  <si>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</si>
  <si>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</si>
  <si>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</si>
  <si>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</si>
  <si>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</si>
  <si>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</si>
  <si>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</si>
  <si>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</si>
  <si>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</si>
  <si>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</si>
  <si>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</si>
  <si>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</si>
  <si>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</si>
  <si>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</si>
  <si>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</si>
  <si>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</si>
  <si>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</si>
  <si>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</si>
  <si>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</si>
  <si>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</si>
  <si>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</si>
  <si>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</si>
  <si>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</si>
  <si>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</si>
  <si>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</si>
  <si>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</si>
  <si>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</si>
  <si>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</si>
  <si>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</si>
  <si>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</si>
  <si>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</si>
  <si>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</si>
  <si>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</si>
  <si>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</si>
  <si>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</si>
  <si>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</si>
  <si>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</si>
  <si>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</si>
  <si>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</si>
  <si>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</si>
  <si>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</si>
  <si>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</si>
  <si>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</si>
  <si>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</si>
  <si>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</si>
  <si>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</si>
  <si>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</si>
  <si>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</si>
  <si>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</si>
  <si>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</si>
  <si>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</si>
  <si>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</si>
  <si>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</si>
  <si>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</si>
  <si>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</si>
  <si>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</si>
  <si>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</si>
  <si>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</si>
  <si>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</si>
  <si>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</si>
  <si>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</si>
  <si>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</si>
  <si>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</si>
  <si>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</si>
  <si>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</si>
  <si>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</si>
  <si>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</si>
  <si>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</si>
  <si>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</si>
  <si>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</si>
  <si>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</si>
  <si>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</si>
  <si>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</si>
  <si>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</si>
  <si>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</si>
  <si>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</si>
  <si>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</si>
  <si>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</si>
  <si>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</si>
  <si>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</si>
  <si>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</si>
  <si>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</si>
  <si>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</si>
  <si>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</si>
  <si>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</si>
  <si>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</si>
  <si>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</si>
  <si>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</si>
  <si>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</si>
  <si>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</si>
  <si>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</si>
  <si>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</si>
  <si>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</si>
  <si>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</si>
  <si>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</si>
  <si>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</si>
  <si>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</si>
  <si>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</si>
  <si>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</si>
  <si>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</si>
  <si>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</si>
  <si>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</si>
  <si>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</si>
  <si>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</si>
  <si>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</si>
  <si>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</si>
  <si>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</si>
  <si>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</si>
  <si>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</si>
  <si>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</si>
  <si>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</si>
  <si>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</si>
  <si>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</si>
  <si>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</si>
  <si>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</si>
  <si>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</si>
  <si>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</si>
  <si>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</si>
  <si>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</si>
  <si>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</si>
  <si>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</si>
  <si>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</si>
  <si>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</si>
  <si>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</si>
  <si>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</si>
  <si>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</si>
  <si>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</si>
  <si>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</si>
  <si>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</si>
  <si>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</si>
  <si>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</si>
  <si>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</si>
  <si>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</si>
  <si>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</si>
  <si>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</si>
  <si>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</si>
  <si>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</si>
  <si>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</si>
  <si>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</si>
  <si>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</si>
  <si>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</si>
  <si>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</si>
  <si>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</si>
  <si>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</si>
  <si>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</si>
  <si>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</si>
  <si>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</si>
  <si>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</si>
  <si>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</si>
  <si>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</si>
  <si>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</si>
  <si>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</si>
  <si>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</si>
  <si>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</si>
  <si>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</si>
  <si>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</si>
  <si>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</si>
  <si>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</si>
  <si>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</si>
  <si>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</si>
  <si>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</si>
  <si>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</si>
  <si>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</si>
  <si>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</si>
  <si>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</si>
  <si>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</si>
  <si>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</si>
  <si>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</si>
  <si>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</si>
  <si>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</si>
  <si>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</si>
  <si>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</si>
  <si>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</si>
  <si>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</si>
  <si>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</si>
  <si>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</si>
  <si>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</si>
  <si>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</si>
  <si>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</si>
  <si>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</si>
  <si>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</si>
  <si>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</si>
  <si>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</si>
  <si>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</si>
  <si>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</si>
  <si>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</si>
  <si>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</si>
  <si>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</si>
  <si>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</si>
  <si>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</si>
  <si>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</si>
  <si>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</si>
  <si>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</si>
  <si>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</si>
  <si>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</si>
  <si>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</si>
  <si>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</si>
  <si>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</si>
  <si>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</si>
  <si>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</si>
  <si>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</si>
  <si>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</si>
  <si>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</si>
  <si>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</si>
  <si>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</si>
  <si>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</si>
  <si>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</si>
  <si>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</si>
  <si>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</si>
  <si>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</si>
  <si>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</si>
  <si>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</si>
  <si>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</si>
  <si>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</si>
  <si>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</si>
  <si>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</si>
  <si>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</si>
  <si>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</si>
  <si>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</si>
  <si>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</si>
  <si>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</si>
  <si>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</si>
  <si>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</si>
  <si>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</si>
  <si>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</si>
  <si>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</si>
  <si>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</si>
  <si>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</si>
  <si>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</si>
  <si>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</si>
  <si>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</si>
  <si>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</si>
  <si>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</si>
  <si>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</si>
  <si>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</si>
  <si>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</si>
  <si>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</si>
  <si>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</si>
  <si>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</si>
  <si>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</si>
  <si>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</si>
  <si>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</si>
  <si>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</si>
  <si>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</si>
  <si>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</si>
  <si>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</si>
  <si>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</si>
  <si>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</si>
  <si>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</si>
  <si>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</si>
  <si>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</si>
  <si>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</si>
  <si>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</si>
  <si>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</si>
  <si>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</si>
  <si>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</si>
  <si>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</si>
  <si>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</si>
  <si>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</si>
  <si>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</si>
  <si>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</si>
  <si>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 xml:space="preserve">Pledged </t>
  </si>
  <si>
    <t xml:space="preserve">Successful 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</si>
  <si>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</si>
  <si>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</si>
  <si>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</si>
  <si>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</si>
  <si>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</si>
  <si>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</si>
  <si>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</si>
  <si>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</si>
  <si>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</si>
  <si>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</t>
  </si>
  <si>
    <t>Upper Quartile of Pledge</t>
  </si>
  <si>
    <t>Lower Quartile of Pledge</t>
  </si>
  <si>
    <t>IQR of Pledge</t>
  </si>
  <si>
    <t>Years</t>
  </si>
  <si>
    <t>Count of country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</si>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</sst>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1537708105975171"/>
          <c:y val="0.15172950127730159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1-4129-BF2F-A392A336E08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21-4129-BF2F-A392A336E08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21-4129-BF2F-A392A336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763568"/>
        <c:axId val="732356080"/>
      </c:lineChart>
      <c:catAx>
        <c:axId val="7327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356080"/>
        <c:crosses val="autoZero"/>
        <c:auto val="1"/>
        <c:lblAlgn val="ctr"/>
        <c:lblOffset val="100"/>
        <c:noMultiLvlLbl val="0"/>
      </c:catAx>
      <c:valAx>
        <c:axId val="73235608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6356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0.57999999999999996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0.65279429250891796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E-4B04-993B-E072FB80D8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0.42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0.34720570749108204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E-4B04-993B-E072FB80D8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E-4B04-993B-E072FB80D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156592"/>
        <c:axId val="1738175216"/>
      </c:lineChart>
      <c:catAx>
        <c:axId val="173815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75216"/>
        <c:crosses val="autoZero"/>
        <c:auto val="1"/>
        <c:lblAlgn val="ctr"/>
        <c:lblOffset val="100"/>
        <c:noMultiLvlLbl val="0"/>
      </c:catAx>
      <c:valAx>
        <c:axId val="173817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590864917395531"/>
          <c:y val="7.67689157075115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3-42AB-A304-7F0B7620B6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3-42AB-A304-7F0B7620B6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23-42AB-A304-7F0B7620B6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23-42AB-A304-7F0B7620B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0334767"/>
        <c:axId val="1062351311"/>
      </c:barChart>
      <c:catAx>
        <c:axId val="121033476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351311"/>
        <c:crosses val="autoZero"/>
        <c:auto val="1"/>
        <c:lblAlgn val="ctr"/>
        <c:lblOffset val="100"/>
        <c:noMultiLvlLbl val="0"/>
      </c:catAx>
      <c:valAx>
        <c:axId val="106235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3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5-4A2D-BE06-C0DD255614B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F5-4A2D-BE06-C0DD255614B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5-4A2D-BE06-C0DD25561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1474671"/>
        <c:axId val="1459844735"/>
      </c:barChart>
      <c:catAx>
        <c:axId val="146147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44735"/>
        <c:crosses val="autoZero"/>
        <c:auto val="1"/>
        <c:lblAlgn val="ctr"/>
        <c:lblOffset val="100"/>
        <c:noMultiLvlLbl val="0"/>
      </c:catAx>
      <c:valAx>
        <c:axId val="145984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1-425F-902C-A5617D9752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1-425F-902C-A5617D9752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1-425F-902C-A5617D97524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1-425F-902C-A5617D975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364111"/>
        <c:axId val="1462608751"/>
      </c:lineChart>
      <c:catAx>
        <c:axId val="14673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608751"/>
        <c:crosses val="autoZero"/>
        <c:auto val="1"/>
        <c:lblAlgn val="ctr"/>
        <c:lblOffset val="100"/>
        <c:noMultiLvlLbl val="0"/>
      </c:catAx>
      <c:valAx>
        <c:axId val="146260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36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</xdr:colOff>
      <xdr:row>2</xdr:row>
      <xdr:rowOff>47306</xdr:rowOff>
    </xdr:from>
    <xdr:to>
      <xdr:col>20</xdr:col>
      <xdr:colOff>67945</xdr:colOff>
      <xdr:row>29</xdr:row>
      <xdr:rowOff>144145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ECDCA7-B0F0-49F7-AFCE-0BBA46F7D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427990</xdr:colOff>
      <xdr:row>16</xdr:row>
      <xdr:rowOff>97790</xdr:rowOff>
    </xdr:from>
    <xdr:to>
      <xdr:col>19</xdr:col>
      <xdr:colOff>520700</xdr:colOff>
      <xdr:row>45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877FD-8BD6-44F5-88D0-AD04B0E37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80962</xdr:rowOff>
    </xdr:from>
    <xdr:to>
      <xdr:col>14</xdr:col>
      <xdr:colOff>114300</xdr:colOff>
      <xdr:row>26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1D1895-E3A0-4122-8961-168A5ADE0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11</xdr:row>
      <xdr:rowOff>54292</xdr:rowOff>
    </xdr:from>
    <xdr:to>
      <xdr:col>16</xdr:col>
      <xdr:colOff>171450</xdr:colOff>
      <xdr:row>26</xdr:row>
      <xdr:rowOff>79057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45BDA-E2CE-4DC3-B2CA-D2EDC4470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10</xdr:row>
      <xdr:rowOff>35242</xdr:rowOff>
    </xdr:from>
    <xdr:to>
      <xdr:col>16</xdr:col>
      <xdr:colOff>285750</xdr:colOff>
      <xdr:row>25</xdr:row>
      <xdr:rowOff>60007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1495D-F979-4904-BD54-491DA3788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 Sung" refreshedDate="44319.792855555555" createdVersion="6" refreshedVersion="6" minRefreshableVersion="3" recordCount="4115" xr:uid="{39B6574A-921E-499C-9E90-AA8156BCDC7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 Sung" refreshedDate="44319.832877893517" createdVersion="6" refreshedVersion="6" minRefreshableVersion="3" recordCount="4115" xr:uid="{15700BF9-E3FB-49DC-9F79-1091452F23C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 Sung" refreshedDate="44319.880860185185" createdVersion="6" refreshedVersion="6" minRefreshableVersion="3" recordCount="4115" xr:uid="{581DEEF8-EE0A-4E0A-8755-B5D4CD8123A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x v="21"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DE6C8-3A3D-46C0-90C7-1558CFF61B4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h="1" x="3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country" fld="6" subtotal="count" baseField="0" baseItem="0"/>
  </dataFields>
  <chartFormats count="3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489B6-C0D9-47D6-A4FD-6C34B0E20D5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FE64A-9272-45CD-AD11-1BF2F486D4D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9291A-7063-4D12-BB38-DDCFD78B1033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N1" zoomScale="95" zoomScaleNormal="95" workbookViewId="0">
      <selection activeCell="I5" sqref="I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7.21875" bestFit="1" customWidth="1"/>
    <col min="17" max="17" width="41.109375" customWidth="1"/>
    <col min="18" max="18" width="15.6640625" bestFit="1" customWidth="1"/>
    <col min="19" max="19" width="22.88671875" style="1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 t="shared" ref="P2:P65" si="1">IFERROR(ROUND(E2/L2,2), 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ref="P66:P129" si="6">IFERROR(ROUND(E66/L66,2), 0)</f>
        <v>86.67</v>
      </c>
      <c r="Q66" s="10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ref="P130:P193" si="11">IFERROR(ROUND(E130/L130,2), 0)</f>
        <v>311.17</v>
      </c>
      <c r="Q130" s="10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ref="P194:P257" si="16">IFERROR(ROUND(E194/L194,2), 0)</f>
        <v>5.67</v>
      </c>
      <c r="Q194" s="10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ref="P258:P321" si="21">IFERROR(ROUND(E258/L258,2), 0)</f>
        <v>65.760000000000005</v>
      </c>
      <c r="Q258" s="10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ref="P322:P385" si="26">IFERROR(ROUND(E322/L322,2), 0)</f>
        <v>134.91</v>
      </c>
      <c r="Q322" s="10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ref="P386:P449" si="31">IFERROR(ROUND(E386/L386,2), 0)</f>
        <v>58.54</v>
      </c>
      <c r="Q386" s="10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ref="P450:P513" si="36">IFERROR(ROUND(E450/L450,2), 0)</f>
        <v>20.5</v>
      </c>
      <c r="Q450" s="10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ref="P514:P577" si="41">IFERROR(ROUND(E514/L514,2), 0)</f>
        <v>5.5</v>
      </c>
      <c r="Q514" s="10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ref="P578:P641" si="46">IFERROR(ROUND(E578/L578,2), 0)</f>
        <v>1</v>
      </c>
      <c r="Q578" s="10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ref="P642:P705" si="51">IFERROR(ROUND(E642/L642,2), 0)</f>
        <v>50.5</v>
      </c>
      <c r="Q642" s="10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ref="P706:P769" si="56">IFERROR(ROUND(E706/L706,2), 0)</f>
        <v>120.25</v>
      </c>
      <c r="Q706" s="10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ref="P770:P833" si="61">IFERROR(ROUND(E770/L770,2), 0)</f>
        <v>0</v>
      </c>
      <c r="Q770" s="10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ref="P834:P897" si="66">IFERROR(ROUND(E834/L834,2), 0)</f>
        <v>97.99</v>
      </c>
      <c r="Q834" s="10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ref="P898:P961" si="71">IFERROR(ROUND(E898/L898,2), 0)</f>
        <v>44.44</v>
      </c>
      <c r="Q898" s="10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ref="P962:P1025" si="76">IFERROR(ROUND(E962/L962,2), 0)</f>
        <v>136.46</v>
      </c>
      <c r="Q962" s="10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ref="P1026:P1089" si="81">IFERROR(ROUND(E1026/L1026,2), 0)</f>
        <v>388.98</v>
      </c>
      <c r="Q1026" s="10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ref="P1090:P1153" si="86">IFERROR(ROUND(E1090/L1090,2), 0)</f>
        <v>43.42</v>
      </c>
      <c r="Q1090" s="10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ref="P1154:P1217" si="91">IFERROR(ROUND(E1154/L1154,2), 0)</f>
        <v>60.73</v>
      </c>
      <c r="Q1154" s="10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ref="P1218:P1281" si="96">IFERROR(ROUND(E1218/L1218,2), 0)</f>
        <v>91.88</v>
      </c>
      <c r="Q1218" s="10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ref="P1282:P1345" si="101">IFERROR(ROUND(E1282/L1282,2), 0)</f>
        <v>127.98</v>
      </c>
      <c r="Q1282" s="10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ref="P1346:P1409" si="106">IFERROR(ROUND(E1346/L1346,2), 0)</f>
        <v>40.76</v>
      </c>
      <c r="Q1346" s="10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ref="P1410:P1473" si="111">IFERROR(ROUND(E1410/L1410,2), 0)</f>
        <v>12</v>
      </c>
      <c r="Q1410" s="10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ref="P1474:P1537" si="116">IFERROR(ROUND(E1474/L1474,2), 0)</f>
        <v>103.2</v>
      </c>
      <c r="Q1474" s="10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ref="P1538:P1601" si="121">IFERROR(ROUND(E1538/L1538,2), 0)</f>
        <v>66.02</v>
      </c>
      <c r="Q1538" s="10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ref="P1602:P1665" si="126">IFERROR(ROUND(E1602/L1602,2), 0)</f>
        <v>40.78</v>
      </c>
      <c r="Q1602" s="10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ref="P1666:P1729" si="131">IFERROR(ROUND(E1666/L1666,2), 0)</f>
        <v>34.380000000000003</v>
      </c>
      <c r="Q1666" s="10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ref="P1730:P1793" si="136">IFERROR(ROUND(E1730/L1730,2), 0)</f>
        <v>122.14</v>
      </c>
      <c r="Q1730" s="10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ref="P1794:P1857" si="141">IFERROR(ROUND(E1794/L1794,2), 0)</f>
        <v>109.94</v>
      </c>
      <c r="Q1794" s="10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ref="P1858:P1921" si="146">IFERROR(ROUND(E1858/L1858,2), 0)</f>
        <v>53.29</v>
      </c>
      <c r="Q1858" s="10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ref="P1922:P1985" si="151">IFERROR(ROUND(E1922/L1922,2), 0)</f>
        <v>40.98</v>
      </c>
      <c r="Q1922" s="10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ref="P1986:P2049" si="156">IFERROR(ROUND(E1986/L1986,2), 0)</f>
        <v>453.14</v>
      </c>
      <c r="Q1986" s="10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ref="P2050:P2113" si="161">IFERROR(ROUND(E2050/L2050,2), 0)</f>
        <v>91.83</v>
      </c>
      <c r="Q2050" s="10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ref="P2114:P2177" si="166">IFERROR(ROUND(E2114/L2114,2), 0)</f>
        <v>27.27</v>
      </c>
      <c r="Q2114" s="10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ref="P2178:P2241" si="171">IFERROR(ROUND(E2178/L2178,2), 0)</f>
        <v>88.75</v>
      </c>
      <c r="Q2178" s="10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ref="P2242:P2305" si="176">IFERROR(ROUND(E2242/L2242,2), 0)</f>
        <v>140.97999999999999</v>
      </c>
      <c r="Q2242" s="10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ref="P2306:P2369" si="181">IFERROR(ROUND(E2306/L2306,2), 0)</f>
        <v>53.47</v>
      </c>
      <c r="Q2306" s="10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ref="P2370:P2433" si="186">IFERROR(ROUND(E2370/L2370,2), 0)</f>
        <v>50</v>
      </c>
      <c r="Q2370" s="10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ref="P2434:P2497" si="191">IFERROR(ROUND(E2434/L2434,2), 0)</f>
        <v>1</v>
      </c>
      <c r="Q2434" s="10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ref="P2498:P2561" si="196">IFERROR(ROUND(E2498/L2498,2), 0)</f>
        <v>600</v>
      </c>
      <c r="Q2498" s="10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ref="P2562:P2625" si="201">IFERROR(ROUND(E2562/L2562,2), 0)</f>
        <v>143</v>
      </c>
      <c r="Q2562" s="10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ref="P2626:P2689" si="206">IFERROR(ROUND(E2626/L2626,2), 0)</f>
        <v>31.82</v>
      </c>
      <c r="Q2626" s="10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ref="P2690:P2753" si="211">IFERROR(ROUND(E2690/L2690,2), 0)</f>
        <v>5.29</v>
      </c>
      <c r="Q2690" s="10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ref="P2754:P2817" si="216">IFERROR(ROUND(E2754/L2754,2), 0)</f>
        <v>39.29</v>
      </c>
      <c r="Q2754" s="10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 0)</f>
        <v>142</v>
      </c>
      <c r="P2818">
        <f t="shared" ref="P2818:P2881" si="221">IFERROR(ROUND(E2818/L2818,2), 0)</f>
        <v>25.13</v>
      </c>
      <c r="Q2818" s="10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 0)</f>
        <v>23</v>
      </c>
      <c r="P2882">
        <f t="shared" ref="P2882:P2945" si="226">IFERROR(ROUND(E2882/L2882,2), 0)</f>
        <v>96.55</v>
      </c>
      <c r="Q2882" s="10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 0)</f>
        <v>1</v>
      </c>
      <c r="P2946">
        <f t="shared" ref="P2946:P3009" si="231">IFERROR(ROUND(E2946/L2946,2), 0)</f>
        <v>100</v>
      </c>
      <c r="Q2946" s="10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 0)</f>
        <v>101</v>
      </c>
      <c r="P3010">
        <f t="shared" ref="P3010:P3073" si="236">IFERROR(ROUND(E3010/L3010,2), 0)</f>
        <v>116.73</v>
      </c>
      <c r="Q3010" s="10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 0)</f>
        <v>0</v>
      </c>
      <c r="P3074">
        <f t="shared" ref="P3074:P3137" si="241">IFERROR(ROUND(E3074/L3074,2), 0)</f>
        <v>1</v>
      </c>
      <c r="Q3074" s="10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 0)</f>
        <v>128</v>
      </c>
      <c r="P3138">
        <f t="shared" ref="P3138:P3201" si="246">IFERROR(ROUND(E3138/L3138,2), 0)</f>
        <v>29.05</v>
      </c>
      <c r="Q3138" s="10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 0)</f>
        <v>0</v>
      </c>
      <c r="P3202">
        <f t="shared" ref="P3202:P3265" si="251">IFERROR(ROUND(E3202/L3202,2), 0)</f>
        <v>1</v>
      </c>
      <c r="Q3202" s="10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 0)</f>
        <v>103</v>
      </c>
      <c r="P3266">
        <f t="shared" ref="P3266:P3329" si="256">IFERROR(ROUND(E3266/L3266,2), 0)</f>
        <v>52.55</v>
      </c>
      <c r="Q3266" s="10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 0)</f>
        <v>146</v>
      </c>
      <c r="P3330">
        <f t="shared" ref="P3330:P3393" si="261">IFERROR(ROUND(E3330/L3330,2), 0)</f>
        <v>292.77999999999997</v>
      </c>
      <c r="Q3330" s="10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 0)</f>
        <v>100</v>
      </c>
      <c r="P3394">
        <f t="shared" ref="P3394:P3457" si="266">IFERROR(ROUND(E3394/L3394,2), 0)</f>
        <v>41.67</v>
      </c>
      <c r="Q3394" s="10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 0)</f>
        <v>191</v>
      </c>
      <c r="P3458">
        <f t="shared" ref="P3458:P3521" si="271">IFERROR(ROUND(E3458/L3458,2), 0)</f>
        <v>358.69</v>
      </c>
      <c r="Q3458" s="10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 0)</f>
        <v>101</v>
      </c>
      <c r="P3522">
        <f t="shared" ref="P3522:P3585" si="276">IFERROR(ROUND(E3522/L3522,2), 0)</f>
        <v>95.95</v>
      </c>
      <c r="Q3522" s="10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 0)</f>
        <v>116</v>
      </c>
      <c r="P3586">
        <f t="shared" ref="P3586:P3649" si="281">IFERROR(ROUND(E3586/L3586,2), 0)</f>
        <v>30.94</v>
      </c>
      <c r="Q3586" s="10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 0)</f>
        <v>100</v>
      </c>
      <c r="P3650">
        <f t="shared" ref="P3650:P3713" si="286">IFERROR(ROUND(E3650/L3650,2), 0)</f>
        <v>550.04</v>
      </c>
      <c r="Q3650" s="10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 0)</f>
        <v>154</v>
      </c>
      <c r="P3714">
        <f t="shared" ref="P3714:P3777" si="291">IFERROR(ROUND(E3714/L3714,2), 0)</f>
        <v>110.87</v>
      </c>
      <c r="Q3714" s="10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 0)</f>
        <v>107</v>
      </c>
      <c r="P3778">
        <f t="shared" ref="P3778:P3841" si="296">IFERROR(ROUND(E3778/L3778,2), 0)</f>
        <v>90.82</v>
      </c>
      <c r="Q3778" s="10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 0)</f>
        <v>6500</v>
      </c>
      <c r="P3842">
        <f t="shared" ref="P3842:P3905" si="301">IFERROR(ROUND(E3842/L3842,2), 0)</f>
        <v>21.67</v>
      </c>
      <c r="Q3842" s="10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 0)</f>
        <v>0</v>
      </c>
      <c r="P3906">
        <f t="shared" ref="P3906:P3969" si="306">IFERROR(ROUND(E3906/L3906,2), 0)</f>
        <v>1.5</v>
      </c>
      <c r="Q3906" s="10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 0)</f>
        <v>11</v>
      </c>
      <c r="P3970">
        <f t="shared" ref="P3970:P4033" si="311">IFERROR(ROUND(E3970/L3970,2), 0)</f>
        <v>47.91</v>
      </c>
      <c r="Q3970" s="10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 0)</f>
        <v>7</v>
      </c>
      <c r="P4034">
        <f t="shared" ref="P4034:P4097" si="316">IFERROR(ROUND(E4034/L4034,2), 0)</f>
        <v>59</v>
      </c>
      <c r="Q4034" s="10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 0)</f>
        <v>11</v>
      </c>
      <c r="P4098">
        <f t="shared" ref="P4098:P4115" si="321">IFERROR(ROUND(E4098/L4098,2), 0)</f>
        <v>80</v>
      </c>
      <c r="Q4098" s="10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8B9597B2-F740-440F-8326-87225D462ABA}"/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"canceled"</formula>
    </cfRule>
    <cfRule type="cellIs" dxfId="0" priority="3" operator="equal">
      <formula>"failed"</formula>
    </cfRule>
  </conditionalFormatting>
  <conditionalFormatting sqref="O1:O1048576">
    <cfRule type="colorScale" priority="1">
      <colorScale>
        <cfvo type="num" val="0"/>
        <cfvo type="num" val="226030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1FF6A-2C45-46A6-803F-932276C38149}">
  <dimension ref="A2:E19"/>
  <sheetViews>
    <sheetView workbookViewId="0">
      <selection activeCell="Z27" sqref="Z27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1" bestFit="1" customWidth="1"/>
  </cols>
  <sheetData>
    <row r="2" spans="1:5" x14ac:dyDescent="0.3">
      <c r="A2" s="11" t="s">
        <v>8358</v>
      </c>
      <c r="B2" t="s">
        <v>8315</v>
      </c>
    </row>
    <row r="3" spans="1:5" x14ac:dyDescent="0.3">
      <c r="A3" s="11" t="s">
        <v>8397</v>
      </c>
      <c r="B3" t="s">
        <v>8364</v>
      </c>
    </row>
    <row r="5" spans="1:5" x14ac:dyDescent="0.3">
      <c r="A5" s="11" t="s">
        <v>8398</v>
      </c>
      <c r="B5" s="11" t="s">
        <v>8360</v>
      </c>
    </row>
    <row r="6" spans="1:5" x14ac:dyDescent="0.3">
      <c r="A6" s="11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3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3">
      <c r="A8" s="13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3">
      <c r="A9" s="13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3">
      <c r="A10" s="13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3">
      <c r="A11" s="13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3">
      <c r="A12" s="13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3">
      <c r="A13" s="13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3">
      <c r="A14" s="13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3">
      <c r="A15" s="13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3">
      <c r="A16" s="13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3">
      <c r="A17" s="13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3">
      <c r="A18" s="13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3">
      <c r="A19" s="13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43940-D305-4B1C-A9B1-36157A673FB9}">
  <dimension ref="A1:H13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17" bestFit="1" customWidth="1"/>
    <col min="7" max="7" width="16.5546875" style="17" bestFit="1" customWidth="1"/>
    <col min="8" max="8" width="19.33203125" style="17" bestFit="1" customWidth="1"/>
  </cols>
  <sheetData>
    <row r="1" spans="1:8" x14ac:dyDescent="0.3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17" t="s">
        <v>8403</v>
      </c>
      <c r="G1" s="17" t="s">
        <v>8404</v>
      </c>
      <c r="H1" s="17" t="s">
        <v>8405</v>
      </c>
    </row>
    <row r="2" spans="1:8" x14ac:dyDescent="0.3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17">
        <f>IFERROR(B2/$E2,0)</f>
        <v>0.75806451612903225</v>
      </c>
      <c r="G2" s="17">
        <f>IFERROR(C2/$E2,0)</f>
        <v>0.24193548387096775</v>
      </c>
      <c r="H2" s="17">
        <f>IFERROR(D2/$E2,0)</f>
        <v>0</v>
      </c>
    </row>
    <row r="3" spans="1:8" x14ac:dyDescent="0.3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17">
        <f t="shared" ref="F3:F13" si="1">IFERROR(B3/$E3,0)</f>
        <v>0.72659176029962547</v>
      </c>
      <c r="G3" s="17">
        <f t="shared" ref="G3:G13" si="2">IFERROR(C3/$E3,0)</f>
        <v>0.27340823970037453</v>
      </c>
      <c r="H3" s="17">
        <f t="shared" ref="H3:H13" si="3">IFERROR(D3/$E3,0)</f>
        <v>0</v>
      </c>
    </row>
    <row r="4" spans="1:8" x14ac:dyDescent="0.3">
      <c r="A4" t="s">
        <v>8408</v>
      </c>
      <c r="B4">
        <f>COUNTIFS(Kickstarter!$F:$F, "successful", Kickstarter!$D:$D, "&gt;=5000", Kickstarter!$D:$D, "&lt;=5999", Kickstarter!$R:$R, "plays")</f>
        <v>58</v>
      </c>
      <c r="C4">
        <f>COUNTIFS(Kickstarter!$F:$F, "failed", Kickstarter!$D:$D, "&gt;=5000", Kickstarter!$D:$D, "&lt;=5999", Kickstarter!$R:$R, "plays")</f>
        <v>42</v>
      </c>
      <c r="D4">
        <f>COUNTIFS(Kickstarter!$F:$F, "canceled", Kickstarter!$D:$D, "&gt;=5000", Kickstarter!$D:$D, "&lt;=5999", Kickstarter!$R:$R, "plays")</f>
        <v>0</v>
      </c>
      <c r="E4">
        <f t="shared" si="0"/>
        <v>100</v>
      </c>
      <c r="F4" s="17">
        <f t="shared" si="1"/>
        <v>0.57999999999999996</v>
      </c>
      <c r="G4" s="17">
        <f t="shared" si="2"/>
        <v>0.42</v>
      </c>
      <c r="H4" s="17">
        <f t="shared" si="3"/>
        <v>0</v>
      </c>
    </row>
    <row r="5" spans="1:8" x14ac:dyDescent="0.3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8414</v>
      </c>
      <c r="B10">
        <f>COUNTIFS(Kickstarter!$F:$F, "successful", Kickstarter!$D:$D, "&gt;=1000", Kickstarter!$D:$D, "&lt;=39999", Kickstarter!$R:$R, "plays")</f>
        <v>549</v>
      </c>
      <c r="C10">
        <f>COUNTIFS(Kickstarter!$F:$F, "failed", Kickstarter!$D:$D, "&gt;=1000", Kickstarter!$D:$D, "&lt;=39999", Kickstarter!$R:$R, "plays")</f>
        <v>292</v>
      </c>
      <c r="D10">
        <f>COUNTIFS(Kickstarter!$F:$F, "canceled", Kickstarter!$D:$D, "&gt;=1000", Kickstarter!$D:$D, "&lt;=39999", Kickstarter!$R:$R, "plays")</f>
        <v>0</v>
      </c>
      <c r="E10">
        <f t="shared" si="0"/>
        <v>841</v>
      </c>
      <c r="F10" s="17">
        <f t="shared" si="1"/>
        <v>0.65279429250891796</v>
      </c>
      <c r="G10" s="17">
        <f t="shared" si="2"/>
        <v>0.34720570749108204</v>
      </c>
      <c r="H10" s="17">
        <f t="shared" si="3"/>
        <v>0</v>
      </c>
    </row>
    <row r="11" spans="1:8" x14ac:dyDescent="0.3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7">
        <f>IFERROR(B12/$E12,0)</f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8417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6205-AE5D-462F-A584-68BB382940DC}">
  <dimension ref="A1:C15"/>
  <sheetViews>
    <sheetView workbookViewId="0">
      <selection activeCell="B15" sqref="B15"/>
    </sheetView>
  </sheetViews>
  <sheetFormatPr defaultRowHeight="14.4" x14ac:dyDescent="0.3"/>
  <cols>
    <col min="1" max="1" width="26.5546875" bestFit="1" customWidth="1"/>
    <col min="2" max="2" width="12" style="16" bestFit="1" customWidth="1"/>
    <col min="3" max="3" width="11.21875" style="16" bestFit="1" customWidth="1"/>
  </cols>
  <sheetData>
    <row r="1" spans="1:3" x14ac:dyDescent="0.3">
      <c r="B1" s="16" t="s">
        <v>8383</v>
      </c>
      <c r="C1" s="16" t="s">
        <v>8384</v>
      </c>
    </row>
    <row r="2" spans="1:3" x14ac:dyDescent="0.3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8387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8388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">
      <c r="A6" t="s">
        <v>8389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">
      <c r="A7" t="s">
        <v>8390</v>
      </c>
      <c r="B7" s="16" t="e">
        <f>B5-B6</f>
        <v>#REF!</v>
      </c>
      <c r="C7" s="16" t="e">
        <f>C5-C6</f>
        <v>#REF!</v>
      </c>
    </row>
    <row r="9" spans="1:3" x14ac:dyDescent="0.3">
      <c r="B9" s="16" t="s">
        <v>8383</v>
      </c>
      <c r="C9" s="16" t="s">
        <v>8384</v>
      </c>
    </row>
    <row r="10" spans="1:3" x14ac:dyDescent="0.3">
      <c r="A10" t="s">
        <v>8391</v>
      </c>
      <c r="B10" s="16" t="e">
        <f>AVERAGE(#REF!)</f>
        <v>#REF!</v>
      </c>
      <c r="C10" s="16" t="e">
        <f>AVERAGE(#REF!)</f>
        <v>#REF!</v>
      </c>
    </row>
    <row r="11" spans="1:3" x14ac:dyDescent="0.3">
      <c r="A11" t="s">
        <v>8392</v>
      </c>
      <c r="B11" s="16" t="e">
        <f>MEDIAN(#REF!)</f>
        <v>#REF!</v>
      </c>
      <c r="C11" s="16" t="e">
        <f>MEDIAN(#REF!)</f>
        <v>#REF!</v>
      </c>
    </row>
    <row r="12" spans="1:3" x14ac:dyDescent="0.3">
      <c r="A12" t="s">
        <v>8393</v>
      </c>
      <c r="B12" s="16" t="e">
        <f>_xlfn.STDEV.P(#REF!)</f>
        <v>#REF!</v>
      </c>
      <c r="C12" s="16" t="e">
        <f>_xlfn.STDEV.P(#REF!)</f>
        <v>#REF!</v>
      </c>
    </row>
    <row r="13" spans="1:3" x14ac:dyDescent="0.3">
      <c r="A13" t="s">
        <v>8394</v>
      </c>
      <c r="B13" s="16" t="e">
        <f>_xlfn.QUARTILE.EXC(#REF!, 3)</f>
        <v>#REF!</v>
      </c>
      <c r="C13" s="16" t="e">
        <f>_xlfn.QUARTILE.EXC(#REF!, 3)</f>
        <v>#REF!</v>
      </c>
    </row>
    <row r="14" spans="1:3" x14ac:dyDescent="0.3">
      <c r="A14" t="s">
        <v>8395</v>
      </c>
      <c r="B14" s="16" t="e">
        <f>_xlfn.QUARTILE.EXC(#REF!, 1)</f>
        <v>#REF!</v>
      </c>
      <c r="C14" s="16" t="e">
        <f>_xlfn.QUARTILE.EXC(#REF!, 1)</f>
        <v>#REF!</v>
      </c>
    </row>
    <row r="15" spans="1:3" x14ac:dyDescent="0.3">
      <c r="A15" t="s">
        <v>8396</v>
      </c>
      <c r="B15" s="16" t="e">
        <f>B13-B14</f>
        <v>#REF!</v>
      </c>
      <c r="C15" s="16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390F0-5F61-4645-AD25-27C58ADBC9C2}">
  <sheetPr codeName="Sheet2"/>
  <dimension ref="A1:F6"/>
  <sheetViews>
    <sheetView workbookViewId="0">
      <selection activeCell="C13" sqref="C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C5B64-ADFF-404D-8076-2D13DA984FF7}">
  <sheetPr codeName="Sheet3"/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D6B41-08EB-4ECD-8B2F-2AE6C74C193A}">
  <sheetPr codeName="Sheet4"/>
  <dimension ref="A1:F18"/>
  <sheetViews>
    <sheetView workbookViewId="0">
      <selection activeCell="G11" sqref="G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8358</v>
      </c>
      <c r="B2" t="s">
        <v>8315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2779A-5048-4C97-8EDC-12BF3052C9A6}">
  <sheetPr codeName="Sheet5"/>
  <dimension ref="A1:D6"/>
  <sheetViews>
    <sheetView workbookViewId="0">
      <selection activeCell="D6" sqref="D6"/>
    </sheetView>
  </sheetViews>
  <sheetFormatPr defaultRowHeight="14.4" x14ac:dyDescent="0.3"/>
  <cols>
    <col min="1" max="1" width="32.6640625" bestFit="1" customWidth="1"/>
    <col min="2" max="2" width="124.88671875" bestFit="1" customWidth="1"/>
  </cols>
  <sheetData>
    <row r="1" spans="1:4" x14ac:dyDescent="0.3">
      <c r="A1" t="s">
        <v>8379</v>
      </c>
      <c r="B1" t="s">
        <v>8380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Krystal Sung</cp:lastModifiedBy>
  <dcterms:created xsi:type="dcterms:W3CDTF">2017-04-20T15:17:24Z</dcterms:created>
  <dcterms:modified xsi:type="dcterms:W3CDTF">2021-05-15T23:29:58Z</dcterms:modified>
</cp:coreProperties>
</file>