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v\Repos\OCGeoDemographics\ACS\Metadata and Documentation\"/>
    </mc:Choice>
  </mc:AlternateContent>
  <xr:revisionPtr revIDLastSave="0" documentId="13_ncr:1_{3E759FEF-D12E-4B07-8665-79F78DA83DD4}" xr6:coauthVersionLast="41" xr6:coauthVersionMax="41" xr10:uidLastSave="{00000000-0000-0000-0000-000000000000}"/>
  <bookViews>
    <workbookView xWindow="57480" yWindow="9120" windowWidth="29040" windowHeight="15840" activeTab="5" xr2:uid="{7EB31862-C77C-4CD4-A02E-502CC4961391}"/>
  </bookViews>
  <sheets>
    <sheet name="SUMMARY" sheetId="17" r:id="rId1"/>
    <sheet name="BG" sheetId="2" r:id="rId2"/>
    <sheet name="CD115" sheetId="3" r:id="rId3"/>
    <sheet name="COUNTY" sheetId="4" r:id="rId4"/>
    <sheet name="COUSUB" sheetId="5" r:id="rId5"/>
    <sheet name="PLACE" sheetId="6" r:id="rId6"/>
    <sheet name="PUMA" sheetId="7" r:id="rId7"/>
    <sheet name="SDE" sheetId="8" r:id="rId8"/>
    <sheet name="SDS" sheetId="9" r:id="rId9"/>
    <sheet name="SDU" sheetId="10" r:id="rId10"/>
    <sheet name="SLDL" sheetId="11" r:id="rId11"/>
    <sheet name="SLDU" sheetId="12" r:id="rId12"/>
    <sheet name="TRACT" sheetId="13" r:id="rId13"/>
    <sheet name="UA" sheetId="15" r:id="rId14"/>
    <sheet name="ZCTA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7" l="1"/>
  <c r="D14" i="17"/>
  <c r="D12" i="17"/>
  <c r="D11" i="17"/>
  <c r="D7" i="17"/>
  <c r="C15" i="17"/>
  <c r="C14" i="17"/>
  <c r="C13" i="17"/>
  <c r="C12" i="17"/>
  <c r="C2" i="17"/>
  <c r="E33" i="16"/>
  <c r="D33" i="16"/>
  <c r="E33" i="15"/>
  <c r="D33" i="15"/>
  <c r="E33" i="13"/>
  <c r="D13" i="17" s="1"/>
  <c r="D33" i="13"/>
  <c r="E33" i="12"/>
  <c r="D33" i="12"/>
  <c r="E33" i="11"/>
  <c r="D33" i="11"/>
  <c r="C11" i="17" s="1"/>
  <c r="E33" i="10"/>
  <c r="D10" i="17" s="1"/>
  <c r="D33" i="10"/>
  <c r="C10" i="17" s="1"/>
  <c r="E33" i="9"/>
  <c r="D9" i="17" s="1"/>
  <c r="D33" i="9"/>
  <c r="C9" i="17" s="1"/>
  <c r="E33" i="8"/>
  <c r="D8" i="17" s="1"/>
  <c r="D33" i="8"/>
  <c r="C8" i="17" s="1"/>
  <c r="E33" i="7"/>
  <c r="D33" i="7"/>
  <c r="C7" i="17" s="1"/>
  <c r="E33" i="6"/>
  <c r="D6" i="17" s="1"/>
  <c r="D33" i="6"/>
  <c r="C6" i="17" s="1"/>
  <c r="E33" i="5"/>
  <c r="D5" i="17" s="1"/>
  <c r="D33" i="5"/>
  <c r="C5" i="17" s="1"/>
  <c r="E33" i="4"/>
  <c r="D4" i="17" s="1"/>
  <c r="D33" i="4"/>
  <c r="C4" i="17" s="1"/>
  <c r="E33" i="3"/>
  <c r="D3" i="17" s="1"/>
  <c r="D33" i="3"/>
  <c r="C3" i="17" s="1"/>
  <c r="D33" i="2"/>
  <c r="E33" i="2"/>
  <c r="D2" i="17" s="1"/>
  <c r="D16" i="17" l="1"/>
  <c r="C16" i="17"/>
</calcChain>
</file>

<file path=xl/sharedStrings.xml><?xml version="1.0" encoding="utf-8"?>
<sst xmlns="http://schemas.openxmlformats.org/spreadsheetml/2006/main" count="1419" uniqueCount="95">
  <si>
    <t>Geography</t>
  </si>
  <si>
    <t>Table</t>
  </si>
  <si>
    <t>ExecTime</t>
  </si>
  <si>
    <t>BG</t>
  </si>
  <si>
    <t>COUNTS</t>
  </si>
  <si>
    <t>Fields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</si>
  <si>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</si>
  <si>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</si>
  <si>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</si>
  <si>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</si>
  <si>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</si>
  <si>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</si>
  <si>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</si>
  <si>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</si>
  <si>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</si>
  <si>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</si>
  <si>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</si>
  <si>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</si>
  <si>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</si>
  <si>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</si>
  <si>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</si>
  <si>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</si>
  <si>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</si>
  <si>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</si>
  <si>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</si>
  <si>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</si>
  <si>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</si>
  <si>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</si>
  <si>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</si>
  <si>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</si>
  <si>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</si>
  <si>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</si>
  <si>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</si>
  <si>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X99</t>
  </si>
  <si>
    <t>CD115</t>
  </si>
  <si>
    <t>X28</t>
  </si>
  <si>
    <t>COUNTY</t>
  </si>
  <si>
    <t>Total</t>
  </si>
  <si>
    <t>Label</t>
  </si>
  <si>
    <t>AGE AND SEX</t>
  </si>
  <si>
    <t>HEALTH INSURANCE</t>
  </si>
  <si>
    <t>RACE</t>
  </si>
  <si>
    <t>HISPANIC OR LATINO ORIGIN</t>
  </si>
  <si>
    <t>MIGRATION</t>
  </si>
  <si>
    <t>ANCESTRY</t>
  </si>
  <si>
    <t>FOREIGN BORN CITIZEN</t>
  </si>
  <si>
    <t>PLACE OF BIRTH</t>
  </si>
  <si>
    <t>COMMUTING</t>
  </si>
  <si>
    <t>CHILDREN HOUSEHOLD RELATIONSHIP</t>
  </si>
  <si>
    <t>GRANDPARENTS AND GRANDCHILDREN</t>
  </si>
  <si>
    <t>HOUSEHOLD FAMILIES AND SUBFAMILIES</t>
  </si>
  <si>
    <t>MARITAL STATUS AND HISTORY</t>
  </si>
  <si>
    <t>FERTILITY</t>
  </si>
  <si>
    <t>SCHOOL ENROLLMENT</t>
  </si>
  <si>
    <t>EDUCATIONAL ATTAINMENT</t>
  </si>
  <si>
    <t>LANGUAGE SPOKEN AT HOME</t>
  </si>
  <si>
    <t>POVERTY</t>
  </si>
  <si>
    <t>DISABILITY</t>
  </si>
  <si>
    <t>INCOME</t>
  </si>
  <si>
    <t>EARNINGS</t>
  </si>
  <si>
    <t>VETERAN STATUS</t>
  </si>
  <si>
    <t>FOOD STAMPS</t>
  </si>
  <si>
    <t>EMPLOYMENT STATUS</t>
  </si>
  <si>
    <t>INDUSTRY AND OCCUPATION</t>
  </si>
  <si>
    <t>HOUSING CHARACTERISTICS</t>
  </si>
  <si>
    <t>GROUP QUARTERS</t>
  </si>
  <si>
    <t>IMPUTATION</t>
  </si>
  <si>
    <t>COUSUB</t>
  </si>
  <si>
    <t>PLACE</t>
  </si>
  <si>
    <t>PUMA</t>
  </si>
  <si>
    <t>SDE</t>
  </si>
  <si>
    <t>SDS</t>
  </si>
  <si>
    <t>SDU</t>
  </si>
  <si>
    <t>SLDL</t>
  </si>
  <si>
    <t>SLDU</t>
  </si>
  <si>
    <t>UA</t>
  </si>
  <si>
    <t>TRACT</t>
  </si>
  <si>
    <t>ZCTA</t>
  </si>
  <si>
    <t>Block Groups</t>
  </si>
  <si>
    <t>Congressional Districts</t>
  </si>
  <si>
    <t>Orange County</t>
  </si>
  <si>
    <t>County Subdivisions</t>
  </si>
  <si>
    <t>Cities/Places</t>
  </si>
  <si>
    <t>Public Use Microdata Areas</t>
  </si>
  <si>
    <t>Elementary School Districts</t>
  </si>
  <si>
    <t>Secondary School Districts</t>
  </si>
  <si>
    <t>Unified School Districts</t>
  </si>
  <si>
    <t>State Assembly Legislative Districts</t>
  </si>
  <si>
    <t>State Senate Legislative Districts</t>
  </si>
  <si>
    <t>Census Tracts</t>
  </si>
  <si>
    <t>Urban Areas</t>
  </si>
  <si>
    <t>ZIP Code Tabulation Areas</t>
  </si>
  <si>
    <t>COMPUTER AND INTERNET USE</t>
  </si>
  <si>
    <t>X98</t>
  </si>
  <si>
    <t>UNWEIGHTED HOUSING UNIT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</si>
</sst>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h]:mm:ss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6" fontId="0" fillId="0" borderId="0" xfId="0" applyNumberFormat="1"/>
    <xf numFmtId="165" fontId="0" fillId="0" borderId="0" xfId="1" applyNumberFormat="1" applyFont="1"/>
    <xf numFmtId="165" fontId="0" fillId="0" borderId="0" xfId="0" applyNumberFormat="1" applyFont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60"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4" formatCode="[h]:mm:ss;@"/>
    </dxf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31" formatCode="[h]:mm:ss"/>
    </dxf>
    <dxf>
      <numFmt numFmtId="31" formatCode="[h]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831DE6-0D06-4B7F-B849-EF02E3A0C88B}" name="Table15" displayName="Table15" ref="A1:D16" totalsRowCount="1">
  <autoFilter ref="A1:D15" xr:uid="{2ACC91D5-3FF4-42C1-9AE3-621938545EA7}"/>
  <tableColumns count="4">
    <tableColumn id="1" xr3:uid="{219A887E-DF38-43EB-BB47-EE8646C6810B}" name="Geography" totalsRowLabel="Total"/>
    <tableColumn id="2" xr3:uid="{F7802437-87B9-4C48-BDBA-9F3A3920142E}" name="Label"/>
    <tableColumn id="3" xr3:uid="{D3BCEFC6-1458-4167-893E-28B1F5F4D5C4}" name="Fields" totalsRowFunction="sum" dataDxfId="59" totalsRowDxfId="58" dataCellStyle="Comma" totalsRowCellStyle="Comma">
      <calculatedColumnFormula>BG[[#Totals],[Fields]]</calculatedColumnFormula>
    </tableColumn>
    <tableColumn id="4" xr3:uid="{80BE9A7C-339E-4298-AF4A-660CC31398A6}" name="ExecTime" totalsRowFunction="sum" dataDxfId="57" totalsRowDxfId="56">
      <calculatedColumnFormula>BG[[#Totals],[ExecTime]]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B9EBD5-9EF1-4D45-8277-A083F78644A1}" name="SDU" displayName="SDU" ref="A1:E33" totalsRowCount="1">
  <autoFilter ref="A1:E32" xr:uid="{9EECC1A6-4CEF-47EB-9C14-99B7E02CFD19}"/>
  <tableColumns count="5">
    <tableColumn id="1" xr3:uid="{927F015F-4235-4CF3-9F70-1AA833403646}" name="Geography" totalsRowLabel="Total"/>
    <tableColumn id="2" xr3:uid="{2650E65F-F5B3-4E4D-8C74-B018D7E8AC03}" name="Table"/>
    <tableColumn id="6" xr3:uid="{2AA88E6F-B7F8-456D-AAFD-54781115FACB}" name="Label"/>
    <tableColumn id="3" xr3:uid="{40A00AF7-93D6-44F6-AD76-33EF0D8DF3C2}" name="Fields" totalsRowFunction="sum" dataDxfId="27" totalsRowDxfId="26" dataCellStyle="Comma"/>
    <tableColumn id="4" xr3:uid="{0E4094E0-CE1A-4D53-ADEB-775F29EFAFBE}" name="ExecTime" totalsRowFunction="sum" dataDxfId="25" totalsRowDxfId="24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1705D3-E859-48F6-958A-2EA60718B368}" name="SLDL" displayName="SLDL" ref="A1:E33" totalsRowCount="1">
  <autoFilter ref="A1:E32" xr:uid="{9EECC1A6-4CEF-47EB-9C14-99B7E02CFD19}"/>
  <tableColumns count="5">
    <tableColumn id="1" xr3:uid="{009BF3A0-54BD-4D91-90BE-AF7AC372C93D}" name="Geography" totalsRowLabel="Total"/>
    <tableColumn id="2" xr3:uid="{D720E5FD-36E8-4977-B0CE-F8A8020C83F7}" name="Table"/>
    <tableColumn id="6" xr3:uid="{C9BE5427-BDFA-441E-A528-4B8A32C9BA04}" name="Label"/>
    <tableColumn id="3" xr3:uid="{6F3F8B4E-5908-4ECF-81C5-64A32EFD9A82}" name="Fields" totalsRowFunction="sum" dataDxfId="23" totalsRowDxfId="22" dataCellStyle="Comma"/>
    <tableColumn id="4" xr3:uid="{54C7CF21-B74B-4153-A570-DDDDABADF77B}" name="ExecTime" totalsRowFunction="sum" dataDxfId="21" totalsRowDxfId="20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627D09-914C-4091-9F7C-13C83CF7D100}" name="SLDU" displayName="SLDU" ref="A1:E33" totalsRowCount="1">
  <autoFilter ref="A1:E32" xr:uid="{9EECC1A6-4CEF-47EB-9C14-99B7E02CFD19}"/>
  <tableColumns count="5">
    <tableColumn id="1" xr3:uid="{32130971-7F8B-4EE7-A7BA-8FDF5A19007E}" name="Geography" totalsRowLabel="Total"/>
    <tableColumn id="2" xr3:uid="{F35BD102-0409-4637-949D-B869F48D9B1D}" name="Table"/>
    <tableColumn id="6" xr3:uid="{14FDA786-A347-462B-AAA3-92C5E520A609}" name="Label"/>
    <tableColumn id="3" xr3:uid="{2F91368A-1798-43B2-8F08-F639028F45A9}" name="Fields" totalsRowFunction="sum" dataDxfId="19" totalsRowDxfId="18" dataCellStyle="Comma"/>
    <tableColumn id="4" xr3:uid="{4C09AE69-7E5A-47C8-9189-B2B52334499B}" name="ExecTime" totalsRowFunction="sum" dataDxfId="17" totalsRowDxfId="16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AC84E3-84FB-496F-AA35-A47F62B270DB}" name="TRACT" displayName="TRACT" ref="A1:E33" totalsRowCount="1">
  <autoFilter ref="A1:E32" xr:uid="{9EECC1A6-4CEF-47EB-9C14-99B7E02CFD19}"/>
  <tableColumns count="5">
    <tableColumn id="1" xr3:uid="{D3967C3A-3F55-4B5E-B25D-DD037716BFA9}" name="Geography" totalsRowLabel="Total"/>
    <tableColumn id="2" xr3:uid="{2C1C63E9-C1A0-4D56-B5EC-4D58B6E9A7CD}" name="Table"/>
    <tableColumn id="6" xr3:uid="{4DFCBAAF-38A1-45D8-A462-FCDF2AE3184D}" name="Label"/>
    <tableColumn id="3" xr3:uid="{9E52BED9-4C96-4466-84EE-9671CA3E549B}" name="Fields" totalsRowFunction="sum" dataDxfId="15" totalsRowDxfId="14" dataCellStyle="Comma"/>
    <tableColumn id="4" xr3:uid="{F6CA6618-3B8E-4AA4-9B84-C8BC02880F92}" name="ExecTime" totalsRowFunction="sum" dataDxfId="13" totalsRowDxfId="12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F5CAC8-0CA6-4F41-8C43-77C71EC45F4B}" name="UA" displayName="UA" ref="A1:E33" totalsRowCount="1">
  <autoFilter ref="A1:E32" xr:uid="{9EECC1A6-4CEF-47EB-9C14-99B7E02CFD19}"/>
  <tableColumns count="5">
    <tableColumn id="1" xr3:uid="{8F627A48-9E05-41FD-8B6C-2A25AD3FB60C}" name="Geography" totalsRowLabel="Total"/>
    <tableColumn id="2" xr3:uid="{792F578C-8C6D-43A3-9658-5AEF5B336DD5}" name="Table"/>
    <tableColumn id="6" xr3:uid="{DFC554C2-1936-4C85-8303-6AC9E699BC5A}" name="Label"/>
    <tableColumn id="3" xr3:uid="{69DC682A-0BD2-42A3-A29A-8089F8F2ACF0}" name="Fields" totalsRowFunction="sum" dataDxfId="11" totalsRowDxfId="10" dataCellStyle="Comma"/>
    <tableColumn id="4" xr3:uid="{0239122B-1C60-4FA1-9E39-0B600BC5C732}" name="ExecTime" totalsRowFunction="sum" dataDxfId="9" totalsRowDxfId="8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EFD504F-2447-4A37-9866-01AA38FF7B9F}" name="ZCTA" displayName="ZCTA" ref="A1:E33" totalsRowCount="1">
  <autoFilter ref="A1:E32" xr:uid="{9EECC1A6-4CEF-47EB-9C14-99B7E02CFD19}"/>
  <tableColumns count="5">
    <tableColumn id="1" xr3:uid="{42EBC906-2675-450A-8DF0-3498C73A7604}" name="Geography" totalsRowLabel="Total"/>
    <tableColumn id="2" xr3:uid="{2BBEF48D-7A8F-4CC7-BFD5-29C8BF23266D}" name="Table"/>
    <tableColumn id="6" xr3:uid="{3893F5D4-5AAE-4497-A25C-36781F458D96}" name="Label"/>
    <tableColumn id="3" xr3:uid="{5D18D96C-B753-4029-B360-EEE561685A4C}" name="Fields" totalsRowFunction="sum" dataDxfId="7" totalsRowDxfId="6" dataCellStyle="Comma"/>
    <tableColumn id="4" xr3:uid="{09B4ECC3-DEAB-49CE-B310-1CB78A815FB2}" name="ExecTime" totalsRowFunction="sum" dataDxfId="5" totalsRowDxfId="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8A6E4-355B-42A2-932B-AE4812A79DEF}" name="BG" displayName="BG" ref="A1:E33" totalsRowCount="1">
  <autoFilter ref="A1:E32" xr:uid="{9EECC1A6-4CEF-47EB-9C14-99B7E02CFD19}"/>
  <tableColumns count="5">
    <tableColumn id="1" xr3:uid="{DA2F39B1-73F6-4677-A7DD-98BAE91425EA}" name="Geography" totalsRowLabel="Total"/>
    <tableColumn id="2" xr3:uid="{2A387356-EBD5-4FF1-B3AA-DAEB1806F230}" name="Table"/>
    <tableColumn id="6" xr3:uid="{55B79EA3-97DB-42B2-B6A8-61E8D8627FA3}" name="Label"/>
    <tableColumn id="3" xr3:uid="{53E36BC5-1152-4E48-A5CA-CE5143FF69F6}" name="Fields" totalsRowFunction="sum" dataDxfId="55" totalsRowDxfId="54" dataCellStyle="Comma"/>
    <tableColumn id="4" xr3:uid="{BE12DB5C-D0C3-4CEF-A335-BA339C34D8FA}" name="ExecTime" totalsRowFunction="sum" dataDxfId="53" totalsRowDxfId="5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FA4AD-B146-4194-BC2F-4B368A17EF2E}" name="CD" displayName="CD" ref="A1:E33" totalsRowCount="1">
  <autoFilter ref="A1:E32" xr:uid="{9EECC1A6-4CEF-47EB-9C14-99B7E02CFD19}"/>
  <tableColumns count="5">
    <tableColumn id="1" xr3:uid="{4B380770-16CA-40BA-B435-E27D26E0FAAA}" name="Geography" totalsRowLabel="Total"/>
    <tableColumn id="2" xr3:uid="{6A69E96B-3F66-4B04-80FF-278A5804F068}" name="Table"/>
    <tableColumn id="6" xr3:uid="{90A7400F-37E1-468E-BE07-3CC7ABB3AAFC}" name="Label"/>
    <tableColumn id="3" xr3:uid="{781CAB3B-F402-4B07-93A4-D487F0C194DE}" name="Fields" totalsRowFunction="sum" dataDxfId="51" totalsRowDxfId="50" dataCellStyle="Comma"/>
    <tableColumn id="4" xr3:uid="{16F58DEE-25A3-47E4-8A88-2762421B31AF}" name="ExecTime" totalsRowFunction="sum" dataDxfId="49" totalsRowDxfId="4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4E778-7295-4F80-807A-0F130C27127A}" name="COUNTY" displayName="COUNTY" ref="A1:E33" totalsRowCount="1">
  <autoFilter ref="A1:E32" xr:uid="{9EECC1A6-4CEF-47EB-9C14-99B7E02CFD19}"/>
  <tableColumns count="5">
    <tableColumn id="1" xr3:uid="{C7044E88-7498-4088-B29B-6D77802EB8D2}" name="Geography" totalsRowLabel="Total"/>
    <tableColumn id="2" xr3:uid="{095F72DB-6E07-40ED-8FE3-D634FB110D34}" name="Table"/>
    <tableColumn id="6" xr3:uid="{B3FA7C3C-1B32-4F14-9AB3-0EF7D161B11A}" name="Label"/>
    <tableColumn id="3" xr3:uid="{ECEBC8FF-C817-4280-98A8-48041B14E6BB}" name="Fields" totalsRowFunction="sum" dataDxfId="47" totalsRowDxfId="46" dataCellStyle="Comma"/>
    <tableColumn id="4" xr3:uid="{080BF7DE-FFC0-4323-B659-BB8E4E2195FD}" name="ExecTime" totalsRowFunction="sum" dataDxfId="45" totalsRowDxfId="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D02368-92AA-4A15-A8E0-812E5131080B}" name="COUSUB" displayName="COUSUB" ref="A1:E33" totalsRowCount="1">
  <autoFilter ref="A1:E32" xr:uid="{9EECC1A6-4CEF-47EB-9C14-99B7E02CFD19}"/>
  <tableColumns count="5">
    <tableColumn id="1" xr3:uid="{FD07B86A-9EDA-475D-B8A6-31338B10642E}" name="Geography" totalsRowLabel="Total"/>
    <tableColumn id="2" xr3:uid="{2EEE7BB7-ED85-4A2C-8D3A-1808E318B470}" name="Table"/>
    <tableColumn id="6" xr3:uid="{7808BB42-4AF0-4C0D-B2E4-B9329470F739}" name="Label"/>
    <tableColumn id="3" xr3:uid="{3A189410-510A-4684-BEFE-44829D19FA9C}" name="Fields" totalsRowFunction="sum" dataDxfId="43" totalsRowDxfId="3" dataCellStyle="Comma"/>
    <tableColumn id="4" xr3:uid="{A2096DA1-ACEE-4F42-840D-6CDF1F720158}" name="ExecTime" totalsRowFunction="sum" dataDxfId="42" totalsRowDxfId="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3FA2C-A78E-4229-A078-5887E4EDF73E}" name="PLACE" displayName="PLACE" ref="A1:E33" totalsRowCount="1">
  <autoFilter ref="A1:E32" xr:uid="{9EECC1A6-4CEF-47EB-9C14-99B7E02CFD19}"/>
  <tableColumns count="5">
    <tableColumn id="1" xr3:uid="{3C8EA396-2E84-467A-A6A2-C458E883BA2F}" name="Geography" totalsRowLabel="Total"/>
    <tableColumn id="2" xr3:uid="{C724C10B-19DF-4DF1-A2C2-B8338ECD7730}" name="Table"/>
    <tableColumn id="6" xr3:uid="{D29C3F87-99C1-43CD-83C3-9018D765529C}" name="Label"/>
    <tableColumn id="3" xr3:uid="{EF280A4A-6E22-45EB-8922-AF156B6F05F6}" name="Fields" totalsRowFunction="sum" dataDxfId="41" totalsRowDxfId="1" dataCellStyle="Comma"/>
    <tableColumn id="4" xr3:uid="{2C55AAE1-38F8-464A-B672-59D6239F1A0F}" name="ExecTime" totalsRowFunction="sum" dataDxfId="40" totalsRow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24E579-94CE-4FFA-B690-F307A0361974}" name="PUMA" displayName="PUMA" ref="A1:E33" totalsRowCount="1">
  <autoFilter ref="A1:E32" xr:uid="{9EECC1A6-4CEF-47EB-9C14-99B7E02CFD19}"/>
  <tableColumns count="5">
    <tableColumn id="1" xr3:uid="{63B02E8D-5410-4CDE-831B-34E0588E3670}" name="Geography" totalsRowLabel="Total"/>
    <tableColumn id="2" xr3:uid="{B6B850E5-DEF7-4F05-8A37-36EAE6796682}" name="Table"/>
    <tableColumn id="6" xr3:uid="{E81CE80A-B5B7-4510-B9AF-3005EAF1C114}" name="Label"/>
    <tableColumn id="3" xr3:uid="{477D763B-7084-4883-90DA-DDDF9E3477BF}" name="Fields" totalsRowFunction="sum" dataDxfId="39" totalsRowDxfId="38" dataCellStyle="Comma"/>
    <tableColumn id="4" xr3:uid="{498105A3-A4E0-4288-B3B8-883EBD44A2B4}" name="ExecTime" totalsRowFunction="sum" dataDxfId="37" totalsRowDxfId="3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57AED9-C996-4379-86AD-150193AB6D52}" name="SDE" displayName="SDE" ref="A1:E33" totalsRowCount="1">
  <autoFilter ref="A1:E32" xr:uid="{9EECC1A6-4CEF-47EB-9C14-99B7E02CFD19}"/>
  <tableColumns count="5">
    <tableColumn id="1" xr3:uid="{BB2C3B56-3FBC-485E-BC92-5D0A9F43BD5F}" name="Geography" totalsRowLabel="Total"/>
    <tableColumn id="2" xr3:uid="{75F97710-E6D5-4FFF-998A-B75BEF204C8E}" name="Table"/>
    <tableColumn id="6" xr3:uid="{99043129-61C8-4CD7-BCF2-5371150BF6CB}" name="Label"/>
    <tableColumn id="3" xr3:uid="{C8CB9789-FC7D-4D59-BF63-9D1B41E4339B}" name="Fields" totalsRowFunction="sum" dataDxfId="35" totalsRowDxfId="34" dataCellStyle="Comma"/>
    <tableColumn id="4" xr3:uid="{B5DF7E10-4868-4E4E-B493-062594B58F45}" name="ExecTime" totalsRowFunction="sum" dataDxfId="33" totalsRowDxfId="3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73C751-0024-4FF5-867E-B229FA2916F3}" name="SDS" displayName="SDS" ref="A1:E33" totalsRowCount="1">
  <autoFilter ref="A1:E32" xr:uid="{9EECC1A6-4CEF-47EB-9C14-99B7E02CFD19}"/>
  <tableColumns count="5">
    <tableColumn id="1" xr3:uid="{2E8654AE-FB25-49E3-9CA7-78B054E50A80}" name="Geography" totalsRowLabel="Total"/>
    <tableColumn id="2" xr3:uid="{10BE4440-39BB-4BBB-9E49-C7988E7327D1}" name="Table"/>
    <tableColumn id="6" xr3:uid="{ED8C76B7-EC55-43CC-B059-D5D390D2814D}" name="Label"/>
    <tableColumn id="3" xr3:uid="{B09F1D56-9E0A-45C1-AAAA-5C8E3983C8C8}" name="Fields" totalsRowFunction="sum" dataDxfId="31" totalsRowDxfId="30" dataCellStyle="Comma"/>
    <tableColumn id="4" xr3:uid="{CD966E32-C18B-4891-8CE7-4677B90C9248}" name="ExecTime" totalsRowFunction="sum" dataDxfId="29" totalsRowDxfId="2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19BE-6CFD-4D45-BC33-BEA6F90F4E1C}">
  <dimension ref="A1:D16"/>
  <sheetViews>
    <sheetView showGridLines="0" workbookViewId="0">
      <selection activeCell="D24" sqref="D24"/>
    </sheetView>
  </sheetViews>
  <sheetFormatPr defaultRowHeight="15" x14ac:dyDescent="0.25"/>
  <cols>
    <col min="1" max="1" width="12.7109375" customWidth="1"/>
    <col min="2" max="2" width="32.7109375" bestFit="1" customWidth="1"/>
    <col min="3" max="3" width="9.140625" style="3"/>
    <col min="4" max="4" width="11.5703125" style="2" customWidth="1"/>
  </cols>
  <sheetData>
    <row r="1" spans="1:4" x14ac:dyDescent="0.25">
      <c r="A1" t="s">
        <v>0</v>
      </c>
      <c r="B1" t="s">
        <v>38</v>
      </c>
      <c r="C1" s="3" t="s">
        <v>5</v>
      </c>
      <c r="D1" s="2" t="s">
        <v>2</v>
      </c>
    </row>
    <row r="2" spans="1:4" x14ac:dyDescent="0.25">
      <c r="A2" t="s">
        <v>3</v>
      </c>
      <c r="B2" t="s">
        <v>78</v>
      </c>
      <c r="C2" s="3">
        <f>BG[[#Totals],[Fields]]</f>
        <v>7690</v>
      </c>
      <c r="D2" s="2">
        <f>BG[[#Totals],[ExecTime]]</f>
        <v>7.5497685185185182E-2</v>
      </c>
    </row>
    <row r="3" spans="1:4" x14ac:dyDescent="0.25">
      <c r="A3" t="s">
        <v>34</v>
      </c>
      <c r="B3" t="s">
        <v>79</v>
      </c>
      <c r="C3" s="3">
        <f>CD[[#Totals],[Fields]]</f>
        <v>35216</v>
      </c>
      <c r="D3" s="2">
        <f>CD[[#Totals],[ExecTime]]</f>
        <v>0.78506944444444449</v>
      </c>
    </row>
    <row r="4" spans="1:4" x14ac:dyDescent="0.25">
      <c r="A4" t="s">
        <v>36</v>
      </c>
      <c r="B4" t="s">
        <v>80</v>
      </c>
      <c r="C4" s="3">
        <f>COUNTY[[#Totals],[Fields]]</f>
        <v>38482</v>
      </c>
      <c r="D4" s="2">
        <f>COUNTY[[#Totals],[ExecTime]]</f>
        <v>0.97299768518518504</v>
      </c>
    </row>
    <row r="5" spans="1:4" x14ac:dyDescent="0.25">
      <c r="A5" t="s">
        <v>67</v>
      </c>
      <c r="B5" t="s">
        <v>81</v>
      </c>
      <c r="C5" s="3">
        <f>COUSUB[[#Totals],[Fields]]</f>
        <v>37808</v>
      </c>
      <c r="D5" s="2">
        <f>COUSUB[[#Totals],[ExecTime]]</f>
        <v>0.9413194444444446</v>
      </c>
    </row>
    <row r="6" spans="1:4" x14ac:dyDescent="0.25">
      <c r="A6" t="s">
        <v>68</v>
      </c>
      <c r="B6" t="s">
        <v>82</v>
      </c>
      <c r="C6" s="3">
        <f>PLACE[[#Totals],[Fields]]</f>
        <v>1916</v>
      </c>
      <c r="D6" s="2">
        <f>PLACE[[#Totals],[ExecTime]]</f>
        <v>9.6643518518518511E-3</v>
      </c>
    </row>
    <row r="7" spans="1:4" x14ac:dyDescent="0.25">
      <c r="A7" t="s">
        <v>69</v>
      </c>
      <c r="B7" t="s">
        <v>83</v>
      </c>
      <c r="C7" s="3">
        <f>PUMA[[#Totals],[Fields]]</f>
        <v>0</v>
      </c>
      <c r="D7" s="2">
        <f>PUMA[[#Totals],[ExecTime]]</f>
        <v>0</v>
      </c>
    </row>
    <row r="8" spans="1:4" x14ac:dyDescent="0.25">
      <c r="A8" t="s">
        <v>70</v>
      </c>
      <c r="B8" t="s">
        <v>84</v>
      </c>
      <c r="C8" s="3">
        <f>SDE[[#Totals],[Fields]]</f>
        <v>0</v>
      </c>
      <c r="D8" s="2">
        <f>SDE[[#Totals],[ExecTime]]</f>
        <v>0</v>
      </c>
    </row>
    <row r="9" spans="1:4" x14ac:dyDescent="0.25">
      <c r="A9" t="s">
        <v>71</v>
      </c>
      <c r="B9" t="s">
        <v>85</v>
      </c>
      <c r="C9" s="3">
        <f>SDS[[#Totals],[Fields]]</f>
        <v>0</v>
      </c>
      <c r="D9" s="2">
        <f>SDS[[#Totals],[ExecTime]]</f>
        <v>0</v>
      </c>
    </row>
    <row r="10" spans="1:4" x14ac:dyDescent="0.25">
      <c r="A10" t="s">
        <v>72</v>
      </c>
      <c r="B10" t="s">
        <v>86</v>
      </c>
      <c r="C10" s="3">
        <f>SDU[[#Totals],[Fields]]</f>
        <v>0</v>
      </c>
      <c r="D10" s="2">
        <f>SDU[[#Totals],[ExecTime]]</f>
        <v>0</v>
      </c>
    </row>
    <row r="11" spans="1:4" x14ac:dyDescent="0.25">
      <c r="A11" t="s">
        <v>73</v>
      </c>
      <c r="B11" t="s">
        <v>87</v>
      </c>
      <c r="C11" s="3">
        <f>SLDL[[#Totals],[Fields]]</f>
        <v>0</v>
      </c>
      <c r="D11" s="2">
        <f>SLDL[[#Totals],[ExecTime]]</f>
        <v>0</v>
      </c>
    </row>
    <row r="12" spans="1:4" x14ac:dyDescent="0.25">
      <c r="A12" t="s">
        <v>74</v>
      </c>
      <c r="B12" t="s">
        <v>88</v>
      </c>
      <c r="C12" s="3">
        <f>SLDU[[#Totals],[Fields]]</f>
        <v>0</v>
      </c>
      <c r="D12" s="2">
        <f>SLDU[[#Totals],[ExecTime]]</f>
        <v>0</v>
      </c>
    </row>
    <row r="13" spans="1:4" x14ac:dyDescent="0.25">
      <c r="A13" t="s">
        <v>76</v>
      </c>
      <c r="B13" t="s">
        <v>89</v>
      </c>
      <c r="C13" s="3">
        <f>TRACT[[#Totals],[Fields]]</f>
        <v>0</v>
      </c>
      <c r="D13" s="2">
        <f>TRACT[[#Totals],[ExecTime]]</f>
        <v>0</v>
      </c>
    </row>
    <row r="14" spans="1:4" x14ac:dyDescent="0.25">
      <c r="A14" t="s">
        <v>75</v>
      </c>
      <c r="B14" t="s">
        <v>90</v>
      </c>
      <c r="C14" s="3">
        <f>UA[[#Totals],[Fields]]</f>
        <v>0</v>
      </c>
      <c r="D14" s="2">
        <f>UA[[#Totals],[ExecTime]]</f>
        <v>0</v>
      </c>
    </row>
    <row r="15" spans="1:4" x14ac:dyDescent="0.25">
      <c r="A15" t="s">
        <v>77</v>
      </c>
      <c r="B15" t="s">
        <v>91</v>
      </c>
      <c r="C15" s="3">
        <f>ZCTA[[#Totals],[Fields]]</f>
        <v>0</v>
      </c>
      <c r="D15" s="2">
        <f>ZCTA[[#Totals],[ExecTime]]</f>
        <v>0</v>
      </c>
    </row>
    <row r="16" spans="1:4" x14ac:dyDescent="0.25">
      <c r="A16" t="s">
        <v>37</v>
      </c>
      <c r="C16" s="5">
        <f>SUBTOTAL(109,Table15[Fields])</f>
        <v>121112</v>
      </c>
      <c r="D16" s="2">
        <f>SUBTOTAL(109,Table15[ExecTime])</f>
        <v>2.7845486111111115</v>
      </c>
    </row>
  </sheetData>
  <pageMargins left="0.7" right="0.7" top="0.75" bottom="0.75" header="0.3" footer="0.3"/>
  <pageSetup orientation="portrait" r:id="rId1"/>
  <ignoredErrors>
    <ignoredError sqref="C3 C4:C15 D3:D15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5615-16A3-4BF9-A303-7566D15D16A5}">
  <sheetPr codeName="Sheet10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72</v>
      </c>
      <c r="B2" t="s">
        <v>4</v>
      </c>
      <c r="C2" t="s">
        <v>4</v>
      </c>
    </row>
    <row r="3" spans="1:5" x14ac:dyDescent="0.25">
      <c r="A3" t="s">
        <v>72</v>
      </c>
      <c r="B3" t="s">
        <v>6</v>
      </c>
      <c r="C3" t="s">
        <v>39</v>
      </c>
    </row>
    <row r="4" spans="1:5" x14ac:dyDescent="0.25">
      <c r="A4" t="s">
        <v>72</v>
      </c>
      <c r="B4" t="s">
        <v>7</v>
      </c>
      <c r="C4" t="s">
        <v>41</v>
      </c>
    </row>
    <row r="5" spans="1:5" x14ac:dyDescent="0.25">
      <c r="A5" t="s">
        <v>72</v>
      </c>
      <c r="B5" t="s">
        <v>8</v>
      </c>
      <c r="C5" t="s">
        <v>42</v>
      </c>
    </row>
    <row r="6" spans="1:5" x14ac:dyDescent="0.25">
      <c r="A6" t="s">
        <v>72</v>
      </c>
      <c r="B6" t="s">
        <v>9</v>
      </c>
      <c r="C6" t="s">
        <v>44</v>
      </c>
    </row>
    <row r="7" spans="1:5" x14ac:dyDescent="0.25">
      <c r="A7" t="s">
        <v>72</v>
      </c>
      <c r="B7" t="s">
        <v>10</v>
      </c>
      <c r="C7" t="s">
        <v>45</v>
      </c>
    </row>
    <row r="8" spans="1:5" x14ac:dyDescent="0.25">
      <c r="A8" t="s">
        <v>72</v>
      </c>
      <c r="B8" t="s">
        <v>11</v>
      </c>
      <c r="C8" t="s">
        <v>46</v>
      </c>
    </row>
    <row r="9" spans="1:5" x14ac:dyDescent="0.25">
      <c r="A9" t="s">
        <v>72</v>
      </c>
      <c r="B9" t="s">
        <v>12</v>
      </c>
      <c r="C9" t="s">
        <v>43</v>
      </c>
    </row>
    <row r="10" spans="1:5" x14ac:dyDescent="0.25">
      <c r="A10" t="s">
        <v>72</v>
      </c>
      <c r="B10" t="s">
        <v>13</v>
      </c>
      <c r="C10" t="s">
        <v>47</v>
      </c>
    </row>
    <row r="11" spans="1:5" x14ac:dyDescent="0.25">
      <c r="A11" t="s">
        <v>72</v>
      </c>
      <c r="B11" t="s">
        <v>14</v>
      </c>
      <c r="C11" t="s">
        <v>48</v>
      </c>
    </row>
    <row r="12" spans="1:5" x14ac:dyDescent="0.25">
      <c r="A12" t="s">
        <v>72</v>
      </c>
      <c r="B12" t="s">
        <v>15</v>
      </c>
      <c r="C12" t="s">
        <v>49</v>
      </c>
    </row>
    <row r="13" spans="1:5" x14ac:dyDescent="0.25">
      <c r="A13" t="s">
        <v>72</v>
      </c>
      <c r="B13" t="s">
        <v>16</v>
      </c>
      <c r="C13" t="s">
        <v>50</v>
      </c>
    </row>
    <row r="14" spans="1:5" x14ac:dyDescent="0.25">
      <c r="A14" t="s">
        <v>72</v>
      </c>
      <c r="B14" t="s">
        <v>17</v>
      </c>
      <c r="C14" t="s">
        <v>51</v>
      </c>
    </row>
    <row r="15" spans="1:5" x14ac:dyDescent="0.25">
      <c r="A15" t="s">
        <v>72</v>
      </c>
      <c r="B15" t="s">
        <v>18</v>
      </c>
      <c r="C15" t="s">
        <v>52</v>
      </c>
    </row>
    <row r="16" spans="1:5" x14ac:dyDescent="0.25">
      <c r="A16" t="s">
        <v>72</v>
      </c>
      <c r="B16" t="s">
        <v>19</v>
      </c>
      <c r="C16" t="s">
        <v>53</v>
      </c>
    </row>
    <row r="17" spans="1:3" x14ac:dyDescent="0.25">
      <c r="A17" t="s">
        <v>72</v>
      </c>
      <c r="B17" t="s">
        <v>20</v>
      </c>
      <c r="C17" t="s">
        <v>54</v>
      </c>
    </row>
    <row r="18" spans="1:3" x14ac:dyDescent="0.25">
      <c r="A18" t="s">
        <v>72</v>
      </c>
      <c r="B18" t="s">
        <v>21</v>
      </c>
      <c r="C18" t="s">
        <v>55</v>
      </c>
    </row>
    <row r="19" spans="1:3" x14ac:dyDescent="0.25">
      <c r="A19" t="s">
        <v>72</v>
      </c>
      <c r="B19" t="s">
        <v>22</v>
      </c>
      <c r="C19" t="s">
        <v>56</v>
      </c>
    </row>
    <row r="20" spans="1:3" x14ac:dyDescent="0.25">
      <c r="A20" t="s">
        <v>72</v>
      </c>
      <c r="B20" t="s">
        <v>23</v>
      </c>
      <c r="C20" t="s">
        <v>57</v>
      </c>
    </row>
    <row r="21" spans="1:3" x14ac:dyDescent="0.25">
      <c r="A21" t="s">
        <v>72</v>
      </c>
      <c r="B21" t="s">
        <v>24</v>
      </c>
      <c r="C21" t="s">
        <v>58</v>
      </c>
    </row>
    <row r="22" spans="1:3" x14ac:dyDescent="0.25">
      <c r="A22" t="s">
        <v>72</v>
      </c>
      <c r="B22" t="s">
        <v>25</v>
      </c>
      <c r="C22" t="s">
        <v>59</v>
      </c>
    </row>
    <row r="23" spans="1:3" x14ac:dyDescent="0.25">
      <c r="A23" t="s">
        <v>72</v>
      </c>
      <c r="B23" t="s">
        <v>26</v>
      </c>
      <c r="C23" t="s">
        <v>60</v>
      </c>
    </row>
    <row r="24" spans="1:3" x14ac:dyDescent="0.25">
      <c r="A24" t="s">
        <v>72</v>
      </c>
      <c r="B24" t="s">
        <v>27</v>
      </c>
      <c r="C24" t="s">
        <v>61</v>
      </c>
    </row>
    <row r="25" spans="1:3" x14ac:dyDescent="0.25">
      <c r="A25" t="s">
        <v>72</v>
      </c>
      <c r="B25" t="s">
        <v>28</v>
      </c>
      <c r="C25" t="s">
        <v>62</v>
      </c>
    </row>
    <row r="26" spans="1:3" x14ac:dyDescent="0.25">
      <c r="A26" t="s">
        <v>72</v>
      </c>
      <c r="B26" t="s">
        <v>29</v>
      </c>
      <c r="C26" t="s">
        <v>63</v>
      </c>
    </row>
    <row r="27" spans="1:3" x14ac:dyDescent="0.25">
      <c r="A27" t="s">
        <v>72</v>
      </c>
      <c r="B27" t="s">
        <v>30</v>
      </c>
      <c r="C27" t="s">
        <v>64</v>
      </c>
    </row>
    <row r="28" spans="1:3" x14ac:dyDescent="0.25">
      <c r="A28" t="s">
        <v>72</v>
      </c>
      <c r="B28" t="s">
        <v>31</v>
      </c>
      <c r="C28" t="s">
        <v>65</v>
      </c>
    </row>
    <row r="29" spans="1:3" x14ac:dyDescent="0.25">
      <c r="A29" t="s">
        <v>72</v>
      </c>
      <c r="B29" t="s">
        <v>32</v>
      </c>
      <c r="C29" t="s">
        <v>40</v>
      </c>
    </row>
    <row r="30" spans="1:3" x14ac:dyDescent="0.25">
      <c r="A30" t="s">
        <v>72</v>
      </c>
      <c r="B30" t="s">
        <v>35</v>
      </c>
      <c r="C30" t="s">
        <v>92</v>
      </c>
    </row>
    <row r="31" spans="1:3" x14ac:dyDescent="0.25">
      <c r="A31" t="s">
        <v>72</v>
      </c>
      <c r="B31" t="s">
        <v>93</v>
      </c>
      <c r="C31" t="s">
        <v>94</v>
      </c>
    </row>
    <row r="32" spans="1:3" x14ac:dyDescent="0.25">
      <c r="A32" t="s">
        <v>72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SUBTOTAL(109,SDU[Fields])</f>
        <v>0</v>
      </c>
      <c r="E33" s="1">
        <f>SUBTOTAL(109,SDU[ExecTime])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BBB9-8E2A-4202-A561-B7BF52EE5243}">
  <sheetPr codeName="Sheet11"/>
  <dimension ref="A1:E33"/>
  <sheetViews>
    <sheetView showGridLines="0" workbookViewId="0">
      <selection activeCell="C32" sqref="C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73</v>
      </c>
      <c r="B2" t="s">
        <v>4</v>
      </c>
      <c r="C2" t="s">
        <v>4</v>
      </c>
    </row>
    <row r="3" spans="1:5" x14ac:dyDescent="0.25">
      <c r="A3" t="s">
        <v>73</v>
      </c>
      <c r="B3" t="s">
        <v>6</v>
      </c>
      <c r="C3" t="s">
        <v>39</v>
      </c>
    </row>
    <row r="4" spans="1:5" x14ac:dyDescent="0.25">
      <c r="A4" t="s">
        <v>73</v>
      </c>
      <c r="B4" t="s">
        <v>7</v>
      </c>
      <c r="C4" t="s">
        <v>41</v>
      </c>
    </row>
    <row r="5" spans="1:5" x14ac:dyDescent="0.25">
      <c r="A5" t="s">
        <v>73</v>
      </c>
      <c r="B5" t="s">
        <v>8</v>
      </c>
      <c r="C5" t="s">
        <v>42</v>
      </c>
    </row>
    <row r="6" spans="1:5" x14ac:dyDescent="0.25">
      <c r="A6" t="s">
        <v>73</v>
      </c>
      <c r="B6" t="s">
        <v>9</v>
      </c>
      <c r="C6" t="s">
        <v>44</v>
      </c>
    </row>
    <row r="7" spans="1:5" x14ac:dyDescent="0.25">
      <c r="A7" t="s">
        <v>73</v>
      </c>
      <c r="B7" t="s">
        <v>10</v>
      </c>
      <c r="C7" t="s">
        <v>45</v>
      </c>
    </row>
    <row r="8" spans="1:5" x14ac:dyDescent="0.25">
      <c r="A8" t="s">
        <v>73</v>
      </c>
      <c r="B8" t="s">
        <v>11</v>
      </c>
      <c r="C8" t="s">
        <v>46</v>
      </c>
    </row>
    <row r="9" spans="1:5" x14ac:dyDescent="0.25">
      <c r="A9" t="s">
        <v>73</v>
      </c>
      <c r="B9" t="s">
        <v>12</v>
      </c>
      <c r="C9" t="s">
        <v>43</v>
      </c>
    </row>
    <row r="10" spans="1:5" x14ac:dyDescent="0.25">
      <c r="A10" t="s">
        <v>73</v>
      </c>
      <c r="B10" t="s">
        <v>13</v>
      </c>
      <c r="C10" t="s">
        <v>47</v>
      </c>
    </row>
    <row r="11" spans="1:5" x14ac:dyDescent="0.25">
      <c r="A11" t="s">
        <v>73</v>
      </c>
      <c r="B11" t="s">
        <v>14</v>
      </c>
      <c r="C11" t="s">
        <v>48</v>
      </c>
    </row>
    <row r="12" spans="1:5" x14ac:dyDescent="0.25">
      <c r="A12" t="s">
        <v>73</v>
      </c>
      <c r="B12" t="s">
        <v>15</v>
      </c>
      <c r="C12" t="s">
        <v>49</v>
      </c>
    </row>
    <row r="13" spans="1:5" x14ac:dyDescent="0.25">
      <c r="A13" t="s">
        <v>73</v>
      </c>
      <c r="B13" t="s">
        <v>16</v>
      </c>
      <c r="C13" t="s">
        <v>50</v>
      </c>
    </row>
    <row r="14" spans="1:5" x14ac:dyDescent="0.25">
      <c r="A14" t="s">
        <v>73</v>
      </c>
      <c r="B14" t="s">
        <v>17</v>
      </c>
      <c r="C14" t="s">
        <v>51</v>
      </c>
    </row>
    <row r="15" spans="1:5" x14ac:dyDescent="0.25">
      <c r="A15" t="s">
        <v>73</v>
      </c>
      <c r="B15" t="s">
        <v>18</v>
      </c>
      <c r="C15" t="s">
        <v>52</v>
      </c>
    </row>
    <row r="16" spans="1:5" x14ac:dyDescent="0.25">
      <c r="A16" t="s">
        <v>73</v>
      </c>
      <c r="B16" t="s">
        <v>19</v>
      </c>
      <c r="C16" t="s">
        <v>53</v>
      </c>
    </row>
    <row r="17" spans="1:3" x14ac:dyDescent="0.25">
      <c r="A17" t="s">
        <v>73</v>
      </c>
      <c r="B17" t="s">
        <v>20</v>
      </c>
      <c r="C17" t="s">
        <v>54</v>
      </c>
    </row>
    <row r="18" spans="1:3" x14ac:dyDescent="0.25">
      <c r="A18" t="s">
        <v>73</v>
      </c>
      <c r="B18" t="s">
        <v>21</v>
      </c>
      <c r="C18" t="s">
        <v>55</v>
      </c>
    </row>
    <row r="19" spans="1:3" x14ac:dyDescent="0.25">
      <c r="A19" t="s">
        <v>73</v>
      </c>
      <c r="B19" t="s">
        <v>22</v>
      </c>
      <c r="C19" t="s">
        <v>56</v>
      </c>
    </row>
    <row r="20" spans="1:3" x14ac:dyDescent="0.25">
      <c r="A20" t="s">
        <v>73</v>
      </c>
      <c r="B20" t="s">
        <v>23</v>
      </c>
      <c r="C20" t="s">
        <v>57</v>
      </c>
    </row>
    <row r="21" spans="1:3" x14ac:dyDescent="0.25">
      <c r="A21" t="s">
        <v>73</v>
      </c>
      <c r="B21" t="s">
        <v>24</v>
      </c>
      <c r="C21" t="s">
        <v>58</v>
      </c>
    </row>
    <row r="22" spans="1:3" x14ac:dyDescent="0.25">
      <c r="A22" t="s">
        <v>73</v>
      </c>
      <c r="B22" t="s">
        <v>25</v>
      </c>
      <c r="C22" t="s">
        <v>59</v>
      </c>
    </row>
    <row r="23" spans="1:3" x14ac:dyDescent="0.25">
      <c r="A23" t="s">
        <v>73</v>
      </c>
      <c r="B23" t="s">
        <v>26</v>
      </c>
      <c r="C23" t="s">
        <v>60</v>
      </c>
    </row>
    <row r="24" spans="1:3" x14ac:dyDescent="0.25">
      <c r="A24" t="s">
        <v>73</v>
      </c>
      <c r="B24" t="s">
        <v>27</v>
      </c>
      <c r="C24" t="s">
        <v>61</v>
      </c>
    </row>
    <row r="25" spans="1:3" x14ac:dyDescent="0.25">
      <c r="A25" t="s">
        <v>73</v>
      </c>
      <c r="B25" t="s">
        <v>28</v>
      </c>
      <c r="C25" t="s">
        <v>62</v>
      </c>
    </row>
    <row r="26" spans="1:3" x14ac:dyDescent="0.25">
      <c r="A26" t="s">
        <v>73</v>
      </c>
      <c r="B26" t="s">
        <v>29</v>
      </c>
      <c r="C26" t="s">
        <v>63</v>
      </c>
    </row>
    <row r="27" spans="1:3" x14ac:dyDescent="0.25">
      <c r="A27" t="s">
        <v>73</v>
      </c>
      <c r="B27" t="s">
        <v>30</v>
      </c>
      <c r="C27" t="s">
        <v>64</v>
      </c>
    </row>
    <row r="28" spans="1:3" x14ac:dyDescent="0.25">
      <c r="A28" t="s">
        <v>73</v>
      </c>
      <c r="B28" t="s">
        <v>31</v>
      </c>
      <c r="C28" t="s">
        <v>65</v>
      </c>
    </row>
    <row r="29" spans="1:3" x14ac:dyDescent="0.25">
      <c r="A29" t="s">
        <v>73</v>
      </c>
      <c r="B29" t="s">
        <v>32</v>
      </c>
      <c r="C29" t="s">
        <v>40</v>
      </c>
    </row>
    <row r="30" spans="1:3" x14ac:dyDescent="0.25">
      <c r="A30" t="s">
        <v>73</v>
      </c>
      <c r="B30" t="s">
        <v>35</v>
      </c>
      <c r="C30" t="s">
        <v>92</v>
      </c>
    </row>
    <row r="31" spans="1:3" x14ac:dyDescent="0.25">
      <c r="A31" t="s">
        <v>73</v>
      </c>
      <c r="B31" t="s">
        <v>93</v>
      </c>
      <c r="C31" t="s">
        <v>94</v>
      </c>
    </row>
    <row r="32" spans="1:3" x14ac:dyDescent="0.25">
      <c r="A32" t="s">
        <v>73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SUBTOTAL(109,SLDL[Fields])</f>
        <v>0</v>
      </c>
      <c r="E33" s="1">
        <f>SUBTOTAL(109,SLDL[ExecTime])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2521-6587-4A29-BC4E-3ECD97062E6E}">
  <sheetPr codeName="Sheet12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74</v>
      </c>
      <c r="B2" t="s">
        <v>4</v>
      </c>
      <c r="C2" t="s">
        <v>4</v>
      </c>
    </row>
    <row r="3" spans="1:5" x14ac:dyDescent="0.25">
      <c r="A3" t="s">
        <v>74</v>
      </c>
      <c r="B3" t="s">
        <v>6</v>
      </c>
      <c r="C3" t="s">
        <v>39</v>
      </c>
    </row>
    <row r="4" spans="1:5" x14ac:dyDescent="0.25">
      <c r="A4" t="s">
        <v>74</v>
      </c>
      <c r="B4" t="s">
        <v>7</v>
      </c>
      <c r="C4" t="s">
        <v>41</v>
      </c>
    </row>
    <row r="5" spans="1:5" x14ac:dyDescent="0.25">
      <c r="A5" t="s">
        <v>74</v>
      </c>
      <c r="B5" t="s">
        <v>8</v>
      </c>
      <c r="C5" t="s">
        <v>42</v>
      </c>
    </row>
    <row r="6" spans="1:5" x14ac:dyDescent="0.25">
      <c r="A6" t="s">
        <v>74</v>
      </c>
      <c r="B6" t="s">
        <v>9</v>
      </c>
      <c r="C6" t="s">
        <v>44</v>
      </c>
    </row>
    <row r="7" spans="1:5" x14ac:dyDescent="0.25">
      <c r="A7" t="s">
        <v>74</v>
      </c>
      <c r="B7" t="s">
        <v>10</v>
      </c>
      <c r="C7" t="s">
        <v>45</v>
      </c>
    </row>
    <row r="8" spans="1:5" x14ac:dyDescent="0.25">
      <c r="A8" t="s">
        <v>74</v>
      </c>
      <c r="B8" t="s">
        <v>11</v>
      </c>
      <c r="C8" t="s">
        <v>46</v>
      </c>
    </row>
    <row r="9" spans="1:5" x14ac:dyDescent="0.25">
      <c r="A9" t="s">
        <v>74</v>
      </c>
      <c r="B9" t="s">
        <v>12</v>
      </c>
      <c r="C9" t="s">
        <v>43</v>
      </c>
    </row>
    <row r="10" spans="1:5" x14ac:dyDescent="0.25">
      <c r="A10" t="s">
        <v>74</v>
      </c>
      <c r="B10" t="s">
        <v>13</v>
      </c>
      <c r="C10" t="s">
        <v>47</v>
      </c>
    </row>
    <row r="11" spans="1:5" x14ac:dyDescent="0.25">
      <c r="A11" t="s">
        <v>74</v>
      </c>
      <c r="B11" t="s">
        <v>14</v>
      </c>
      <c r="C11" t="s">
        <v>48</v>
      </c>
    </row>
    <row r="12" spans="1:5" x14ac:dyDescent="0.25">
      <c r="A12" t="s">
        <v>74</v>
      </c>
      <c r="B12" t="s">
        <v>15</v>
      </c>
      <c r="C12" t="s">
        <v>49</v>
      </c>
    </row>
    <row r="13" spans="1:5" x14ac:dyDescent="0.25">
      <c r="A13" t="s">
        <v>74</v>
      </c>
      <c r="B13" t="s">
        <v>16</v>
      </c>
      <c r="C13" t="s">
        <v>50</v>
      </c>
    </row>
    <row r="14" spans="1:5" x14ac:dyDescent="0.25">
      <c r="A14" t="s">
        <v>74</v>
      </c>
      <c r="B14" t="s">
        <v>17</v>
      </c>
      <c r="C14" t="s">
        <v>51</v>
      </c>
    </row>
    <row r="15" spans="1:5" x14ac:dyDescent="0.25">
      <c r="A15" t="s">
        <v>74</v>
      </c>
      <c r="B15" t="s">
        <v>18</v>
      </c>
      <c r="C15" t="s">
        <v>52</v>
      </c>
    </row>
    <row r="16" spans="1:5" x14ac:dyDescent="0.25">
      <c r="A16" t="s">
        <v>74</v>
      </c>
      <c r="B16" t="s">
        <v>19</v>
      </c>
      <c r="C16" t="s">
        <v>53</v>
      </c>
    </row>
    <row r="17" spans="1:3" x14ac:dyDescent="0.25">
      <c r="A17" t="s">
        <v>74</v>
      </c>
      <c r="B17" t="s">
        <v>20</v>
      </c>
      <c r="C17" t="s">
        <v>54</v>
      </c>
    </row>
    <row r="18" spans="1:3" x14ac:dyDescent="0.25">
      <c r="A18" t="s">
        <v>74</v>
      </c>
      <c r="B18" t="s">
        <v>21</v>
      </c>
      <c r="C18" t="s">
        <v>55</v>
      </c>
    </row>
    <row r="19" spans="1:3" x14ac:dyDescent="0.25">
      <c r="A19" t="s">
        <v>74</v>
      </c>
      <c r="B19" t="s">
        <v>22</v>
      </c>
      <c r="C19" t="s">
        <v>56</v>
      </c>
    </row>
    <row r="20" spans="1:3" x14ac:dyDescent="0.25">
      <c r="A20" t="s">
        <v>74</v>
      </c>
      <c r="B20" t="s">
        <v>23</v>
      </c>
      <c r="C20" t="s">
        <v>57</v>
      </c>
    </row>
    <row r="21" spans="1:3" x14ac:dyDescent="0.25">
      <c r="A21" t="s">
        <v>74</v>
      </c>
      <c r="B21" t="s">
        <v>24</v>
      </c>
      <c r="C21" t="s">
        <v>58</v>
      </c>
    </row>
    <row r="22" spans="1:3" x14ac:dyDescent="0.25">
      <c r="A22" t="s">
        <v>74</v>
      </c>
      <c r="B22" t="s">
        <v>25</v>
      </c>
      <c r="C22" t="s">
        <v>59</v>
      </c>
    </row>
    <row r="23" spans="1:3" x14ac:dyDescent="0.25">
      <c r="A23" t="s">
        <v>74</v>
      </c>
      <c r="B23" t="s">
        <v>26</v>
      </c>
      <c r="C23" t="s">
        <v>60</v>
      </c>
    </row>
    <row r="24" spans="1:3" x14ac:dyDescent="0.25">
      <c r="A24" t="s">
        <v>74</v>
      </c>
      <c r="B24" t="s">
        <v>27</v>
      </c>
      <c r="C24" t="s">
        <v>61</v>
      </c>
    </row>
    <row r="25" spans="1:3" x14ac:dyDescent="0.25">
      <c r="A25" t="s">
        <v>74</v>
      </c>
      <c r="B25" t="s">
        <v>28</v>
      </c>
      <c r="C25" t="s">
        <v>62</v>
      </c>
    </row>
    <row r="26" spans="1:3" x14ac:dyDescent="0.25">
      <c r="A26" t="s">
        <v>74</v>
      </c>
      <c r="B26" t="s">
        <v>29</v>
      </c>
      <c r="C26" t="s">
        <v>63</v>
      </c>
    </row>
    <row r="27" spans="1:3" x14ac:dyDescent="0.25">
      <c r="A27" t="s">
        <v>74</v>
      </c>
      <c r="B27" t="s">
        <v>30</v>
      </c>
      <c r="C27" t="s">
        <v>64</v>
      </c>
    </row>
    <row r="28" spans="1:3" x14ac:dyDescent="0.25">
      <c r="A28" t="s">
        <v>74</v>
      </c>
      <c r="B28" t="s">
        <v>31</v>
      </c>
      <c r="C28" t="s">
        <v>65</v>
      </c>
    </row>
    <row r="29" spans="1:3" x14ac:dyDescent="0.25">
      <c r="A29" t="s">
        <v>74</v>
      </c>
      <c r="B29" t="s">
        <v>32</v>
      </c>
      <c r="C29" t="s">
        <v>40</v>
      </c>
    </row>
    <row r="30" spans="1:3" x14ac:dyDescent="0.25">
      <c r="A30" t="s">
        <v>74</v>
      </c>
      <c r="B30" t="s">
        <v>35</v>
      </c>
      <c r="C30" t="s">
        <v>92</v>
      </c>
    </row>
    <row r="31" spans="1:3" x14ac:dyDescent="0.25">
      <c r="A31" t="s">
        <v>74</v>
      </c>
      <c r="B31" t="s">
        <v>93</v>
      </c>
      <c r="C31" t="s">
        <v>94</v>
      </c>
    </row>
    <row r="32" spans="1:3" x14ac:dyDescent="0.25">
      <c r="A32" t="s">
        <v>74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SUBTOTAL(109,SLDU[Fields])</f>
        <v>0</v>
      </c>
      <c r="E33" s="1">
        <f>SUBTOTAL(109,SLDU[ExecTime])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5827-A69A-493C-8BA5-7E9F8A8B91F1}">
  <sheetPr codeName="Sheet13"/>
  <dimension ref="A1:E33"/>
  <sheetViews>
    <sheetView showGridLines="0" workbookViewId="0">
      <selection activeCell="C32" sqref="C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76</v>
      </c>
      <c r="B2" t="s">
        <v>4</v>
      </c>
      <c r="C2" t="s">
        <v>4</v>
      </c>
    </row>
    <row r="3" spans="1:5" x14ac:dyDescent="0.25">
      <c r="A3" t="s">
        <v>76</v>
      </c>
      <c r="B3" t="s">
        <v>6</v>
      </c>
      <c r="C3" t="s">
        <v>39</v>
      </c>
    </row>
    <row r="4" spans="1:5" x14ac:dyDescent="0.25">
      <c r="A4" t="s">
        <v>76</v>
      </c>
      <c r="B4" t="s">
        <v>7</v>
      </c>
      <c r="C4" t="s">
        <v>41</v>
      </c>
    </row>
    <row r="5" spans="1:5" x14ac:dyDescent="0.25">
      <c r="A5" t="s">
        <v>76</v>
      </c>
      <c r="B5" t="s">
        <v>8</v>
      </c>
      <c r="C5" t="s">
        <v>42</v>
      </c>
    </row>
    <row r="6" spans="1:5" x14ac:dyDescent="0.25">
      <c r="A6" t="s">
        <v>76</v>
      </c>
      <c r="B6" t="s">
        <v>9</v>
      </c>
      <c r="C6" t="s">
        <v>44</v>
      </c>
    </row>
    <row r="7" spans="1:5" x14ac:dyDescent="0.25">
      <c r="A7" t="s">
        <v>76</v>
      </c>
      <c r="B7" t="s">
        <v>10</v>
      </c>
      <c r="C7" t="s">
        <v>45</v>
      </c>
    </row>
    <row r="8" spans="1:5" x14ac:dyDescent="0.25">
      <c r="A8" t="s">
        <v>76</v>
      </c>
      <c r="B8" t="s">
        <v>11</v>
      </c>
      <c r="C8" t="s">
        <v>46</v>
      </c>
    </row>
    <row r="9" spans="1:5" x14ac:dyDescent="0.25">
      <c r="A9" t="s">
        <v>76</v>
      </c>
      <c r="B9" t="s">
        <v>12</v>
      </c>
      <c r="C9" t="s">
        <v>43</v>
      </c>
    </row>
    <row r="10" spans="1:5" x14ac:dyDescent="0.25">
      <c r="A10" t="s">
        <v>76</v>
      </c>
      <c r="B10" t="s">
        <v>13</v>
      </c>
      <c r="C10" t="s">
        <v>47</v>
      </c>
    </row>
    <row r="11" spans="1:5" x14ac:dyDescent="0.25">
      <c r="A11" t="s">
        <v>76</v>
      </c>
      <c r="B11" t="s">
        <v>14</v>
      </c>
      <c r="C11" t="s">
        <v>48</v>
      </c>
    </row>
    <row r="12" spans="1:5" x14ac:dyDescent="0.25">
      <c r="A12" t="s">
        <v>76</v>
      </c>
      <c r="B12" t="s">
        <v>15</v>
      </c>
      <c r="C12" t="s">
        <v>49</v>
      </c>
    </row>
    <row r="13" spans="1:5" x14ac:dyDescent="0.25">
      <c r="A13" t="s">
        <v>76</v>
      </c>
      <c r="B13" t="s">
        <v>16</v>
      </c>
      <c r="C13" t="s">
        <v>50</v>
      </c>
    </row>
    <row r="14" spans="1:5" x14ac:dyDescent="0.25">
      <c r="A14" t="s">
        <v>76</v>
      </c>
      <c r="B14" t="s">
        <v>17</v>
      </c>
      <c r="C14" t="s">
        <v>51</v>
      </c>
    </row>
    <row r="15" spans="1:5" x14ac:dyDescent="0.25">
      <c r="A15" t="s">
        <v>76</v>
      </c>
      <c r="B15" t="s">
        <v>18</v>
      </c>
      <c r="C15" t="s">
        <v>52</v>
      </c>
    </row>
    <row r="16" spans="1:5" x14ac:dyDescent="0.25">
      <c r="A16" t="s">
        <v>76</v>
      </c>
      <c r="B16" t="s">
        <v>19</v>
      </c>
      <c r="C16" t="s">
        <v>53</v>
      </c>
    </row>
    <row r="17" spans="1:3" x14ac:dyDescent="0.25">
      <c r="A17" t="s">
        <v>76</v>
      </c>
      <c r="B17" t="s">
        <v>20</v>
      </c>
      <c r="C17" t="s">
        <v>54</v>
      </c>
    </row>
    <row r="18" spans="1:3" x14ac:dyDescent="0.25">
      <c r="A18" t="s">
        <v>76</v>
      </c>
      <c r="B18" t="s">
        <v>21</v>
      </c>
      <c r="C18" t="s">
        <v>55</v>
      </c>
    </row>
    <row r="19" spans="1:3" x14ac:dyDescent="0.25">
      <c r="A19" t="s">
        <v>76</v>
      </c>
      <c r="B19" t="s">
        <v>22</v>
      </c>
      <c r="C19" t="s">
        <v>56</v>
      </c>
    </row>
    <row r="20" spans="1:3" x14ac:dyDescent="0.25">
      <c r="A20" t="s">
        <v>76</v>
      </c>
      <c r="B20" t="s">
        <v>23</v>
      </c>
      <c r="C20" t="s">
        <v>57</v>
      </c>
    </row>
    <row r="21" spans="1:3" x14ac:dyDescent="0.25">
      <c r="A21" t="s">
        <v>76</v>
      </c>
      <c r="B21" t="s">
        <v>24</v>
      </c>
      <c r="C21" t="s">
        <v>58</v>
      </c>
    </row>
    <row r="22" spans="1:3" x14ac:dyDescent="0.25">
      <c r="A22" t="s">
        <v>76</v>
      </c>
      <c r="B22" t="s">
        <v>25</v>
      </c>
      <c r="C22" t="s">
        <v>59</v>
      </c>
    </row>
    <row r="23" spans="1:3" x14ac:dyDescent="0.25">
      <c r="A23" t="s">
        <v>76</v>
      </c>
      <c r="B23" t="s">
        <v>26</v>
      </c>
      <c r="C23" t="s">
        <v>60</v>
      </c>
    </row>
    <row r="24" spans="1:3" x14ac:dyDescent="0.25">
      <c r="A24" t="s">
        <v>76</v>
      </c>
      <c r="B24" t="s">
        <v>27</v>
      </c>
      <c r="C24" t="s">
        <v>61</v>
      </c>
    </row>
    <row r="25" spans="1:3" x14ac:dyDescent="0.25">
      <c r="A25" t="s">
        <v>76</v>
      </c>
      <c r="B25" t="s">
        <v>28</v>
      </c>
      <c r="C25" t="s">
        <v>62</v>
      </c>
    </row>
    <row r="26" spans="1:3" x14ac:dyDescent="0.25">
      <c r="A26" t="s">
        <v>76</v>
      </c>
      <c r="B26" t="s">
        <v>29</v>
      </c>
      <c r="C26" t="s">
        <v>63</v>
      </c>
    </row>
    <row r="27" spans="1:3" x14ac:dyDescent="0.25">
      <c r="A27" t="s">
        <v>76</v>
      </c>
      <c r="B27" t="s">
        <v>30</v>
      </c>
      <c r="C27" t="s">
        <v>64</v>
      </c>
    </row>
    <row r="28" spans="1:3" x14ac:dyDescent="0.25">
      <c r="A28" t="s">
        <v>76</v>
      </c>
      <c r="B28" t="s">
        <v>31</v>
      </c>
      <c r="C28" t="s">
        <v>65</v>
      </c>
    </row>
    <row r="29" spans="1:3" x14ac:dyDescent="0.25">
      <c r="A29" t="s">
        <v>76</v>
      </c>
      <c r="B29" t="s">
        <v>32</v>
      </c>
      <c r="C29" t="s">
        <v>40</v>
      </c>
    </row>
    <row r="30" spans="1:3" x14ac:dyDescent="0.25">
      <c r="A30" t="s">
        <v>76</v>
      </c>
      <c r="B30" t="s">
        <v>35</v>
      </c>
      <c r="C30" t="s">
        <v>92</v>
      </c>
    </row>
    <row r="31" spans="1:3" x14ac:dyDescent="0.25">
      <c r="A31" t="s">
        <v>76</v>
      </c>
      <c r="B31" t="s">
        <v>93</v>
      </c>
      <c r="C31" t="s">
        <v>94</v>
      </c>
    </row>
    <row r="32" spans="1:3" x14ac:dyDescent="0.25">
      <c r="A32" t="s">
        <v>76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SUBTOTAL(109,TRACT[Fields])</f>
        <v>0</v>
      </c>
      <c r="E33" s="1">
        <f>SUBTOTAL(109,TRACT[ExecTime])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2358-F6DB-46B7-AADA-5235DB77414A}">
  <sheetPr codeName="Sheet14"/>
  <dimension ref="A1:E33"/>
  <sheetViews>
    <sheetView showGridLines="0" workbookViewId="0">
      <selection activeCell="A31" sqref="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75</v>
      </c>
      <c r="B2" t="s">
        <v>4</v>
      </c>
      <c r="C2" t="s">
        <v>4</v>
      </c>
    </row>
    <row r="3" spans="1:5" x14ac:dyDescent="0.25">
      <c r="A3" t="s">
        <v>75</v>
      </c>
      <c r="B3" t="s">
        <v>6</v>
      </c>
      <c r="C3" t="s">
        <v>39</v>
      </c>
    </row>
    <row r="4" spans="1:5" x14ac:dyDescent="0.25">
      <c r="A4" t="s">
        <v>75</v>
      </c>
      <c r="B4" t="s">
        <v>7</v>
      </c>
      <c r="C4" t="s">
        <v>41</v>
      </c>
    </row>
    <row r="5" spans="1:5" x14ac:dyDescent="0.25">
      <c r="A5" t="s">
        <v>75</v>
      </c>
      <c r="B5" t="s">
        <v>8</v>
      </c>
      <c r="C5" t="s">
        <v>42</v>
      </c>
    </row>
    <row r="6" spans="1:5" x14ac:dyDescent="0.25">
      <c r="A6" t="s">
        <v>75</v>
      </c>
      <c r="B6" t="s">
        <v>9</v>
      </c>
      <c r="C6" t="s">
        <v>44</v>
      </c>
    </row>
    <row r="7" spans="1:5" x14ac:dyDescent="0.25">
      <c r="A7" t="s">
        <v>75</v>
      </c>
      <c r="B7" t="s">
        <v>10</v>
      </c>
      <c r="C7" t="s">
        <v>45</v>
      </c>
    </row>
    <row r="8" spans="1:5" x14ac:dyDescent="0.25">
      <c r="A8" t="s">
        <v>75</v>
      </c>
      <c r="B8" t="s">
        <v>11</v>
      </c>
      <c r="C8" t="s">
        <v>46</v>
      </c>
    </row>
    <row r="9" spans="1:5" x14ac:dyDescent="0.25">
      <c r="A9" t="s">
        <v>75</v>
      </c>
      <c r="B9" t="s">
        <v>12</v>
      </c>
      <c r="C9" t="s">
        <v>43</v>
      </c>
    </row>
    <row r="10" spans="1:5" x14ac:dyDescent="0.25">
      <c r="A10" t="s">
        <v>75</v>
      </c>
      <c r="B10" t="s">
        <v>13</v>
      </c>
      <c r="C10" t="s">
        <v>47</v>
      </c>
    </row>
    <row r="11" spans="1:5" x14ac:dyDescent="0.25">
      <c r="A11" t="s">
        <v>75</v>
      </c>
      <c r="B11" t="s">
        <v>14</v>
      </c>
      <c r="C11" t="s">
        <v>48</v>
      </c>
    </row>
    <row r="12" spans="1:5" x14ac:dyDescent="0.25">
      <c r="A12" t="s">
        <v>75</v>
      </c>
      <c r="B12" t="s">
        <v>15</v>
      </c>
      <c r="C12" t="s">
        <v>49</v>
      </c>
    </row>
    <row r="13" spans="1:5" x14ac:dyDescent="0.25">
      <c r="A13" t="s">
        <v>75</v>
      </c>
      <c r="B13" t="s">
        <v>16</v>
      </c>
      <c r="C13" t="s">
        <v>50</v>
      </c>
    </row>
    <row r="14" spans="1:5" x14ac:dyDescent="0.25">
      <c r="A14" t="s">
        <v>75</v>
      </c>
      <c r="B14" t="s">
        <v>17</v>
      </c>
      <c r="C14" t="s">
        <v>51</v>
      </c>
    </row>
    <row r="15" spans="1:5" x14ac:dyDescent="0.25">
      <c r="A15" t="s">
        <v>75</v>
      </c>
      <c r="B15" t="s">
        <v>18</v>
      </c>
      <c r="C15" t="s">
        <v>52</v>
      </c>
    </row>
    <row r="16" spans="1:5" x14ac:dyDescent="0.25">
      <c r="A16" t="s">
        <v>75</v>
      </c>
      <c r="B16" t="s">
        <v>19</v>
      </c>
      <c r="C16" t="s">
        <v>53</v>
      </c>
    </row>
    <row r="17" spans="1:3" x14ac:dyDescent="0.25">
      <c r="A17" t="s">
        <v>75</v>
      </c>
      <c r="B17" t="s">
        <v>20</v>
      </c>
      <c r="C17" t="s">
        <v>54</v>
      </c>
    </row>
    <row r="18" spans="1:3" x14ac:dyDescent="0.25">
      <c r="A18" t="s">
        <v>75</v>
      </c>
      <c r="B18" t="s">
        <v>21</v>
      </c>
      <c r="C18" t="s">
        <v>55</v>
      </c>
    </row>
    <row r="19" spans="1:3" x14ac:dyDescent="0.25">
      <c r="A19" t="s">
        <v>75</v>
      </c>
      <c r="B19" t="s">
        <v>22</v>
      </c>
      <c r="C19" t="s">
        <v>56</v>
      </c>
    </row>
    <row r="20" spans="1:3" x14ac:dyDescent="0.25">
      <c r="A20" t="s">
        <v>75</v>
      </c>
      <c r="B20" t="s">
        <v>23</v>
      </c>
      <c r="C20" t="s">
        <v>57</v>
      </c>
    </row>
    <row r="21" spans="1:3" x14ac:dyDescent="0.25">
      <c r="A21" t="s">
        <v>75</v>
      </c>
      <c r="B21" t="s">
        <v>24</v>
      </c>
      <c r="C21" t="s">
        <v>58</v>
      </c>
    </row>
    <row r="22" spans="1:3" x14ac:dyDescent="0.25">
      <c r="A22" t="s">
        <v>75</v>
      </c>
      <c r="B22" t="s">
        <v>25</v>
      </c>
      <c r="C22" t="s">
        <v>59</v>
      </c>
    </row>
    <row r="23" spans="1:3" x14ac:dyDescent="0.25">
      <c r="A23" t="s">
        <v>75</v>
      </c>
      <c r="B23" t="s">
        <v>26</v>
      </c>
      <c r="C23" t="s">
        <v>60</v>
      </c>
    </row>
    <row r="24" spans="1:3" x14ac:dyDescent="0.25">
      <c r="A24" t="s">
        <v>75</v>
      </c>
      <c r="B24" t="s">
        <v>27</v>
      </c>
      <c r="C24" t="s">
        <v>61</v>
      </c>
    </row>
    <row r="25" spans="1:3" x14ac:dyDescent="0.25">
      <c r="A25" t="s">
        <v>75</v>
      </c>
      <c r="B25" t="s">
        <v>28</v>
      </c>
      <c r="C25" t="s">
        <v>62</v>
      </c>
    </row>
    <row r="26" spans="1:3" x14ac:dyDescent="0.25">
      <c r="A26" t="s">
        <v>75</v>
      </c>
      <c r="B26" t="s">
        <v>29</v>
      </c>
      <c r="C26" t="s">
        <v>63</v>
      </c>
    </row>
    <row r="27" spans="1:3" x14ac:dyDescent="0.25">
      <c r="A27" t="s">
        <v>75</v>
      </c>
      <c r="B27" t="s">
        <v>30</v>
      </c>
      <c r="C27" t="s">
        <v>64</v>
      </c>
    </row>
    <row r="28" spans="1:3" x14ac:dyDescent="0.25">
      <c r="A28" t="s">
        <v>75</v>
      </c>
      <c r="B28" t="s">
        <v>31</v>
      </c>
      <c r="C28" t="s">
        <v>65</v>
      </c>
    </row>
    <row r="29" spans="1:3" x14ac:dyDescent="0.25">
      <c r="A29" t="s">
        <v>75</v>
      </c>
      <c r="B29" t="s">
        <v>32</v>
      </c>
      <c r="C29" t="s">
        <v>40</v>
      </c>
    </row>
    <row r="30" spans="1:3" x14ac:dyDescent="0.25">
      <c r="A30" t="s">
        <v>75</v>
      </c>
      <c r="B30" t="s">
        <v>35</v>
      </c>
      <c r="C30" t="s">
        <v>92</v>
      </c>
    </row>
    <row r="31" spans="1:3" x14ac:dyDescent="0.25">
      <c r="A31" t="s">
        <v>75</v>
      </c>
      <c r="B31" t="s">
        <v>93</v>
      </c>
      <c r="C31" t="s">
        <v>94</v>
      </c>
    </row>
    <row r="32" spans="1:3" x14ac:dyDescent="0.25">
      <c r="A32" t="s">
        <v>75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SUBTOTAL(109,UA[Fields])</f>
        <v>0</v>
      </c>
      <c r="E33" s="1">
        <f>SUBTOTAL(109,UA[ExecTime])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E116-27BE-4F06-A020-AB3486E5296C}">
  <sheetPr codeName="Sheet15"/>
  <dimension ref="A1:E33"/>
  <sheetViews>
    <sheetView showGridLines="0" topLeftCell="A2" workbookViewId="0">
      <selection activeCell="A32" sqref="A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77</v>
      </c>
      <c r="B2" t="s">
        <v>4</v>
      </c>
      <c r="C2" t="s">
        <v>4</v>
      </c>
    </row>
    <row r="3" spans="1:5" x14ac:dyDescent="0.25">
      <c r="A3" t="s">
        <v>77</v>
      </c>
      <c r="B3" t="s">
        <v>6</v>
      </c>
      <c r="C3" t="s">
        <v>39</v>
      </c>
    </row>
    <row r="4" spans="1:5" x14ac:dyDescent="0.25">
      <c r="A4" t="s">
        <v>77</v>
      </c>
      <c r="B4" t="s">
        <v>7</v>
      </c>
      <c r="C4" t="s">
        <v>41</v>
      </c>
    </row>
    <row r="5" spans="1:5" x14ac:dyDescent="0.25">
      <c r="A5" t="s">
        <v>77</v>
      </c>
      <c r="B5" t="s">
        <v>8</v>
      </c>
      <c r="C5" t="s">
        <v>42</v>
      </c>
    </row>
    <row r="6" spans="1:5" x14ac:dyDescent="0.25">
      <c r="A6" t="s">
        <v>77</v>
      </c>
      <c r="B6" t="s">
        <v>9</v>
      </c>
      <c r="C6" t="s">
        <v>44</v>
      </c>
    </row>
    <row r="7" spans="1:5" x14ac:dyDescent="0.25">
      <c r="A7" t="s">
        <v>77</v>
      </c>
      <c r="B7" t="s">
        <v>10</v>
      </c>
      <c r="C7" t="s">
        <v>45</v>
      </c>
    </row>
    <row r="8" spans="1:5" x14ac:dyDescent="0.25">
      <c r="A8" t="s">
        <v>77</v>
      </c>
      <c r="B8" t="s">
        <v>11</v>
      </c>
      <c r="C8" t="s">
        <v>46</v>
      </c>
    </row>
    <row r="9" spans="1:5" x14ac:dyDescent="0.25">
      <c r="A9" t="s">
        <v>77</v>
      </c>
      <c r="B9" t="s">
        <v>12</v>
      </c>
      <c r="C9" t="s">
        <v>43</v>
      </c>
    </row>
    <row r="10" spans="1:5" x14ac:dyDescent="0.25">
      <c r="A10" t="s">
        <v>77</v>
      </c>
      <c r="B10" t="s">
        <v>13</v>
      </c>
      <c r="C10" t="s">
        <v>47</v>
      </c>
    </row>
    <row r="11" spans="1:5" x14ac:dyDescent="0.25">
      <c r="A11" t="s">
        <v>77</v>
      </c>
      <c r="B11" t="s">
        <v>14</v>
      </c>
      <c r="C11" t="s">
        <v>48</v>
      </c>
    </row>
    <row r="12" spans="1:5" x14ac:dyDescent="0.25">
      <c r="A12" t="s">
        <v>77</v>
      </c>
      <c r="B12" t="s">
        <v>15</v>
      </c>
      <c r="C12" t="s">
        <v>49</v>
      </c>
    </row>
    <row r="13" spans="1:5" x14ac:dyDescent="0.25">
      <c r="A13" t="s">
        <v>77</v>
      </c>
      <c r="B13" t="s">
        <v>16</v>
      </c>
      <c r="C13" t="s">
        <v>50</v>
      </c>
    </row>
    <row r="14" spans="1:5" x14ac:dyDescent="0.25">
      <c r="A14" t="s">
        <v>77</v>
      </c>
      <c r="B14" t="s">
        <v>17</v>
      </c>
      <c r="C14" t="s">
        <v>51</v>
      </c>
    </row>
    <row r="15" spans="1:5" x14ac:dyDescent="0.25">
      <c r="A15" t="s">
        <v>77</v>
      </c>
      <c r="B15" t="s">
        <v>18</v>
      </c>
      <c r="C15" t="s">
        <v>52</v>
      </c>
    </row>
    <row r="16" spans="1:5" x14ac:dyDescent="0.25">
      <c r="A16" t="s">
        <v>77</v>
      </c>
      <c r="B16" t="s">
        <v>19</v>
      </c>
      <c r="C16" t="s">
        <v>53</v>
      </c>
    </row>
    <row r="17" spans="1:3" x14ac:dyDescent="0.25">
      <c r="A17" t="s">
        <v>77</v>
      </c>
      <c r="B17" t="s">
        <v>20</v>
      </c>
      <c r="C17" t="s">
        <v>54</v>
      </c>
    </row>
    <row r="18" spans="1:3" x14ac:dyDescent="0.25">
      <c r="A18" t="s">
        <v>77</v>
      </c>
      <c r="B18" t="s">
        <v>21</v>
      </c>
      <c r="C18" t="s">
        <v>55</v>
      </c>
    </row>
    <row r="19" spans="1:3" x14ac:dyDescent="0.25">
      <c r="A19" t="s">
        <v>77</v>
      </c>
      <c r="B19" t="s">
        <v>22</v>
      </c>
      <c r="C19" t="s">
        <v>56</v>
      </c>
    </row>
    <row r="20" spans="1:3" x14ac:dyDescent="0.25">
      <c r="A20" t="s">
        <v>77</v>
      </c>
      <c r="B20" t="s">
        <v>23</v>
      </c>
      <c r="C20" t="s">
        <v>57</v>
      </c>
    </row>
    <row r="21" spans="1:3" x14ac:dyDescent="0.25">
      <c r="A21" t="s">
        <v>77</v>
      </c>
      <c r="B21" t="s">
        <v>24</v>
      </c>
      <c r="C21" t="s">
        <v>58</v>
      </c>
    </row>
    <row r="22" spans="1:3" x14ac:dyDescent="0.25">
      <c r="A22" t="s">
        <v>77</v>
      </c>
      <c r="B22" t="s">
        <v>25</v>
      </c>
      <c r="C22" t="s">
        <v>59</v>
      </c>
    </row>
    <row r="23" spans="1:3" x14ac:dyDescent="0.25">
      <c r="A23" t="s">
        <v>77</v>
      </c>
      <c r="B23" t="s">
        <v>26</v>
      </c>
      <c r="C23" t="s">
        <v>60</v>
      </c>
    </row>
    <row r="24" spans="1:3" x14ac:dyDescent="0.25">
      <c r="A24" t="s">
        <v>77</v>
      </c>
      <c r="B24" t="s">
        <v>27</v>
      </c>
      <c r="C24" t="s">
        <v>61</v>
      </c>
    </row>
    <row r="25" spans="1:3" x14ac:dyDescent="0.25">
      <c r="A25" t="s">
        <v>77</v>
      </c>
      <c r="B25" t="s">
        <v>28</v>
      </c>
      <c r="C25" t="s">
        <v>62</v>
      </c>
    </row>
    <row r="26" spans="1:3" x14ac:dyDescent="0.25">
      <c r="A26" t="s">
        <v>77</v>
      </c>
      <c r="B26" t="s">
        <v>29</v>
      </c>
      <c r="C26" t="s">
        <v>63</v>
      </c>
    </row>
    <row r="27" spans="1:3" x14ac:dyDescent="0.25">
      <c r="A27" t="s">
        <v>77</v>
      </c>
      <c r="B27" t="s">
        <v>30</v>
      </c>
      <c r="C27" t="s">
        <v>64</v>
      </c>
    </row>
    <row r="28" spans="1:3" x14ac:dyDescent="0.25">
      <c r="A28" t="s">
        <v>77</v>
      </c>
      <c r="B28" t="s">
        <v>31</v>
      </c>
      <c r="C28" t="s">
        <v>65</v>
      </c>
    </row>
    <row r="29" spans="1:3" x14ac:dyDescent="0.25">
      <c r="A29" t="s">
        <v>77</v>
      </c>
      <c r="B29" t="s">
        <v>32</v>
      </c>
      <c r="C29" t="s">
        <v>40</v>
      </c>
    </row>
    <row r="30" spans="1:3" x14ac:dyDescent="0.25">
      <c r="A30" t="s">
        <v>77</v>
      </c>
      <c r="B30" t="s">
        <v>35</v>
      </c>
      <c r="C30" t="s">
        <v>92</v>
      </c>
    </row>
    <row r="31" spans="1:3" x14ac:dyDescent="0.25">
      <c r="A31" t="s">
        <v>77</v>
      </c>
      <c r="B31" t="s">
        <v>93</v>
      </c>
      <c r="C31" t="s">
        <v>94</v>
      </c>
    </row>
    <row r="32" spans="1:3" x14ac:dyDescent="0.25">
      <c r="A32" t="s">
        <v>77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SUBTOTAL(109,ZCTA[Fields])</f>
        <v>0</v>
      </c>
      <c r="E33" s="1">
        <f>SUBTOTAL(109,ZCTA[ExecTime])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83-B6D2-470E-9A59-0AF5A07A9087}">
  <sheetPr codeName="Sheet2"/>
  <dimension ref="A1:E33"/>
  <sheetViews>
    <sheetView showGridLines="0" workbookViewId="0">
      <selection activeCell="D2" sqref="D2:E32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</v>
      </c>
      <c r="B2" t="s">
        <v>4</v>
      </c>
      <c r="C2" t="s">
        <v>4</v>
      </c>
      <c r="D2" s="3">
        <v>4</v>
      </c>
      <c r="E2" s="1">
        <v>2.3148148148148147E-5</v>
      </c>
    </row>
    <row r="3" spans="1:5" x14ac:dyDescent="0.25">
      <c r="A3" t="s">
        <v>3</v>
      </c>
      <c r="B3" t="s">
        <v>6</v>
      </c>
      <c r="C3" t="s">
        <v>39</v>
      </c>
      <c r="D3" s="3">
        <v>160</v>
      </c>
      <c r="E3" s="1">
        <v>7.175925925925927E-4</v>
      </c>
    </row>
    <row r="4" spans="1:5" x14ac:dyDescent="0.25">
      <c r="A4" t="s">
        <v>3</v>
      </c>
      <c r="B4" t="s">
        <v>7</v>
      </c>
      <c r="C4" t="s">
        <v>41</v>
      </c>
      <c r="D4" s="3">
        <v>68</v>
      </c>
      <c r="E4" s="1">
        <v>2.5462962962962961E-4</v>
      </c>
    </row>
    <row r="5" spans="1:5" x14ac:dyDescent="0.25">
      <c r="A5" t="s">
        <v>3</v>
      </c>
      <c r="B5" t="s">
        <v>8</v>
      </c>
      <c r="C5" t="s">
        <v>42</v>
      </c>
      <c r="D5" s="3">
        <v>48</v>
      </c>
      <c r="E5" s="1">
        <v>1.7361111111111112E-4</v>
      </c>
    </row>
    <row r="6" spans="1:5" x14ac:dyDescent="0.25">
      <c r="A6" t="s">
        <v>3</v>
      </c>
      <c r="B6" t="s">
        <v>9</v>
      </c>
      <c r="C6" t="s">
        <v>44</v>
      </c>
      <c r="D6" s="3">
        <v>0</v>
      </c>
      <c r="E6" s="1">
        <v>0</v>
      </c>
    </row>
    <row r="7" spans="1:5" x14ac:dyDescent="0.25">
      <c r="A7" t="s">
        <v>3</v>
      </c>
      <c r="B7" t="s">
        <v>10</v>
      </c>
      <c r="C7" t="s">
        <v>45</v>
      </c>
      <c r="D7" s="3">
        <v>0</v>
      </c>
      <c r="E7" s="1">
        <v>0</v>
      </c>
    </row>
    <row r="8" spans="1:5" x14ac:dyDescent="0.25">
      <c r="A8" t="s">
        <v>3</v>
      </c>
      <c r="B8" t="s">
        <v>11</v>
      </c>
      <c r="C8" t="s">
        <v>46</v>
      </c>
      <c r="D8" s="3">
        <v>0</v>
      </c>
      <c r="E8" s="1">
        <v>0</v>
      </c>
    </row>
    <row r="9" spans="1:5" x14ac:dyDescent="0.25">
      <c r="A9" t="s">
        <v>3</v>
      </c>
      <c r="B9" t="s">
        <v>12</v>
      </c>
      <c r="C9" t="s">
        <v>43</v>
      </c>
      <c r="D9" s="3">
        <v>150</v>
      </c>
      <c r="E9" s="1">
        <v>6.8287037037037025E-4</v>
      </c>
    </row>
    <row r="10" spans="1:5" x14ac:dyDescent="0.25">
      <c r="A10" t="s">
        <v>3</v>
      </c>
      <c r="B10" t="s">
        <v>13</v>
      </c>
      <c r="C10" t="s">
        <v>47</v>
      </c>
      <c r="D10" s="3">
        <v>580</v>
      </c>
      <c r="E10" s="1">
        <v>4.8263888888888887E-3</v>
      </c>
    </row>
    <row r="11" spans="1:5" x14ac:dyDescent="0.25">
      <c r="A11" t="s">
        <v>3</v>
      </c>
      <c r="B11" t="s">
        <v>14</v>
      </c>
      <c r="C11" t="s">
        <v>48</v>
      </c>
      <c r="D11" s="3">
        <v>230</v>
      </c>
      <c r="E11" s="1">
        <v>1.1574074074074073E-3</v>
      </c>
    </row>
    <row r="12" spans="1:5" x14ac:dyDescent="0.25">
      <c r="A12" t="s">
        <v>3</v>
      </c>
      <c r="B12" t="s">
        <v>15</v>
      </c>
      <c r="C12" t="s">
        <v>49</v>
      </c>
      <c r="D12" s="3">
        <v>628</v>
      </c>
      <c r="E12" s="1">
        <v>5.3819444444444453E-3</v>
      </c>
    </row>
    <row r="13" spans="1:5" x14ac:dyDescent="0.25">
      <c r="A13" t="s">
        <v>3</v>
      </c>
      <c r="B13" t="s">
        <v>16</v>
      </c>
      <c r="C13" t="s">
        <v>50</v>
      </c>
      <c r="D13" s="3">
        <v>0</v>
      </c>
      <c r="E13" s="1">
        <v>0</v>
      </c>
    </row>
    <row r="14" spans="1:5" x14ac:dyDescent="0.25">
      <c r="A14" t="s">
        <v>3</v>
      </c>
      <c r="B14" t="s">
        <v>17</v>
      </c>
      <c r="C14" t="s">
        <v>51</v>
      </c>
      <c r="D14" s="3">
        <v>38</v>
      </c>
      <c r="E14" s="1">
        <v>1.3888888888888889E-4</v>
      </c>
    </row>
    <row r="15" spans="1:5" x14ac:dyDescent="0.25">
      <c r="A15" t="s">
        <v>3</v>
      </c>
      <c r="B15" t="s">
        <v>18</v>
      </c>
      <c r="C15" t="s">
        <v>52</v>
      </c>
      <c r="D15" s="3">
        <v>0</v>
      </c>
      <c r="E15" s="1">
        <v>0</v>
      </c>
    </row>
    <row r="16" spans="1:5" x14ac:dyDescent="0.25">
      <c r="A16" t="s">
        <v>3</v>
      </c>
      <c r="B16" t="s">
        <v>19</v>
      </c>
      <c r="C16" t="s">
        <v>53</v>
      </c>
      <c r="D16" s="3">
        <v>536</v>
      </c>
      <c r="E16" s="1">
        <v>4.2361111111111106E-3</v>
      </c>
    </row>
    <row r="17" spans="1:5" x14ac:dyDescent="0.25">
      <c r="A17" t="s">
        <v>3</v>
      </c>
      <c r="B17" t="s">
        <v>20</v>
      </c>
      <c r="C17" t="s">
        <v>54</v>
      </c>
      <c r="D17" s="3">
        <v>346</v>
      </c>
      <c r="E17" s="1">
        <v>2.1643518518518518E-3</v>
      </c>
    </row>
    <row r="18" spans="1:5" x14ac:dyDescent="0.25">
      <c r="A18" t="s">
        <v>3</v>
      </c>
      <c r="B18" t="s">
        <v>21</v>
      </c>
      <c r="C18" t="s">
        <v>55</v>
      </c>
      <c r="D18" s="3">
        <v>162</v>
      </c>
      <c r="E18" s="1">
        <v>7.6388888888888893E-4</v>
      </c>
    </row>
    <row r="19" spans="1:5" x14ac:dyDescent="0.25">
      <c r="A19" t="s">
        <v>3</v>
      </c>
      <c r="B19" t="s">
        <v>22</v>
      </c>
      <c r="C19" t="s">
        <v>56</v>
      </c>
      <c r="D19" s="3">
        <v>296</v>
      </c>
      <c r="E19" s="1">
        <v>2.4189814814814816E-3</v>
      </c>
    </row>
    <row r="20" spans="1:5" x14ac:dyDescent="0.25">
      <c r="A20" t="s">
        <v>3</v>
      </c>
      <c r="B20" t="s">
        <v>23</v>
      </c>
      <c r="C20" t="s">
        <v>57</v>
      </c>
      <c r="D20" s="3">
        <v>0</v>
      </c>
      <c r="E20" s="1">
        <v>0</v>
      </c>
    </row>
    <row r="21" spans="1:5" x14ac:dyDescent="0.25">
      <c r="A21" t="s">
        <v>3</v>
      </c>
      <c r="B21" t="s">
        <v>24</v>
      </c>
      <c r="C21" t="s">
        <v>58</v>
      </c>
      <c r="D21" s="3">
        <v>400</v>
      </c>
      <c r="E21" s="1">
        <v>2.6967592592592594E-3</v>
      </c>
    </row>
    <row r="22" spans="1:5" x14ac:dyDescent="0.25">
      <c r="A22" t="s">
        <v>3</v>
      </c>
      <c r="B22" t="s">
        <v>25</v>
      </c>
      <c r="C22" t="s">
        <v>59</v>
      </c>
      <c r="D22" s="3">
        <v>116</v>
      </c>
      <c r="E22" s="1">
        <v>4.9768518518518521E-4</v>
      </c>
    </row>
    <row r="23" spans="1:5" x14ac:dyDescent="0.25">
      <c r="A23" t="s">
        <v>3</v>
      </c>
      <c r="B23" t="s">
        <v>26</v>
      </c>
      <c r="C23" t="s">
        <v>60</v>
      </c>
      <c r="D23" s="3">
        <v>172</v>
      </c>
      <c r="E23" s="1">
        <v>8.1018518518518516E-4</v>
      </c>
    </row>
    <row r="24" spans="1:5" x14ac:dyDescent="0.25">
      <c r="A24" t="s">
        <v>3</v>
      </c>
      <c r="B24" t="s">
        <v>27</v>
      </c>
      <c r="C24" t="s">
        <v>61</v>
      </c>
      <c r="D24" s="3">
        <v>14</v>
      </c>
      <c r="E24" s="1">
        <v>4.6296296296296294E-5</v>
      </c>
    </row>
    <row r="25" spans="1:5" x14ac:dyDescent="0.25">
      <c r="A25" t="s">
        <v>3</v>
      </c>
      <c r="B25" t="s">
        <v>28</v>
      </c>
      <c r="C25" t="s">
        <v>62</v>
      </c>
      <c r="D25" s="3">
        <v>662</v>
      </c>
      <c r="E25" s="1">
        <v>6.053240740740741E-3</v>
      </c>
    </row>
    <row r="26" spans="1:5" x14ac:dyDescent="0.25">
      <c r="A26" t="s">
        <v>3</v>
      </c>
      <c r="B26" t="s">
        <v>29</v>
      </c>
      <c r="C26" t="s">
        <v>63</v>
      </c>
      <c r="D26" s="3">
        <v>678</v>
      </c>
      <c r="E26" s="1">
        <v>6.2268518518518515E-3</v>
      </c>
    </row>
    <row r="27" spans="1:5" x14ac:dyDescent="0.25">
      <c r="A27" t="s">
        <v>3</v>
      </c>
      <c r="B27" t="s">
        <v>30</v>
      </c>
      <c r="C27" t="s">
        <v>64</v>
      </c>
      <c r="D27" s="3">
        <v>1738</v>
      </c>
      <c r="E27" s="1">
        <v>3.1469907407407412E-2</v>
      </c>
    </row>
    <row r="28" spans="1:5" x14ac:dyDescent="0.25">
      <c r="A28" t="s">
        <v>3</v>
      </c>
      <c r="B28" t="s">
        <v>31</v>
      </c>
      <c r="C28" t="s">
        <v>65</v>
      </c>
      <c r="D28" s="3">
        <v>0</v>
      </c>
      <c r="E28" s="1">
        <v>0</v>
      </c>
    </row>
    <row r="29" spans="1:5" x14ac:dyDescent="0.25">
      <c r="A29" t="s">
        <v>3</v>
      </c>
      <c r="B29" t="s">
        <v>32</v>
      </c>
      <c r="C29" t="s">
        <v>40</v>
      </c>
      <c r="D29" s="3">
        <v>132</v>
      </c>
      <c r="E29" s="1">
        <v>5.6712962962962956E-4</v>
      </c>
    </row>
    <row r="30" spans="1:5" x14ac:dyDescent="0.25">
      <c r="A30" t="s">
        <v>3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3</v>
      </c>
      <c r="B32" t="s">
        <v>33</v>
      </c>
      <c r="C32" t="s">
        <v>66</v>
      </c>
      <c r="D32" s="3">
        <v>532</v>
      </c>
      <c r="E32" s="1">
        <v>4.1898148148148146E-3</v>
      </c>
    </row>
    <row r="33" spans="1:5" x14ac:dyDescent="0.25">
      <c r="A33" t="s">
        <v>37</v>
      </c>
      <c r="D33" s="4">
        <f>SUBTOTAL(109,BG[Fields])</f>
        <v>7690</v>
      </c>
      <c r="E33" s="1">
        <f>SUBTOTAL(109,BG[ExecTime])</f>
        <v>7.5497685185185182E-2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6608-F5FB-4514-B5D9-E80BCEE3AF57}">
  <sheetPr codeName="Sheet3"/>
  <dimension ref="A1:E33"/>
  <sheetViews>
    <sheetView showGridLines="0" workbookViewId="0">
      <selection activeCell="C13" sqref="C1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34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34</v>
      </c>
      <c r="B3" t="s">
        <v>6</v>
      </c>
      <c r="C3" t="s">
        <v>39</v>
      </c>
      <c r="D3" s="3">
        <v>718</v>
      </c>
      <c r="E3" s="1">
        <v>6.5393518518518517E-3</v>
      </c>
    </row>
    <row r="4" spans="1:5" x14ac:dyDescent="0.25">
      <c r="A4" t="s">
        <v>34</v>
      </c>
      <c r="B4" t="s">
        <v>7</v>
      </c>
      <c r="C4" t="s">
        <v>41</v>
      </c>
      <c r="D4" s="3">
        <v>420</v>
      </c>
      <c r="E4" s="1">
        <v>2.8356481481481479E-3</v>
      </c>
    </row>
    <row r="5" spans="1:5" x14ac:dyDescent="0.25">
      <c r="A5" t="s">
        <v>34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34</v>
      </c>
      <c r="B6" t="s">
        <v>9</v>
      </c>
      <c r="C6" t="s">
        <v>44</v>
      </c>
      <c r="D6" s="3">
        <v>664</v>
      </c>
      <c r="E6" s="1">
        <v>5.7175925925925927E-3</v>
      </c>
    </row>
    <row r="7" spans="1:5" x14ac:dyDescent="0.25">
      <c r="A7" t="s">
        <v>34</v>
      </c>
      <c r="B7" t="s">
        <v>10</v>
      </c>
      <c r="C7" t="s">
        <v>45</v>
      </c>
      <c r="D7" s="3">
        <v>1692</v>
      </c>
      <c r="E7" s="1">
        <v>3.0219907407407407E-2</v>
      </c>
    </row>
    <row r="8" spans="1:5" x14ac:dyDescent="0.25">
      <c r="A8" t="s">
        <v>34</v>
      </c>
      <c r="B8" t="s">
        <v>11</v>
      </c>
      <c r="C8" t="s">
        <v>46</v>
      </c>
      <c r="D8" s="3">
        <v>1220</v>
      </c>
      <c r="E8" s="1">
        <v>1.6666666666666666E-2</v>
      </c>
    </row>
    <row r="9" spans="1:5" x14ac:dyDescent="0.25">
      <c r="A9" t="s">
        <v>34</v>
      </c>
      <c r="B9" t="s">
        <v>12</v>
      </c>
      <c r="C9" t="s">
        <v>43</v>
      </c>
      <c r="D9" s="3">
        <v>1782</v>
      </c>
      <c r="E9" s="1">
        <v>3.3715277777777775E-2</v>
      </c>
    </row>
    <row r="10" spans="1:5" x14ac:dyDescent="0.25">
      <c r="A10" t="s">
        <v>34</v>
      </c>
      <c r="B10" t="s">
        <v>13</v>
      </c>
      <c r="C10" t="s">
        <v>47</v>
      </c>
      <c r="D10" s="3">
        <v>2540</v>
      </c>
      <c r="E10" s="1">
        <v>6.2303240740740735E-2</v>
      </c>
    </row>
    <row r="11" spans="1:5" x14ac:dyDescent="0.25">
      <c r="A11" t="s">
        <v>34</v>
      </c>
      <c r="B11" t="s">
        <v>14</v>
      </c>
      <c r="C11" t="s">
        <v>48</v>
      </c>
      <c r="D11" s="3">
        <v>312</v>
      </c>
      <c r="E11" s="1">
        <v>1.7592592592592592E-3</v>
      </c>
    </row>
    <row r="12" spans="1:5" x14ac:dyDescent="0.25">
      <c r="A12" t="s">
        <v>34</v>
      </c>
      <c r="B12" t="s">
        <v>15</v>
      </c>
      <c r="C12" t="s">
        <v>49</v>
      </c>
      <c r="D12" s="3">
        <v>372</v>
      </c>
      <c r="E12" s="1">
        <v>2.2800925925925927E-3</v>
      </c>
    </row>
    <row r="13" spans="1:5" x14ac:dyDescent="0.25">
      <c r="A13" t="s">
        <v>34</v>
      </c>
      <c r="B13" t="s">
        <v>16</v>
      </c>
      <c r="C13" t="s">
        <v>50</v>
      </c>
      <c r="D13" s="3">
        <v>744</v>
      </c>
      <c r="E13" s="1">
        <v>6.8171296296296287E-3</v>
      </c>
    </row>
    <row r="14" spans="1:5" x14ac:dyDescent="0.25">
      <c r="A14" t="s">
        <v>34</v>
      </c>
      <c r="B14" t="s">
        <v>17</v>
      </c>
      <c r="C14" t="s">
        <v>51</v>
      </c>
      <c r="D14" s="3">
        <v>758</v>
      </c>
      <c r="E14" s="1">
        <v>7.6620370370370366E-3</v>
      </c>
    </row>
    <row r="15" spans="1:5" x14ac:dyDescent="0.25">
      <c r="A15" t="s">
        <v>34</v>
      </c>
      <c r="B15" t="s">
        <v>18</v>
      </c>
      <c r="C15" t="s">
        <v>52</v>
      </c>
      <c r="D15" s="3">
        <v>402</v>
      </c>
      <c r="E15" s="1">
        <v>2.5578703703703705E-3</v>
      </c>
    </row>
    <row r="16" spans="1:5" x14ac:dyDescent="0.25">
      <c r="A16" t="s">
        <v>34</v>
      </c>
      <c r="B16" t="s">
        <v>19</v>
      </c>
      <c r="C16" t="s">
        <v>53</v>
      </c>
      <c r="D16" s="3">
        <v>778</v>
      </c>
      <c r="E16" s="1">
        <v>7.3495370370370372E-3</v>
      </c>
    </row>
    <row r="17" spans="1:5" x14ac:dyDescent="0.25">
      <c r="A17" t="s">
        <v>34</v>
      </c>
      <c r="B17" t="s">
        <v>20</v>
      </c>
      <c r="C17" t="s">
        <v>54</v>
      </c>
      <c r="D17" s="3">
        <v>710</v>
      </c>
      <c r="E17" s="1">
        <v>6.3078703703703708E-3</v>
      </c>
    </row>
    <row r="18" spans="1:5" x14ac:dyDescent="0.25">
      <c r="A18" t="s">
        <v>34</v>
      </c>
      <c r="B18" t="s">
        <v>21</v>
      </c>
      <c r="C18" t="s">
        <v>55</v>
      </c>
      <c r="D18" s="3">
        <v>870</v>
      </c>
      <c r="E18" s="1">
        <v>1.0613425925925927E-2</v>
      </c>
    </row>
    <row r="19" spans="1:5" x14ac:dyDescent="0.25">
      <c r="A19" t="s">
        <v>34</v>
      </c>
      <c r="B19" t="s">
        <v>22</v>
      </c>
      <c r="C19" t="s">
        <v>56</v>
      </c>
      <c r="D19" s="3">
        <v>3940</v>
      </c>
      <c r="E19" s="1">
        <v>0.14859953703703704</v>
      </c>
    </row>
    <row r="20" spans="1:5" x14ac:dyDescent="0.25">
      <c r="A20" t="s">
        <v>34</v>
      </c>
      <c r="B20" t="s">
        <v>23</v>
      </c>
      <c r="C20" t="s">
        <v>57</v>
      </c>
      <c r="D20" s="3">
        <v>892</v>
      </c>
      <c r="E20" s="1">
        <v>9.4444444444444445E-3</v>
      </c>
    </row>
    <row r="21" spans="1:5" x14ac:dyDescent="0.25">
      <c r="A21" t="s">
        <v>34</v>
      </c>
      <c r="B21" t="s">
        <v>24</v>
      </c>
      <c r="C21" t="s">
        <v>58</v>
      </c>
      <c r="D21" s="3">
        <v>2968</v>
      </c>
      <c r="E21" s="1">
        <v>8.5185185185185183E-2</v>
      </c>
    </row>
    <row r="22" spans="1:5" x14ac:dyDescent="0.25">
      <c r="A22" t="s">
        <v>34</v>
      </c>
      <c r="B22" t="s">
        <v>25</v>
      </c>
      <c r="C22" t="s">
        <v>59</v>
      </c>
      <c r="D22" s="3">
        <v>2152</v>
      </c>
      <c r="E22" s="1">
        <v>4.6342592592592595E-2</v>
      </c>
    </row>
    <row r="23" spans="1:5" x14ac:dyDescent="0.25">
      <c r="A23" t="s">
        <v>34</v>
      </c>
      <c r="B23" t="s">
        <v>26</v>
      </c>
      <c r="C23" t="s">
        <v>60</v>
      </c>
      <c r="D23" s="3">
        <v>564</v>
      </c>
      <c r="E23" s="1">
        <v>4.409722222222222E-3</v>
      </c>
    </row>
    <row r="24" spans="1:5" x14ac:dyDescent="0.25">
      <c r="A24" t="s">
        <v>34</v>
      </c>
      <c r="B24" t="s">
        <v>27</v>
      </c>
      <c r="C24" t="s">
        <v>61</v>
      </c>
      <c r="D24" s="3">
        <v>242</v>
      </c>
      <c r="E24" s="1">
        <v>1.25E-3</v>
      </c>
    </row>
    <row r="25" spans="1:5" x14ac:dyDescent="0.25">
      <c r="A25" t="s">
        <v>34</v>
      </c>
      <c r="B25" t="s">
        <v>28</v>
      </c>
      <c r="C25" t="s">
        <v>62</v>
      </c>
      <c r="D25" s="3">
        <v>1624</v>
      </c>
      <c r="E25" s="1">
        <v>2.7465277777777772E-2</v>
      </c>
    </row>
    <row r="26" spans="1:5" x14ac:dyDescent="0.25">
      <c r="A26" t="s">
        <v>34</v>
      </c>
      <c r="B26" t="s">
        <v>29</v>
      </c>
      <c r="C26" t="s">
        <v>63</v>
      </c>
      <c r="D26" s="3">
        <v>2106</v>
      </c>
      <c r="E26" s="1">
        <v>4.372685185185185E-2</v>
      </c>
    </row>
    <row r="27" spans="1:5" x14ac:dyDescent="0.25">
      <c r="A27" t="s">
        <v>34</v>
      </c>
      <c r="B27" t="s">
        <v>30</v>
      </c>
      <c r="C27" t="s">
        <v>64</v>
      </c>
      <c r="D27" s="3">
        <v>4410</v>
      </c>
      <c r="E27" s="1">
        <v>0.18337962962962961</v>
      </c>
    </row>
    <row r="28" spans="1:5" x14ac:dyDescent="0.25">
      <c r="A28" t="s">
        <v>34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34</v>
      </c>
      <c r="B29" t="s">
        <v>32</v>
      </c>
      <c r="C29" t="s">
        <v>40</v>
      </c>
      <c r="D29" s="3">
        <v>1502</v>
      </c>
      <c r="E29" s="1">
        <v>2.462962962962963E-2</v>
      </c>
    </row>
    <row r="30" spans="1:5" x14ac:dyDescent="0.25">
      <c r="A30" t="s">
        <v>34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34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34</v>
      </c>
      <c r="B32" t="s">
        <v>33</v>
      </c>
      <c r="C32" t="s">
        <v>66</v>
      </c>
      <c r="D32" s="3">
        <v>718</v>
      </c>
      <c r="E32" s="1">
        <v>6.8171296296296287E-3</v>
      </c>
    </row>
    <row r="33" spans="1:5" x14ac:dyDescent="0.25">
      <c r="A33" t="s">
        <v>37</v>
      </c>
      <c r="D33" s="4">
        <f>SUBTOTAL(109,CD[Fields])</f>
        <v>35216</v>
      </c>
      <c r="E33" s="1">
        <f>SUBTOTAL(109,CD[ExecTime])</f>
        <v>0.78506944444444449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93B0-6957-4CDB-A21D-A284C67269DB}">
  <sheetPr codeName="Sheet4"/>
  <dimension ref="A1:E33"/>
  <sheetViews>
    <sheetView showGridLines="0" workbookViewId="0">
      <selection activeCell="E14" sqref="E14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36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36</v>
      </c>
      <c r="B3" t="s">
        <v>6</v>
      </c>
      <c r="C3" t="s">
        <v>39</v>
      </c>
      <c r="D3" s="3">
        <v>718</v>
      </c>
      <c r="E3" s="1">
        <v>6.4236111111111117E-3</v>
      </c>
    </row>
    <row r="4" spans="1:5" x14ac:dyDescent="0.25">
      <c r="A4" t="s">
        <v>36</v>
      </c>
      <c r="B4" t="s">
        <v>7</v>
      </c>
      <c r="C4" t="s">
        <v>41</v>
      </c>
      <c r="D4" s="3">
        <v>420</v>
      </c>
      <c r="E4" s="1">
        <v>2.8009259259259259E-3</v>
      </c>
    </row>
    <row r="5" spans="1:5" x14ac:dyDescent="0.25">
      <c r="A5" t="s">
        <v>36</v>
      </c>
      <c r="B5" t="s">
        <v>8</v>
      </c>
      <c r="C5" t="s">
        <v>42</v>
      </c>
      <c r="D5" s="3">
        <v>110</v>
      </c>
      <c r="E5" s="1">
        <v>4.3981481481481481E-4</v>
      </c>
    </row>
    <row r="6" spans="1:5" x14ac:dyDescent="0.25">
      <c r="A6" t="s">
        <v>36</v>
      </c>
      <c r="B6" t="s">
        <v>9</v>
      </c>
      <c r="C6" t="s">
        <v>44</v>
      </c>
      <c r="D6" s="3">
        <v>664</v>
      </c>
      <c r="E6" s="1">
        <v>5.6597222222222222E-3</v>
      </c>
    </row>
    <row r="7" spans="1:5" x14ac:dyDescent="0.25">
      <c r="A7" t="s">
        <v>36</v>
      </c>
      <c r="B7" t="s">
        <v>10</v>
      </c>
      <c r="C7" t="s">
        <v>45</v>
      </c>
      <c r="D7" s="3">
        <v>1692</v>
      </c>
      <c r="E7" s="1">
        <v>2.943287037037037E-2</v>
      </c>
    </row>
    <row r="8" spans="1:5" x14ac:dyDescent="0.25">
      <c r="A8" t="s">
        <v>36</v>
      </c>
      <c r="B8" t="s">
        <v>11</v>
      </c>
      <c r="C8" t="s">
        <v>46</v>
      </c>
      <c r="D8" s="3">
        <v>1220</v>
      </c>
      <c r="E8" s="1">
        <v>1.6180555555555556E-2</v>
      </c>
    </row>
    <row r="9" spans="1:5" x14ac:dyDescent="0.25">
      <c r="A9" t="s">
        <v>36</v>
      </c>
      <c r="B9" t="s">
        <v>12</v>
      </c>
      <c r="C9" t="s">
        <v>43</v>
      </c>
      <c r="D9" s="3">
        <v>3082</v>
      </c>
      <c r="E9" s="1">
        <v>9.6099537037037039E-2</v>
      </c>
    </row>
    <row r="10" spans="1:5" x14ac:dyDescent="0.25">
      <c r="A10" t="s">
        <v>36</v>
      </c>
      <c r="B10" t="s">
        <v>13</v>
      </c>
      <c r="C10" t="s">
        <v>47</v>
      </c>
      <c r="D10" s="3">
        <v>4454</v>
      </c>
      <c r="E10" s="1">
        <v>0.19158564814814816</v>
      </c>
    </row>
    <row r="11" spans="1:5" x14ac:dyDescent="0.25">
      <c r="A11" t="s">
        <v>36</v>
      </c>
      <c r="B11" t="s">
        <v>14</v>
      </c>
      <c r="C11" t="s">
        <v>48</v>
      </c>
      <c r="D11" s="3">
        <v>312</v>
      </c>
      <c r="E11" s="1">
        <v>1.7824074074074072E-3</v>
      </c>
    </row>
    <row r="12" spans="1:5" x14ac:dyDescent="0.25">
      <c r="A12" t="s">
        <v>36</v>
      </c>
      <c r="B12" t="s">
        <v>15</v>
      </c>
      <c r="C12" t="s">
        <v>49</v>
      </c>
      <c r="D12" s="3">
        <v>372</v>
      </c>
      <c r="E12" s="1">
        <v>2.3148148148148151E-3</v>
      </c>
    </row>
    <row r="13" spans="1:5" x14ac:dyDescent="0.25">
      <c r="A13" t="s">
        <v>36</v>
      </c>
      <c r="B13" t="s">
        <v>16</v>
      </c>
      <c r="C13" t="s">
        <v>50</v>
      </c>
      <c r="D13" s="3">
        <v>744</v>
      </c>
      <c r="E13" s="1">
        <v>6.9444444444444441E-3</v>
      </c>
    </row>
    <row r="14" spans="1:5" x14ac:dyDescent="0.25">
      <c r="A14" t="s">
        <v>36</v>
      </c>
      <c r="B14" t="s">
        <v>17</v>
      </c>
      <c r="C14" t="s">
        <v>51</v>
      </c>
      <c r="D14" s="3">
        <v>758</v>
      </c>
      <c r="E14" s="1">
        <v>7.0254629629629634E-3</v>
      </c>
    </row>
    <row r="15" spans="1:5" x14ac:dyDescent="0.25">
      <c r="A15" t="s">
        <v>36</v>
      </c>
      <c r="B15" t="s">
        <v>18</v>
      </c>
      <c r="C15" t="s">
        <v>52</v>
      </c>
      <c r="D15" s="3">
        <v>402</v>
      </c>
      <c r="E15" s="1">
        <v>2.5578703703703705E-3</v>
      </c>
    </row>
    <row r="16" spans="1:5" x14ac:dyDescent="0.25">
      <c r="A16" t="s">
        <v>36</v>
      </c>
      <c r="B16" t="s">
        <v>19</v>
      </c>
      <c r="C16" t="s">
        <v>53</v>
      </c>
      <c r="D16" s="3">
        <v>778</v>
      </c>
      <c r="E16" s="1">
        <v>7.4189814814814813E-3</v>
      </c>
    </row>
    <row r="17" spans="1:5" x14ac:dyDescent="0.25">
      <c r="A17" t="s">
        <v>36</v>
      </c>
      <c r="B17" t="s">
        <v>20</v>
      </c>
      <c r="C17" t="s">
        <v>54</v>
      </c>
      <c r="D17" s="3">
        <v>710</v>
      </c>
      <c r="E17" s="1">
        <v>6.4236111111111117E-3</v>
      </c>
    </row>
    <row r="18" spans="1:5" x14ac:dyDescent="0.25">
      <c r="A18" t="s">
        <v>36</v>
      </c>
      <c r="B18" t="s">
        <v>21</v>
      </c>
      <c r="C18" t="s">
        <v>55</v>
      </c>
      <c r="D18" s="3">
        <v>870</v>
      </c>
      <c r="E18" s="1">
        <v>9.0856481481481483E-3</v>
      </c>
    </row>
    <row r="19" spans="1:5" x14ac:dyDescent="0.25">
      <c r="A19" t="s">
        <v>36</v>
      </c>
      <c r="B19" t="s">
        <v>22</v>
      </c>
      <c r="C19" t="s">
        <v>56</v>
      </c>
      <c r="D19" s="3">
        <v>3940</v>
      </c>
      <c r="E19" s="1">
        <v>0.14760416666666668</v>
      </c>
    </row>
    <row r="20" spans="1:5" x14ac:dyDescent="0.25">
      <c r="A20" t="s">
        <v>36</v>
      </c>
      <c r="B20" t="s">
        <v>23</v>
      </c>
      <c r="C20" t="s">
        <v>57</v>
      </c>
      <c r="D20" s="3">
        <v>892</v>
      </c>
      <c r="E20" s="1">
        <v>9.386574074074075E-3</v>
      </c>
    </row>
    <row r="21" spans="1:5" x14ac:dyDescent="0.25">
      <c r="A21" t="s">
        <v>36</v>
      </c>
      <c r="B21" t="s">
        <v>24</v>
      </c>
      <c r="C21" t="s">
        <v>58</v>
      </c>
      <c r="D21" s="3">
        <v>2968</v>
      </c>
      <c r="E21" s="1">
        <v>8.5717592592592595E-2</v>
      </c>
    </row>
    <row r="22" spans="1:5" x14ac:dyDescent="0.25">
      <c r="A22" t="s">
        <v>36</v>
      </c>
      <c r="B22" t="s">
        <v>25</v>
      </c>
      <c r="C22" t="s">
        <v>59</v>
      </c>
      <c r="D22" s="3">
        <v>2152</v>
      </c>
      <c r="E22" s="1">
        <v>4.6828703703703706E-2</v>
      </c>
    </row>
    <row r="23" spans="1:5" x14ac:dyDescent="0.25">
      <c r="A23" t="s">
        <v>36</v>
      </c>
      <c r="B23" t="s">
        <v>26</v>
      </c>
      <c r="C23" t="s">
        <v>60</v>
      </c>
      <c r="D23" s="3">
        <v>564</v>
      </c>
      <c r="E23" s="1">
        <v>4.340277777777778E-3</v>
      </c>
    </row>
    <row r="24" spans="1:5" x14ac:dyDescent="0.25">
      <c r="A24" t="s">
        <v>36</v>
      </c>
      <c r="B24" t="s">
        <v>27</v>
      </c>
      <c r="C24" t="s">
        <v>61</v>
      </c>
      <c r="D24" s="3">
        <v>242</v>
      </c>
      <c r="E24" s="1">
        <v>1.2384259259259258E-3</v>
      </c>
    </row>
    <row r="25" spans="1:5" x14ac:dyDescent="0.25">
      <c r="A25" t="s">
        <v>36</v>
      </c>
      <c r="B25" t="s">
        <v>28</v>
      </c>
      <c r="C25" t="s">
        <v>62</v>
      </c>
      <c r="D25" s="3">
        <v>1624</v>
      </c>
      <c r="E25" s="1">
        <v>2.6990740740740742E-2</v>
      </c>
    </row>
    <row r="26" spans="1:5" x14ac:dyDescent="0.25">
      <c r="A26" t="s">
        <v>36</v>
      </c>
      <c r="B26" t="s">
        <v>29</v>
      </c>
      <c r="C26" t="s">
        <v>63</v>
      </c>
      <c r="D26" s="3">
        <v>2106</v>
      </c>
      <c r="E26" s="1">
        <v>4.4409722222222225E-2</v>
      </c>
    </row>
    <row r="27" spans="1:5" x14ac:dyDescent="0.25">
      <c r="A27" t="s">
        <v>36</v>
      </c>
      <c r="B27" t="s">
        <v>30</v>
      </c>
      <c r="C27" t="s">
        <v>64</v>
      </c>
      <c r="D27" s="3">
        <v>4410</v>
      </c>
      <c r="E27" s="1">
        <v>0.18236111111111111</v>
      </c>
    </row>
    <row r="28" spans="1:5" x14ac:dyDescent="0.25">
      <c r="A28" t="s">
        <v>36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36</v>
      </c>
      <c r="B29" t="s">
        <v>32</v>
      </c>
      <c r="C29" t="s">
        <v>40</v>
      </c>
      <c r="D29" s="3">
        <v>1502</v>
      </c>
      <c r="E29" s="1">
        <v>2.4594907407407409E-2</v>
      </c>
    </row>
    <row r="30" spans="1:5" x14ac:dyDescent="0.25">
      <c r="A30" t="s">
        <v>36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36</v>
      </c>
      <c r="B31" t="s">
        <v>93</v>
      </c>
      <c r="C31" t="s">
        <v>94</v>
      </c>
      <c r="D31" s="3">
        <v>24</v>
      </c>
      <c r="E31" s="1">
        <v>8.1018518518518516E-5</v>
      </c>
    </row>
    <row r="32" spans="1:5" x14ac:dyDescent="0.25">
      <c r="A32" t="s">
        <v>36</v>
      </c>
      <c r="B32" t="s">
        <v>33</v>
      </c>
      <c r="C32" t="s">
        <v>66</v>
      </c>
      <c r="D32" s="3">
        <v>746</v>
      </c>
      <c r="E32" s="1">
        <v>7.2453703703703708E-3</v>
      </c>
    </row>
    <row r="33" spans="1:5" x14ac:dyDescent="0.25">
      <c r="A33" t="s">
        <v>37</v>
      </c>
      <c r="D33" s="4">
        <f>SUBTOTAL(109,COUNTY[Fields])</f>
        <v>38482</v>
      </c>
      <c r="E33" s="1">
        <f>SUBTOTAL(109,COUNTY[ExecTime])</f>
        <v>0.97299768518518504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D762-8807-4143-A766-15822AE1F3D2}">
  <sheetPr codeName="Sheet5"/>
  <dimension ref="A1:E33"/>
  <sheetViews>
    <sheetView showGridLines="0" workbookViewId="0">
      <selection activeCell="D33" sqref="D33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67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67</v>
      </c>
      <c r="B3" t="s">
        <v>6</v>
      </c>
      <c r="C3" t="s">
        <v>39</v>
      </c>
      <c r="D3" s="3">
        <v>718</v>
      </c>
      <c r="E3" s="1">
        <v>6.4583333333333333E-3</v>
      </c>
    </row>
    <row r="4" spans="1:5" x14ac:dyDescent="0.25">
      <c r="A4" t="s">
        <v>67</v>
      </c>
      <c r="B4" t="s">
        <v>7</v>
      </c>
      <c r="C4" t="s">
        <v>41</v>
      </c>
      <c r="D4" s="3">
        <v>420</v>
      </c>
      <c r="E4" s="1">
        <v>2.7893518518518519E-3</v>
      </c>
    </row>
    <row r="5" spans="1:5" x14ac:dyDescent="0.25">
      <c r="A5" t="s">
        <v>67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67</v>
      </c>
      <c r="B6" t="s">
        <v>9</v>
      </c>
      <c r="C6" t="s">
        <v>44</v>
      </c>
      <c r="D6" s="3">
        <v>664</v>
      </c>
      <c r="E6" s="1">
        <v>5.6365740740740742E-3</v>
      </c>
    </row>
    <row r="7" spans="1:5" x14ac:dyDescent="0.25">
      <c r="A7" t="s">
        <v>67</v>
      </c>
      <c r="B7" t="s">
        <v>10</v>
      </c>
      <c r="C7" t="s">
        <v>45</v>
      </c>
      <c r="D7" s="3">
        <v>1692</v>
      </c>
      <c r="E7" s="1">
        <v>2.9409722222222223E-2</v>
      </c>
    </row>
    <row r="8" spans="1:5" x14ac:dyDescent="0.25">
      <c r="A8" t="s">
        <v>67</v>
      </c>
      <c r="B8" t="s">
        <v>11</v>
      </c>
      <c r="C8" t="s">
        <v>46</v>
      </c>
      <c r="D8" s="3">
        <v>1220</v>
      </c>
      <c r="E8" s="1">
        <v>1.6331018518518519E-2</v>
      </c>
    </row>
    <row r="9" spans="1:5" x14ac:dyDescent="0.25">
      <c r="A9" t="s">
        <v>67</v>
      </c>
      <c r="B9" t="s">
        <v>12</v>
      </c>
      <c r="C9" t="s">
        <v>43</v>
      </c>
      <c r="D9" s="3">
        <v>2432</v>
      </c>
      <c r="E9" s="1">
        <v>5.858796296296296E-2</v>
      </c>
    </row>
    <row r="10" spans="1:5" x14ac:dyDescent="0.25">
      <c r="A10" t="s">
        <v>67</v>
      </c>
      <c r="B10" t="s">
        <v>13</v>
      </c>
      <c r="C10" t="s">
        <v>47</v>
      </c>
      <c r="D10" s="3">
        <v>4454</v>
      </c>
      <c r="E10" s="1">
        <v>0.18920138888888891</v>
      </c>
    </row>
    <row r="11" spans="1:5" x14ac:dyDescent="0.25">
      <c r="A11" t="s">
        <v>67</v>
      </c>
      <c r="B11" t="s">
        <v>14</v>
      </c>
      <c r="C11" t="s">
        <v>48</v>
      </c>
      <c r="D11" s="3">
        <v>312</v>
      </c>
      <c r="E11" s="1">
        <v>1.8402777777777777E-3</v>
      </c>
    </row>
    <row r="12" spans="1:5" x14ac:dyDescent="0.25">
      <c r="A12" t="s">
        <v>67</v>
      </c>
      <c r="B12" t="s">
        <v>15</v>
      </c>
      <c r="C12" t="s">
        <v>49</v>
      </c>
      <c r="D12" s="3">
        <v>372</v>
      </c>
      <c r="E12" s="1">
        <v>2.3726851851851851E-3</v>
      </c>
    </row>
    <row r="13" spans="1:5" x14ac:dyDescent="0.25">
      <c r="A13" t="s">
        <v>67</v>
      </c>
      <c r="B13" t="s">
        <v>16</v>
      </c>
      <c r="C13" t="s">
        <v>50</v>
      </c>
      <c r="D13" s="3">
        <v>744</v>
      </c>
      <c r="E13" s="1">
        <v>7.1759259259259259E-3</v>
      </c>
    </row>
    <row r="14" spans="1:5" x14ac:dyDescent="0.25">
      <c r="A14" t="s">
        <v>67</v>
      </c>
      <c r="B14" t="s">
        <v>17</v>
      </c>
      <c r="C14" t="s">
        <v>51</v>
      </c>
      <c r="D14" s="3">
        <v>758</v>
      </c>
      <c r="E14" s="1">
        <v>7.3958333333333341E-3</v>
      </c>
    </row>
    <row r="15" spans="1:5" x14ac:dyDescent="0.25">
      <c r="A15" t="s">
        <v>67</v>
      </c>
      <c r="B15" t="s">
        <v>18</v>
      </c>
      <c r="C15" t="s">
        <v>52</v>
      </c>
      <c r="D15" s="3">
        <v>402</v>
      </c>
      <c r="E15" s="1">
        <v>2.7777777777777779E-3</v>
      </c>
    </row>
    <row r="16" spans="1:5" x14ac:dyDescent="0.25">
      <c r="A16" t="s">
        <v>67</v>
      </c>
      <c r="B16" t="s">
        <v>19</v>
      </c>
      <c r="C16" t="s">
        <v>53</v>
      </c>
      <c r="D16" s="3">
        <v>778</v>
      </c>
      <c r="E16" s="1">
        <v>7.6273148148148151E-3</v>
      </c>
    </row>
    <row r="17" spans="1:5" x14ac:dyDescent="0.25">
      <c r="A17" t="s">
        <v>67</v>
      </c>
      <c r="B17" t="s">
        <v>20</v>
      </c>
      <c r="C17" t="s">
        <v>54</v>
      </c>
      <c r="D17" s="3">
        <v>710</v>
      </c>
      <c r="E17" s="1">
        <v>6.6087962962962966E-3</v>
      </c>
    </row>
    <row r="18" spans="1:5" x14ac:dyDescent="0.25">
      <c r="A18" t="s">
        <v>67</v>
      </c>
      <c r="B18" t="s">
        <v>21</v>
      </c>
      <c r="C18" t="s">
        <v>55</v>
      </c>
      <c r="D18" s="3">
        <v>870</v>
      </c>
      <c r="E18" s="1">
        <v>9.7106481481481471E-3</v>
      </c>
    </row>
    <row r="19" spans="1:5" x14ac:dyDescent="0.25">
      <c r="A19" t="s">
        <v>67</v>
      </c>
      <c r="B19" t="s">
        <v>22</v>
      </c>
      <c r="C19" t="s">
        <v>56</v>
      </c>
      <c r="D19" s="3">
        <v>3940</v>
      </c>
      <c r="E19" s="1">
        <v>0.15131944444444445</v>
      </c>
    </row>
    <row r="20" spans="1:5" x14ac:dyDescent="0.25">
      <c r="A20" t="s">
        <v>67</v>
      </c>
      <c r="B20" t="s">
        <v>23</v>
      </c>
      <c r="C20" t="s">
        <v>57</v>
      </c>
      <c r="D20" s="3">
        <v>892</v>
      </c>
      <c r="E20" s="1">
        <v>9.2824074074074076E-3</v>
      </c>
    </row>
    <row r="21" spans="1:5" x14ac:dyDescent="0.25">
      <c r="A21" t="s">
        <v>67</v>
      </c>
      <c r="B21" t="s">
        <v>24</v>
      </c>
      <c r="C21" t="s">
        <v>58</v>
      </c>
      <c r="D21" s="3">
        <v>2968</v>
      </c>
      <c r="E21" s="1">
        <v>8.5347222222222227E-2</v>
      </c>
    </row>
    <row r="22" spans="1:5" x14ac:dyDescent="0.25">
      <c r="A22" t="s">
        <v>67</v>
      </c>
      <c r="B22" t="s">
        <v>25</v>
      </c>
      <c r="C22" t="s">
        <v>59</v>
      </c>
      <c r="D22" s="3">
        <v>2152</v>
      </c>
      <c r="E22" s="1">
        <v>4.6655092592592595E-2</v>
      </c>
    </row>
    <row r="23" spans="1:5" x14ac:dyDescent="0.25">
      <c r="A23" t="s">
        <v>67</v>
      </c>
      <c r="B23" t="s">
        <v>26</v>
      </c>
      <c r="C23" t="s">
        <v>60</v>
      </c>
      <c r="D23" s="3">
        <v>564</v>
      </c>
      <c r="E23" s="1">
        <v>4.3749999999999995E-3</v>
      </c>
    </row>
    <row r="24" spans="1:5" x14ac:dyDescent="0.25">
      <c r="A24" t="s">
        <v>67</v>
      </c>
      <c r="B24" t="s">
        <v>27</v>
      </c>
      <c r="C24" t="s">
        <v>61</v>
      </c>
      <c r="D24" s="3">
        <v>242</v>
      </c>
      <c r="E24" s="1">
        <v>1.261574074074074E-3</v>
      </c>
    </row>
    <row r="25" spans="1:5" x14ac:dyDescent="0.25">
      <c r="A25" t="s">
        <v>67</v>
      </c>
      <c r="B25" t="s">
        <v>28</v>
      </c>
      <c r="C25" t="s">
        <v>62</v>
      </c>
      <c r="D25" s="3">
        <v>1624</v>
      </c>
      <c r="E25" s="1">
        <v>2.7696759259259258E-2</v>
      </c>
    </row>
    <row r="26" spans="1:5" x14ac:dyDescent="0.25">
      <c r="A26" t="s">
        <v>67</v>
      </c>
      <c r="B26" t="s">
        <v>29</v>
      </c>
      <c r="C26" t="s">
        <v>63</v>
      </c>
      <c r="D26" s="3">
        <v>2106</v>
      </c>
      <c r="E26" s="1">
        <v>4.4270833333333336E-2</v>
      </c>
    </row>
    <row r="27" spans="1:5" x14ac:dyDescent="0.25">
      <c r="A27" t="s">
        <v>67</v>
      </c>
      <c r="B27" t="s">
        <v>30</v>
      </c>
      <c r="C27" t="s">
        <v>64</v>
      </c>
      <c r="D27" s="3">
        <v>4410</v>
      </c>
      <c r="E27" s="1">
        <v>0.18435185185185185</v>
      </c>
    </row>
    <row r="28" spans="1:5" x14ac:dyDescent="0.25">
      <c r="A28" t="s">
        <v>67</v>
      </c>
      <c r="B28" t="s">
        <v>31</v>
      </c>
      <c r="C28" t="s">
        <v>65</v>
      </c>
      <c r="D28" s="3">
        <v>2</v>
      </c>
      <c r="E28" s="1">
        <v>1.1574074074074073E-5</v>
      </c>
    </row>
    <row r="29" spans="1:5" x14ac:dyDescent="0.25">
      <c r="A29" t="s">
        <v>67</v>
      </c>
      <c r="B29" t="s">
        <v>32</v>
      </c>
      <c r="C29" t="s">
        <v>40</v>
      </c>
      <c r="D29" s="3">
        <v>1502</v>
      </c>
      <c r="E29" s="1">
        <v>2.4988425925925928E-2</v>
      </c>
    </row>
    <row r="30" spans="1:5" x14ac:dyDescent="0.25">
      <c r="A30" t="s">
        <v>67</v>
      </c>
      <c r="B30" t="s">
        <v>35</v>
      </c>
      <c r="C30" t="s">
        <v>92</v>
      </c>
      <c r="D30" s="3">
        <v>0</v>
      </c>
      <c r="E30" s="1">
        <v>0</v>
      </c>
    </row>
    <row r="31" spans="1:5" x14ac:dyDescent="0.25">
      <c r="A31" t="s">
        <v>67</v>
      </c>
      <c r="B31" t="s">
        <v>93</v>
      </c>
      <c r="C31" t="s">
        <v>94</v>
      </c>
      <c r="D31" s="3">
        <v>0</v>
      </c>
      <c r="E31" s="1">
        <v>0</v>
      </c>
    </row>
    <row r="32" spans="1:5" x14ac:dyDescent="0.25">
      <c r="A32" t="s">
        <v>67</v>
      </c>
      <c r="B32" t="s">
        <v>33</v>
      </c>
      <c r="C32" t="s">
        <v>66</v>
      </c>
      <c r="D32" s="3">
        <v>746</v>
      </c>
      <c r="E32" s="1">
        <v>7.3726851851851861E-3</v>
      </c>
    </row>
    <row r="33" spans="1:5" x14ac:dyDescent="0.25">
      <c r="A33" t="s">
        <v>37</v>
      </c>
      <c r="D33" s="4">
        <f>SUBTOTAL(109,COUSUB[Fields])</f>
        <v>37808</v>
      </c>
      <c r="E33" s="1">
        <f>SUBTOTAL(109,COUSUB[ExecTime])</f>
        <v>0.9413194444444446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0C4B-75D3-49E9-97F8-27D16017F3B1}">
  <sheetPr codeName="Sheet6"/>
  <dimension ref="A1:E33"/>
  <sheetViews>
    <sheetView showGridLines="0" tabSelected="1" workbookViewId="0">
      <selection activeCell="C34" sqref="C34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68</v>
      </c>
      <c r="B2" t="s">
        <v>4</v>
      </c>
      <c r="C2" t="s">
        <v>4</v>
      </c>
      <c r="D2" s="3">
        <v>4</v>
      </c>
      <c r="E2" s="1">
        <v>1.1574074074074073E-5</v>
      </c>
    </row>
    <row r="3" spans="1:5" x14ac:dyDescent="0.25">
      <c r="A3" t="s">
        <v>68</v>
      </c>
      <c r="B3" t="s">
        <v>6</v>
      </c>
      <c r="C3" t="s">
        <v>39</v>
      </c>
      <c r="D3" s="3">
        <v>718</v>
      </c>
      <c r="E3" s="1">
        <v>6.4120370370370364E-3</v>
      </c>
    </row>
    <row r="4" spans="1:5" x14ac:dyDescent="0.25">
      <c r="A4" t="s">
        <v>68</v>
      </c>
      <c r="B4" t="s">
        <v>7</v>
      </c>
      <c r="C4" t="s">
        <v>41</v>
      </c>
      <c r="D4" s="3">
        <v>420</v>
      </c>
      <c r="E4" s="1">
        <v>2.7893518518518519E-3</v>
      </c>
    </row>
    <row r="5" spans="1:5" x14ac:dyDescent="0.25">
      <c r="A5" t="s">
        <v>68</v>
      </c>
      <c r="B5" t="s">
        <v>8</v>
      </c>
      <c r="C5" t="s">
        <v>42</v>
      </c>
      <c r="D5" s="3">
        <v>110</v>
      </c>
      <c r="E5" s="1">
        <v>4.5138888888888892E-4</v>
      </c>
    </row>
    <row r="6" spans="1:5" x14ac:dyDescent="0.25">
      <c r="A6" t="s">
        <v>68</v>
      </c>
      <c r="B6" t="s">
        <v>9</v>
      </c>
      <c r="C6" t="s">
        <v>44</v>
      </c>
      <c r="D6" s="3">
        <v>664</v>
      </c>
    </row>
    <row r="7" spans="1:5" x14ac:dyDescent="0.25">
      <c r="A7" t="s">
        <v>68</v>
      </c>
      <c r="B7" t="s">
        <v>10</v>
      </c>
      <c r="C7" t="s">
        <v>45</v>
      </c>
    </row>
    <row r="8" spans="1:5" x14ac:dyDescent="0.25">
      <c r="A8" t="s">
        <v>68</v>
      </c>
      <c r="B8" t="s">
        <v>11</v>
      </c>
      <c r="C8" t="s">
        <v>46</v>
      </c>
    </row>
    <row r="9" spans="1:5" x14ac:dyDescent="0.25">
      <c r="A9" t="s">
        <v>68</v>
      </c>
      <c r="B9" t="s">
        <v>12</v>
      </c>
      <c r="C9" t="s">
        <v>43</v>
      </c>
    </row>
    <row r="10" spans="1:5" x14ac:dyDescent="0.25">
      <c r="A10" t="s">
        <v>68</v>
      </c>
      <c r="B10" t="s">
        <v>13</v>
      </c>
      <c r="C10" t="s">
        <v>47</v>
      </c>
    </row>
    <row r="11" spans="1:5" x14ac:dyDescent="0.25">
      <c r="A11" t="s">
        <v>68</v>
      </c>
      <c r="B11" t="s">
        <v>14</v>
      </c>
      <c r="C11" t="s">
        <v>48</v>
      </c>
    </row>
    <row r="12" spans="1:5" x14ac:dyDescent="0.25">
      <c r="A12" t="s">
        <v>68</v>
      </c>
      <c r="B12" t="s">
        <v>15</v>
      </c>
      <c r="C12" t="s">
        <v>49</v>
      </c>
    </row>
    <row r="13" spans="1:5" x14ac:dyDescent="0.25">
      <c r="A13" t="s">
        <v>68</v>
      </c>
      <c r="B13" t="s">
        <v>16</v>
      </c>
      <c r="C13" t="s">
        <v>50</v>
      </c>
    </row>
    <row r="14" spans="1:5" x14ac:dyDescent="0.25">
      <c r="A14" t="s">
        <v>68</v>
      </c>
      <c r="B14" t="s">
        <v>17</v>
      </c>
      <c r="C14" t="s">
        <v>51</v>
      </c>
    </row>
    <row r="15" spans="1:5" x14ac:dyDescent="0.25">
      <c r="A15" t="s">
        <v>68</v>
      </c>
      <c r="B15" t="s">
        <v>18</v>
      </c>
      <c r="C15" t="s">
        <v>52</v>
      </c>
    </row>
    <row r="16" spans="1:5" x14ac:dyDescent="0.25">
      <c r="A16" t="s">
        <v>68</v>
      </c>
      <c r="B16" t="s">
        <v>19</v>
      </c>
      <c r="C16" t="s">
        <v>53</v>
      </c>
    </row>
    <row r="17" spans="1:3" x14ac:dyDescent="0.25">
      <c r="A17" t="s">
        <v>68</v>
      </c>
      <c r="B17" t="s">
        <v>20</v>
      </c>
      <c r="C17" t="s">
        <v>54</v>
      </c>
    </row>
    <row r="18" spans="1:3" x14ac:dyDescent="0.25">
      <c r="A18" t="s">
        <v>68</v>
      </c>
      <c r="B18" t="s">
        <v>21</v>
      </c>
      <c r="C18" t="s">
        <v>55</v>
      </c>
    </row>
    <row r="19" spans="1:3" x14ac:dyDescent="0.25">
      <c r="A19" t="s">
        <v>68</v>
      </c>
      <c r="B19" t="s">
        <v>22</v>
      </c>
      <c r="C19" t="s">
        <v>56</v>
      </c>
    </row>
    <row r="20" spans="1:3" x14ac:dyDescent="0.25">
      <c r="A20" t="s">
        <v>68</v>
      </c>
      <c r="B20" t="s">
        <v>23</v>
      </c>
      <c r="C20" t="s">
        <v>57</v>
      </c>
    </row>
    <row r="21" spans="1:3" x14ac:dyDescent="0.25">
      <c r="A21" t="s">
        <v>68</v>
      </c>
      <c r="B21" t="s">
        <v>24</v>
      </c>
      <c r="C21" t="s">
        <v>58</v>
      </c>
    </row>
    <row r="22" spans="1:3" x14ac:dyDescent="0.25">
      <c r="A22" t="s">
        <v>68</v>
      </c>
      <c r="B22" t="s">
        <v>25</v>
      </c>
      <c r="C22" t="s">
        <v>59</v>
      </c>
    </row>
    <row r="23" spans="1:3" x14ac:dyDescent="0.25">
      <c r="A23" t="s">
        <v>68</v>
      </c>
      <c r="B23" t="s">
        <v>26</v>
      </c>
      <c r="C23" t="s">
        <v>60</v>
      </c>
    </row>
    <row r="24" spans="1:3" x14ac:dyDescent="0.25">
      <c r="A24" t="s">
        <v>68</v>
      </c>
      <c r="B24" t="s">
        <v>27</v>
      </c>
      <c r="C24" t="s">
        <v>61</v>
      </c>
    </row>
    <row r="25" spans="1:3" x14ac:dyDescent="0.25">
      <c r="A25" t="s">
        <v>68</v>
      </c>
      <c r="B25" t="s">
        <v>28</v>
      </c>
      <c r="C25" t="s">
        <v>62</v>
      </c>
    </row>
    <row r="26" spans="1:3" x14ac:dyDescent="0.25">
      <c r="A26" t="s">
        <v>68</v>
      </c>
      <c r="B26" t="s">
        <v>29</v>
      </c>
      <c r="C26" t="s">
        <v>63</v>
      </c>
    </row>
    <row r="27" spans="1:3" x14ac:dyDescent="0.25">
      <c r="A27" t="s">
        <v>68</v>
      </c>
      <c r="B27" t="s">
        <v>30</v>
      </c>
      <c r="C27" t="s">
        <v>64</v>
      </c>
    </row>
    <row r="28" spans="1:3" x14ac:dyDescent="0.25">
      <c r="A28" t="s">
        <v>68</v>
      </c>
      <c r="B28" t="s">
        <v>31</v>
      </c>
      <c r="C28" t="s">
        <v>65</v>
      </c>
    </row>
    <row r="29" spans="1:3" x14ac:dyDescent="0.25">
      <c r="A29" t="s">
        <v>68</v>
      </c>
      <c r="B29" t="s">
        <v>32</v>
      </c>
      <c r="C29" t="s">
        <v>40</v>
      </c>
    </row>
    <row r="30" spans="1:3" x14ac:dyDescent="0.25">
      <c r="A30" t="s">
        <v>68</v>
      </c>
      <c r="B30" t="s">
        <v>35</v>
      </c>
      <c r="C30" t="s">
        <v>92</v>
      </c>
    </row>
    <row r="31" spans="1:3" x14ac:dyDescent="0.25">
      <c r="A31" t="s">
        <v>68</v>
      </c>
      <c r="B31" t="s">
        <v>93</v>
      </c>
      <c r="C31" t="s">
        <v>94</v>
      </c>
    </row>
    <row r="32" spans="1:3" x14ac:dyDescent="0.25">
      <c r="A32" t="s">
        <v>68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SUBTOTAL(109,PLACE[Fields])</f>
        <v>1916</v>
      </c>
      <c r="E33" s="1">
        <f>SUBTOTAL(109,PLACE[ExecTime])</f>
        <v>9.6643518518518511E-3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6CF-7F7C-4FA2-B021-C841351EDF9D}">
  <sheetPr codeName="Sheet7"/>
  <dimension ref="A1:E33"/>
  <sheetViews>
    <sheetView showGridLines="0" workbookViewId="0">
      <selection activeCell="A30" sqref="A30:A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69</v>
      </c>
      <c r="B2" t="s">
        <v>4</v>
      </c>
      <c r="C2" t="s">
        <v>4</v>
      </c>
    </row>
    <row r="3" spans="1:5" x14ac:dyDescent="0.25">
      <c r="A3" t="s">
        <v>69</v>
      </c>
      <c r="B3" t="s">
        <v>6</v>
      </c>
      <c r="C3" t="s">
        <v>39</v>
      </c>
    </row>
    <row r="4" spans="1:5" x14ac:dyDescent="0.25">
      <c r="A4" t="s">
        <v>69</v>
      </c>
      <c r="B4" t="s">
        <v>7</v>
      </c>
      <c r="C4" t="s">
        <v>41</v>
      </c>
    </row>
    <row r="5" spans="1:5" x14ac:dyDescent="0.25">
      <c r="A5" t="s">
        <v>69</v>
      </c>
      <c r="B5" t="s">
        <v>8</v>
      </c>
      <c r="C5" t="s">
        <v>42</v>
      </c>
    </row>
    <row r="6" spans="1:5" x14ac:dyDescent="0.25">
      <c r="A6" t="s">
        <v>69</v>
      </c>
      <c r="B6" t="s">
        <v>9</v>
      </c>
      <c r="C6" t="s">
        <v>44</v>
      </c>
    </row>
    <row r="7" spans="1:5" x14ac:dyDescent="0.25">
      <c r="A7" t="s">
        <v>69</v>
      </c>
      <c r="B7" t="s">
        <v>10</v>
      </c>
      <c r="C7" t="s">
        <v>45</v>
      </c>
    </row>
    <row r="8" spans="1:5" x14ac:dyDescent="0.25">
      <c r="A8" t="s">
        <v>69</v>
      </c>
      <c r="B8" t="s">
        <v>11</v>
      </c>
      <c r="C8" t="s">
        <v>46</v>
      </c>
    </row>
    <row r="9" spans="1:5" x14ac:dyDescent="0.25">
      <c r="A9" t="s">
        <v>69</v>
      </c>
      <c r="B9" t="s">
        <v>12</v>
      </c>
      <c r="C9" t="s">
        <v>43</v>
      </c>
    </row>
    <row r="10" spans="1:5" x14ac:dyDescent="0.25">
      <c r="A10" t="s">
        <v>69</v>
      </c>
      <c r="B10" t="s">
        <v>13</v>
      </c>
      <c r="C10" t="s">
        <v>47</v>
      </c>
    </row>
    <row r="11" spans="1:5" x14ac:dyDescent="0.25">
      <c r="A11" t="s">
        <v>69</v>
      </c>
      <c r="B11" t="s">
        <v>14</v>
      </c>
      <c r="C11" t="s">
        <v>48</v>
      </c>
    </row>
    <row r="12" spans="1:5" x14ac:dyDescent="0.25">
      <c r="A12" t="s">
        <v>69</v>
      </c>
      <c r="B12" t="s">
        <v>15</v>
      </c>
      <c r="C12" t="s">
        <v>49</v>
      </c>
    </row>
    <row r="13" spans="1:5" x14ac:dyDescent="0.25">
      <c r="A13" t="s">
        <v>69</v>
      </c>
      <c r="B13" t="s">
        <v>16</v>
      </c>
      <c r="C13" t="s">
        <v>50</v>
      </c>
    </row>
    <row r="14" spans="1:5" x14ac:dyDescent="0.25">
      <c r="A14" t="s">
        <v>69</v>
      </c>
      <c r="B14" t="s">
        <v>17</v>
      </c>
      <c r="C14" t="s">
        <v>51</v>
      </c>
    </row>
    <row r="15" spans="1:5" x14ac:dyDescent="0.25">
      <c r="A15" t="s">
        <v>69</v>
      </c>
      <c r="B15" t="s">
        <v>18</v>
      </c>
      <c r="C15" t="s">
        <v>52</v>
      </c>
    </row>
    <row r="16" spans="1:5" x14ac:dyDescent="0.25">
      <c r="A16" t="s">
        <v>69</v>
      </c>
      <c r="B16" t="s">
        <v>19</v>
      </c>
      <c r="C16" t="s">
        <v>53</v>
      </c>
    </row>
    <row r="17" spans="1:3" x14ac:dyDescent="0.25">
      <c r="A17" t="s">
        <v>69</v>
      </c>
      <c r="B17" t="s">
        <v>20</v>
      </c>
      <c r="C17" t="s">
        <v>54</v>
      </c>
    </row>
    <row r="18" spans="1:3" x14ac:dyDescent="0.25">
      <c r="A18" t="s">
        <v>69</v>
      </c>
      <c r="B18" t="s">
        <v>21</v>
      </c>
      <c r="C18" t="s">
        <v>55</v>
      </c>
    </row>
    <row r="19" spans="1:3" x14ac:dyDescent="0.25">
      <c r="A19" t="s">
        <v>69</v>
      </c>
      <c r="B19" t="s">
        <v>22</v>
      </c>
      <c r="C19" t="s">
        <v>56</v>
      </c>
    </row>
    <row r="20" spans="1:3" x14ac:dyDescent="0.25">
      <c r="A20" t="s">
        <v>69</v>
      </c>
      <c r="B20" t="s">
        <v>23</v>
      </c>
      <c r="C20" t="s">
        <v>57</v>
      </c>
    </row>
    <row r="21" spans="1:3" x14ac:dyDescent="0.25">
      <c r="A21" t="s">
        <v>69</v>
      </c>
      <c r="B21" t="s">
        <v>24</v>
      </c>
      <c r="C21" t="s">
        <v>58</v>
      </c>
    </row>
    <row r="22" spans="1:3" x14ac:dyDescent="0.25">
      <c r="A22" t="s">
        <v>69</v>
      </c>
      <c r="B22" t="s">
        <v>25</v>
      </c>
      <c r="C22" t="s">
        <v>59</v>
      </c>
    </row>
    <row r="23" spans="1:3" x14ac:dyDescent="0.25">
      <c r="A23" t="s">
        <v>69</v>
      </c>
      <c r="B23" t="s">
        <v>26</v>
      </c>
      <c r="C23" t="s">
        <v>60</v>
      </c>
    </row>
    <row r="24" spans="1:3" x14ac:dyDescent="0.25">
      <c r="A24" t="s">
        <v>69</v>
      </c>
      <c r="B24" t="s">
        <v>27</v>
      </c>
      <c r="C24" t="s">
        <v>61</v>
      </c>
    </row>
    <row r="25" spans="1:3" x14ac:dyDescent="0.25">
      <c r="A25" t="s">
        <v>69</v>
      </c>
      <c r="B25" t="s">
        <v>28</v>
      </c>
      <c r="C25" t="s">
        <v>62</v>
      </c>
    </row>
    <row r="26" spans="1:3" x14ac:dyDescent="0.25">
      <c r="A26" t="s">
        <v>69</v>
      </c>
      <c r="B26" t="s">
        <v>29</v>
      </c>
      <c r="C26" t="s">
        <v>63</v>
      </c>
    </row>
    <row r="27" spans="1:3" x14ac:dyDescent="0.25">
      <c r="A27" t="s">
        <v>69</v>
      </c>
      <c r="B27" t="s">
        <v>30</v>
      </c>
      <c r="C27" t="s">
        <v>64</v>
      </c>
    </row>
    <row r="28" spans="1:3" x14ac:dyDescent="0.25">
      <c r="A28" t="s">
        <v>69</v>
      </c>
      <c r="B28" t="s">
        <v>31</v>
      </c>
      <c r="C28" t="s">
        <v>65</v>
      </c>
    </row>
    <row r="29" spans="1:3" x14ac:dyDescent="0.25">
      <c r="A29" t="s">
        <v>69</v>
      </c>
      <c r="B29" t="s">
        <v>32</v>
      </c>
      <c r="C29" t="s">
        <v>40</v>
      </c>
    </row>
    <row r="30" spans="1:3" x14ac:dyDescent="0.25">
      <c r="A30" t="s">
        <v>69</v>
      </c>
      <c r="B30" t="s">
        <v>35</v>
      </c>
      <c r="C30" t="s">
        <v>92</v>
      </c>
    </row>
    <row r="31" spans="1:3" x14ac:dyDescent="0.25">
      <c r="A31" t="s">
        <v>69</v>
      </c>
      <c r="B31" t="s">
        <v>93</v>
      </c>
      <c r="C31" t="s">
        <v>94</v>
      </c>
    </row>
    <row r="32" spans="1:3" x14ac:dyDescent="0.25">
      <c r="A32" t="s">
        <v>69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SUBTOTAL(109,PUMA[Fields])</f>
        <v>0</v>
      </c>
      <c r="E33" s="1">
        <f>SUBTOTAL(109,PUMA[ExecTime])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D443-382D-4141-A009-9FFB63827590}">
  <sheetPr codeName="Sheet8"/>
  <dimension ref="A1:E33"/>
  <sheetViews>
    <sheetView showGridLines="0" workbookViewId="0">
      <selection activeCell="B31" sqref="B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70</v>
      </c>
      <c r="B2" t="s">
        <v>4</v>
      </c>
      <c r="C2" t="s">
        <v>4</v>
      </c>
    </row>
    <row r="3" spans="1:5" x14ac:dyDescent="0.25">
      <c r="A3" t="s">
        <v>70</v>
      </c>
      <c r="B3" t="s">
        <v>6</v>
      </c>
      <c r="C3" t="s">
        <v>39</v>
      </c>
    </row>
    <row r="4" spans="1:5" x14ac:dyDescent="0.25">
      <c r="A4" t="s">
        <v>70</v>
      </c>
      <c r="B4" t="s">
        <v>7</v>
      </c>
      <c r="C4" t="s">
        <v>41</v>
      </c>
    </row>
    <row r="5" spans="1:5" x14ac:dyDescent="0.25">
      <c r="A5" t="s">
        <v>70</v>
      </c>
      <c r="B5" t="s">
        <v>8</v>
      </c>
      <c r="C5" t="s">
        <v>42</v>
      </c>
    </row>
    <row r="6" spans="1:5" x14ac:dyDescent="0.25">
      <c r="A6" t="s">
        <v>70</v>
      </c>
      <c r="B6" t="s">
        <v>9</v>
      </c>
      <c r="C6" t="s">
        <v>44</v>
      </c>
    </row>
    <row r="7" spans="1:5" x14ac:dyDescent="0.25">
      <c r="A7" t="s">
        <v>70</v>
      </c>
      <c r="B7" t="s">
        <v>10</v>
      </c>
      <c r="C7" t="s">
        <v>45</v>
      </c>
    </row>
    <row r="8" spans="1:5" x14ac:dyDescent="0.25">
      <c r="A8" t="s">
        <v>70</v>
      </c>
      <c r="B8" t="s">
        <v>11</v>
      </c>
      <c r="C8" t="s">
        <v>46</v>
      </c>
    </row>
    <row r="9" spans="1:5" x14ac:dyDescent="0.25">
      <c r="A9" t="s">
        <v>70</v>
      </c>
      <c r="B9" t="s">
        <v>12</v>
      </c>
      <c r="C9" t="s">
        <v>43</v>
      </c>
    </row>
    <row r="10" spans="1:5" x14ac:dyDescent="0.25">
      <c r="A10" t="s">
        <v>70</v>
      </c>
      <c r="B10" t="s">
        <v>13</v>
      </c>
      <c r="C10" t="s">
        <v>47</v>
      </c>
    </row>
    <row r="11" spans="1:5" x14ac:dyDescent="0.25">
      <c r="A11" t="s">
        <v>70</v>
      </c>
      <c r="B11" t="s">
        <v>14</v>
      </c>
      <c r="C11" t="s">
        <v>48</v>
      </c>
    </row>
    <row r="12" spans="1:5" x14ac:dyDescent="0.25">
      <c r="A12" t="s">
        <v>70</v>
      </c>
      <c r="B12" t="s">
        <v>15</v>
      </c>
      <c r="C12" t="s">
        <v>49</v>
      </c>
    </row>
    <row r="13" spans="1:5" x14ac:dyDescent="0.25">
      <c r="A13" t="s">
        <v>70</v>
      </c>
      <c r="B13" t="s">
        <v>16</v>
      </c>
      <c r="C13" t="s">
        <v>50</v>
      </c>
    </row>
    <row r="14" spans="1:5" x14ac:dyDescent="0.25">
      <c r="A14" t="s">
        <v>70</v>
      </c>
      <c r="B14" t="s">
        <v>17</v>
      </c>
      <c r="C14" t="s">
        <v>51</v>
      </c>
    </row>
    <row r="15" spans="1:5" x14ac:dyDescent="0.25">
      <c r="A15" t="s">
        <v>70</v>
      </c>
      <c r="B15" t="s">
        <v>18</v>
      </c>
      <c r="C15" t="s">
        <v>52</v>
      </c>
    </row>
    <row r="16" spans="1:5" x14ac:dyDescent="0.25">
      <c r="A16" t="s">
        <v>70</v>
      </c>
      <c r="B16" t="s">
        <v>19</v>
      </c>
      <c r="C16" t="s">
        <v>53</v>
      </c>
    </row>
    <row r="17" spans="1:3" x14ac:dyDescent="0.25">
      <c r="A17" t="s">
        <v>70</v>
      </c>
      <c r="B17" t="s">
        <v>20</v>
      </c>
      <c r="C17" t="s">
        <v>54</v>
      </c>
    </row>
    <row r="18" spans="1:3" x14ac:dyDescent="0.25">
      <c r="A18" t="s">
        <v>70</v>
      </c>
      <c r="B18" t="s">
        <v>21</v>
      </c>
      <c r="C18" t="s">
        <v>55</v>
      </c>
    </row>
    <row r="19" spans="1:3" x14ac:dyDescent="0.25">
      <c r="A19" t="s">
        <v>70</v>
      </c>
      <c r="B19" t="s">
        <v>22</v>
      </c>
      <c r="C19" t="s">
        <v>56</v>
      </c>
    </row>
    <row r="20" spans="1:3" x14ac:dyDescent="0.25">
      <c r="A20" t="s">
        <v>70</v>
      </c>
      <c r="B20" t="s">
        <v>23</v>
      </c>
      <c r="C20" t="s">
        <v>57</v>
      </c>
    </row>
    <row r="21" spans="1:3" x14ac:dyDescent="0.25">
      <c r="A21" t="s">
        <v>70</v>
      </c>
      <c r="B21" t="s">
        <v>24</v>
      </c>
      <c r="C21" t="s">
        <v>58</v>
      </c>
    </row>
    <row r="22" spans="1:3" x14ac:dyDescent="0.25">
      <c r="A22" t="s">
        <v>70</v>
      </c>
      <c r="B22" t="s">
        <v>25</v>
      </c>
      <c r="C22" t="s">
        <v>59</v>
      </c>
    </row>
    <row r="23" spans="1:3" x14ac:dyDescent="0.25">
      <c r="A23" t="s">
        <v>70</v>
      </c>
      <c r="B23" t="s">
        <v>26</v>
      </c>
      <c r="C23" t="s">
        <v>60</v>
      </c>
    </row>
    <row r="24" spans="1:3" x14ac:dyDescent="0.25">
      <c r="A24" t="s">
        <v>70</v>
      </c>
      <c r="B24" t="s">
        <v>27</v>
      </c>
      <c r="C24" t="s">
        <v>61</v>
      </c>
    </row>
    <row r="25" spans="1:3" x14ac:dyDescent="0.25">
      <c r="A25" t="s">
        <v>70</v>
      </c>
      <c r="B25" t="s">
        <v>28</v>
      </c>
      <c r="C25" t="s">
        <v>62</v>
      </c>
    </row>
    <row r="26" spans="1:3" x14ac:dyDescent="0.25">
      <c r="A26" t="s">
        <v>70</v>
      </c>
      <c r="B26" t="s">
        <v>29</v>
      </c>
      <c r="C26" t="s">
        <v>63</v>
      </c>
    </row>
    <row r="27" spans="1:3" x14ac:dyDescent="0.25">
      <c r="A27" t="s">
        <v>70</v>
      </c>
      <c r="B27" t="s">
        <v>30</v>
      </c>
      <c r="C27" t="s">
        <v>64</v>
      </c>
    </row>
    <row r="28" spans="1:3" x14ac:dyDescent="0.25">
      <c r="A28" t="s">
        <v>70</v>
      </c>
      <c r="B28" t="s">
        <v>31</v>
      </c>
      <c r="C28" t="s">
        <v>65</v>
      </c>
    </row>
    <row r="29" spans="1:3" x14ac:dyDescent="0.25">
      <c r="A29" t="s">
        <v>70</v>
      </c>
      <c r="B29" t="s">
        <v>32</v>
      </c>
      <c r="C29" t="s">
        <v>40</v>
      </c>
    </row>
    <row r="30" spans="1:3" x14ac:dyDescent="0.25">
      <c r="A30" t="s">
        <v>70</v>
      </c>
      <c r="B30" t="s">
        <v>35</v>
      </c>
      <c r="C30" t="s">
        <v>92</v>
      </c>
    </row>
    <row r="31" spans="1:3" x14ac:dyDescent="0.25">
      <c r="A31" t="s">
        <v>70</v>
      </c>
      <c r="B31" t="s">
        <v>93</v>
      </c>
      <c r="C31" t="s">
        <v>94</v>
      </c>
    </row>
    <row r="32" spans="1:3" x14ac:dyDescent="0.25">
      <c r="A32" t="s">
        <v>70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SUBTOTAL(109,SDE[Fields])</f>
        <v>0</v>
      </c>
      <c r="E33" s="1">
        <f>SUBTOTAL(109,SDE[ExecTime])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DBAA-ED86-47DB-A53A-5792F825BBD4}">
  <sheetPr codeName="Sheet9"/>
  <dimension ref="A1:E33"/>
  <sheetViews>
    <sheetView showGridLines="0" workbookViewId="0">
      <selection activeCell="C31" sqref="C31"/>
    </sheetView>
  </sheetViews>
  <sheetFormatPr defaultRowHeight="15" x14ac:dyDescent="0.25"/>
  <cols>
    <col min="1" max="1" width="12.7109375" customWidth="1"/>
    <col min="3" max="3" width="37.42578125" bestFit="1" customWidth="1"/>
    <col min="4" max="4" width="10.5703125" style="3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t="s">
        <v>38</v>
      </c>
      <c r="D1" s="3" t="s">
        <v>5</v>
      </c>
      <c r="E1" s="1" t="s">
        <v>2</v>
      </c>
    </row>
    <row r="2" spans="1:5" x14ac:dyDescent="0.25">
      <c r="A2" t="s">
        <v>71</v>
      </c>
      <c r="B2" t="s">
        <v>4</v>
      </c>
      <c r="C2" t="s">
        <v>4</v>
      </c>
    </row>
    <row r="3" spans="1:5" x14ac:dyDescent="0.25">
      <c r="A3" t="s">
        <v>71</v>
      </c>
      <c r="B3" t="s">
        <v>6</v>
      </c>
      <c r="C3" t="s">
        <v>39</v>
      </c>
    </row>
    <row r="4" spans="1:5" x14ac:dyDescent="0.25">
      <c r="A4" t="s">
        <v>71</v>
      </c>
      <c r="B4" t="s">
        <v>7</v>
      </c>
      <c r="C4" t="s">
        <v>41</v>
      </c>
    </row>
    <row r="5" spans="1:5" x14ac:dyDescent="0.25">
      <c r="A5" t="s">
        <v>71</v>
      </c>
      <c r="B5" t="s">
        <v>8</v>
      </c>
      <c r="C5" t="s">
        <v>42</v>
      </c>
    </row>
    <row r="6" spans="1:5" x14ac:dyDescent="0.25">
      <c r="A6" t="s">
        <v>71</v>
      </c>
      <c r="B6" t="s">
        <v>9</v>
      </c>
      <c r="C6" t="s">
        <v>44</v>
      </c>
    </row>
    <row r="7" spans="1:5" x14ac:dyDescent="0.25">
      <c r="A7" t="s">
        <v>71</v>
      </c>
      <c r="B7" t="s">
        <v>10</v>
      </c>
      <c r="C7" t="s">
        <v>45</v>
      </c>
    </row>
    <row r="8" spans="1:5" x14ac:dyDescent="0.25">
      <c r="A8" t="s">
        <v>71</v>
      </c>
      <c r="B8" t="s">
        <v>11</v>
      </c>
      <c r="C8" t="s">
        <v>46</v>
      </c>
    </row>
    <row r="9" spans="1:5" x14ac:dyDescent="0.25">
      <c r="A9" t="s">
        <v>71</v>
      </c>
      <c r="B9" t="s">
        <v>12</v>
      </c>
      <c r="C9" t="s">
        <v>43</v>
      </c>
    </row>
    <row r="10" spans="1:5" x14ac:dyDescent="0.25">
      <c r="A10" t="s">
        <v>71</v>
      </c>
      <c r="B10" t="s">
        <v>13</v>
      </c>
      <c r="C10" t="s">
        <v>47</v>
      </c>
    </row>
    <row r="11" spans="1:5" x14ac:dyDescent="0.25">
      <c r="A11" t="s">
        <v>71</v>
      </c>
      <c r="B11" t="s">
        <v>14</v>
      </c>
      <c r="C11" t="s">
        <v>48</v>
      </c>
    </row>
    <row r="12" spans="1:5" x14ac:dyDescent="0.25">
      <c r="A12" t="s">
        <v>71</v>
      </c>
      <c r="B12" t="s">
        <v>15</v>
      </c>
      <c r="C12" t="s">
        <v>49</v>
      </c>
    </row>
    <row r="13" spans="1:5" x14ac:dyDescent="0.25">
      <c r="A13" t="s">
        <v>71</v>
      </c>
      <c r="B13" t="s">
        <v>16</v>
      </c>
      <c r="C13" t="s">
        <v>50</v>
      </c>
    </row>
    <row r="14" spans="1:5" x14ac:dyDescent="0.25">
      <c r="A14" t="s">
        <v>71</v>
      </c>
      <c r="B14" t="s">
        <v>17</v>
      </c>
      <c r="C14" t="s">
        <v>51</v>
      </c>
    </row>
    <row r="15" spans="1:5" x14ac:dyDescent="0.25">
      <c r="A15" t="s">
        <v>71</v>
      </c>
      <c r="B15" t="s">
        <v>18</v>
      </c>
      <c r="C15" t="s">
        <v>52</v>
      </c>
    </row>
    <row r="16" spans="1:5" x14ac:dyDescent="0.25">
      <c r="A16" t="s">
        <v>71</v>
      </c>
      <c r="B16" t="s">
        <v>19</v>
      </c>
      <c r="C16" t="s">
        <v>53</v>
      </c>
    </row>
    <row r="17" spans="1:3" x14ac:dyDescent="0.25">
      <c r="A17" t="s">
        <v>71</v>
      </c>
      <c r="B17" t="s">
        <v>20</v>
      </c>
      <c r="C17" t="s">
        <v>54</v>
      </c>
    </row>
    <row r="18" spans="1:3" x14ac:dyDescent="0.25">
      <c r="A18" t="s">
        <v>71</v>
      </c>
      <c r="B18" t="s">
        <v>21</v>
      </c>
      <c r="C18" t="s">
        <v>55</v>
      </c>
    </row>
    <row r="19" spans="1:3" x14ac:dyDescent="0.25">
      <c r="A19" t="s">
        <v>71</v>
      </c>
      <c r="B19" t="s">
        <v>22</v>
      </c>
      <c r="C19" t="s">
        <v>56</v>
      </c>
    </row>
    <row r="20" spans="1:3" x14ac:dyDescent="0.25">
      <c r="A20" t="s">
        <v>71</v>
      </c>
      <c r="B20" t="s">
        <v>23</v>
      </c>
      <c r="C20" t="s">
        <v>57</v>
      </c>
    </row>
    <row r="21" spans="1:3" x14ac:dyDescent="0.25">
      <c r="A21" t="s">
        <v>71</v>
      </c>
      <c r="B21" t="s">
        <v>24</v>
      </c>
      <c r="C21" t="s">
        <v>58</v>
      </c>
    </row>
    <row r="22" spans="1:3" x14ac:dyDescent="0.25">
      <c r="A22" t="s">
        <v>71</v>
      </c>
      <c r="B22" t="s">
        <v>25</v>
      </c>
      <c r="C22" t="s">
        <v>59</v>
      </c>
    </row>
    <row r="23" spans="1:3" x14ac:dyDescent="0.25">
      <c r="A23" t="s">
        <v>71</v>
      </c>
      <c r="B23" t="s">
        <v>26</v>
      </c>
      <c r="C23" t="s">
        <v>60</v>
      </c>
    </row>
    <row r="24" spans="1:3" x14ac:dyDescent="0.25">
      <c r="A24" t="s">
        <v>71</v>
      </c>
      <c r="B24" t="s">
        <v>27</v>
      </c>
      <c r="C24" t="s">
        <v>61</v>
      </c>
    </row>
    <row r="25" spans="1:3" x14ac:dyDescent="0.25">
      <c r="A25" t="s">
        <v>71</v>
      </c>
      <c r="B25" t="s">
        <v>28</v>
      </c>
      <c r="C25" t="s">
        <v>62</v>
      </c>
    </row>
    <row r="26" spans="1:3" x14ac:dyDescent="0.25">
      <c r="A26" t="s">
        <v>71</v>
      </c>
      <c r="B26" t="s">
        <v>29</v>
      </c>
      <c r="C26" t="s">
        <v>63</v>
      </c>
    </row>
    <row r="27" spans="1:3" x14ac:dyDescent="0.25">
      <c r="A27" t="s">
        <v>71</v>
      </c>
      <c r="B27" t="s">
        <v>30</v>
      </c>
      <c r="C27" t="s">
        <v>64</v>
      </c>
    </row>
    <row r="28" spans="1:3" x14ac:dyDescent="0.25">
      <c r="A28" t="s">
        <v>71</v>
      </c>
      <c r="B28" t="s">
        <v>31</v>
      </c>
      <c r="C28" t="s">
        <v>65</v>
      </c>
    </row>
    <row r="29" spans="1:3" x14ac:dyDescent="0.25">
      <c r="A29" t="s">
        <v>71</v>
      </c>
      <c r="B29" t="s">
        <v>32</v>
      </c>
      <c r="C29" t="s">
        <v>40</v>
      </c>
    </row>
    <row r="30" spans="1:3" x14ac:dyDescent="0.25">
      <c r="A30" t="s">
        <v>71</v>
      </c>
      <c r="B30" t="s">
        <v>35</v>
      </c>
      <c r="C30" t="s">
        <v>92</v>
      </c>
    </row>
    <row r="31" spans="1:3" x14ac:dyDescent="0.25">
      <c r="A31" t="s">
        <v>71</v>
      </c>
      <c r="B31" t="s">
        <v>93</v>
      </c>
      <c r="C31" t="s">
        <v>94</v>
      </c>
    </row>
    <row r="32" spans="1:3" x14ac:dyDescent="0.25">
      <c r="A32" t="s">
        <v>71</v>
      </c>
      <c r="B32" t="s">
        <v>33</v>
      </c>
      <c r="C32" t="s">
        <v>66</v>
      </c>
    </row>
    <row r="33" spans="1:5" x14ac:dyDescent="0.25">
      <c r="A33" t="s">
        <v>37</v>
      </c>
      <c r="D33" s="4">
        <f>SUBTOTAL(109,SDS[Fields])</f>
        <v>0</v>
      </c>
      <c r="E33" s="1">
        <f>SUBTOTAL(109,SDS[ExecTime])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BG</vt:lpstr>
      <vt:lpstr>CD115</vt:lpstr>
      <vt:lpstr>COUNTY</vt:lpstr>
      <vt:lpstr>COUSUB</vt:lpstr>
      <vt:lpstr>PLACE</vt:lpstr>
      <vt:lpstr>PUMA</vt:lpstr>
      <vt:lpstr>SDE</vt:lpstr>
      <vt:lpstr>SDS</vt:lpstr>
      <vt:lpstr>SDU</vt:lpstr>
      <vt:lpstr>SLDL</vt:lpstr>
      <vt:lpstr>SLDU</vt:lpstr>
      <vt:lpstr>TRACT</vt:lpstr>
      <vt:lpstr>UA</vt:lpstr>
      <vt:lpstr>ZCTA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Kostas Alexandridis</dc:creator>
  <cp:lastModifiedBy>Dr. Kostas Alexandridis</cp:lastModifiedBy>
  <dcterms:created xsi:type="dcterms:W3CDTF">2019-12-18T18:31:13Z</dcterms:created>
  <dcterms:modified xsi:type="dcterms:W3CDTF">2019-12-20T15:20:12Z</dcterms:modified>
</cp:coreProperties>
</file>