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essional\Projects-OCPW\OCTraffic\OCSWITRS\Analysis\"/>
    </mc:Choice>
  </mc:AlternateContent>
  <xr:revisionPtr revIDLastSave="0" documentId="13_ncr:1_{49BC0BD2-3103-4211-A575-A674DE4A1A25}" xr6:coauthVersionLast="47" xr6:coauthVersionMax="47" xr10:uidLastSave="{00000000-0000-0000-0000-000000000000}"/>
  <bookViews>
    <workbookView xWindow="-98" yWindow="-98" windowWidth="22695" windowHeight="14476" xr2:uid="{FFD9D151-5811-4B6C-9B80-B50582C817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C11" i="2"/>
  <c r="E3" i="2" s="1"/>
  <c r="C15" i="1"/>
  <c r="D15" i="1"/>
  <c r="B15" i="1"/>
  <c r="C14" i="1"/>
  <c r="B14" i="1"/>
  <c r="D14" i="1"/>
  <c r="E10" i="2" l="1"/>
  <c r="E9" i="2"/>
  <c r="E8" i="2"/>
  <c r="E6" i="2"/>
  <c r="E5" i="2"/>
  <c r="E7" i="2"/>
  <c r="E2" i="2"/>
  <c r="E4" i="2"/>
  <c r="E11" i="2"/>
</calcChain>
</file>

<file path=xl/sharedStrings.xml><?xml version="1.0" encoding="utf-8"?>
<sst xmlns="http://schemas.openxmlformats.org/spreadsheetml/2006/main" count="12" uniqueCount="10">
  <si>
    <t>Year</t>
  </si>
  <si>
    <t>Crashes</t>
  </si>
  <si>
    <t>Parties</t>
  </si>
  <si>
    <t>Victims</t>
  </si>
  <si>
    <t>Total</t>
  </si>
  <si>
    <t>Mean</t>
  </si>
  <si>
    <t>10+</t>
  </si>
  <si>
    <t>Per Crash</t>
  </si>
  <si>
    <t>Parties %</t>
  </si>
  <si>
    <t>Victims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</si>
</sst>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5" fontId="1" fillId="0" borderId="0" xfId="0" applyNumberFormat="1" applyFont="1"/>
    <xf numFmtId="165" fontId="0" fillId="0" borderId="0" xfId="0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5"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DEAB3A-B3DA-481A-A59F-7B28BC063C6F}" name="Table1" displayName="Table1" ref="A1:D14" totalsRowCount="1" headerRowDxfId="10" dataDxfId="11" headerRowCellStyle="Comma" dataCellStyle="Comma">
  <autoFilter ref="A1:D13" xr:uid="{6CDEAB3A-B3DA-481A-A59F-7B28BC063C6F}"/>
  <tableColumns count="4">
    <tableColumn id="1" xr3:uid="{0A66886A-BBE3-420E-A441-78C9B19747DE}" name="Year" totalsRowLabel="Total"/>
    <tableColumn id="2" xr3:uid="{B8F52B35-3718-4F7F-BF99-84E11EDDF619}" name="Crashes" totalsRowFunction="sum" dataDxfId="14" totalsRowDxfId="8" dataCellStyle="Comma"/>
    <tableColumn id="3" xr3:uid="{74C8F994-EADE-4EBA-97D0-EEF969C26D98}" name="Parties" totalsRowFunction="sum" dataDxfId="13" totalsRowDxfId="7" dataCellStyle="Comma"/>
    <tableColumn id="4" xr3:uid="{DFFB5B31-6B04-49D2-8C09-3196148D1E11}" name="Victims" totalsRowFunction="sum" dataDxfId="12" totalsRowDxfId="9" dataCellStyle="Comma" totalsRow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F68A3C-19B4-4263-AA49-B99673E5CF8F}" name="Table2" displayName="Table2" ref="A1:E12" totalsRowCount="1">
  <autoFilter ref="A1:E11" xr:uid="{6FF68A3C-19B4-4263-AA49-B99673E5CF8F}"/>
  <tableColumns count="5">
    <tableColumn id="1" xr3:uid="{A856914E-8447-49BE-9C3A-A37DB632A277}" name="Per Crash"/>
    <tableColumn id="2" xr3:uid="{89874EF4-9C31-4331-8BD8-9A4542BB12CC}" name="Parties" dataDxfId="3" totalsRowDxfId="4" dataCellStyle="Comma" totalsRowCellStyle="Comma"/>
    <tableColumn id="3" xr3:uid="{45CD27EC-2DFC-4EE8-A148-28228500CE4D}" name="Victims" dataDxfId="1" totalsRowDxfId="0" dataCellStyle="Comma" totalsRowCellStyle="Comma"/>
    <tableColumn id="4" xr3:uid="{6DF23509-93DF-4D0F-951D-57A54622D15F}" name="Parties %" dataDxfId="2" totalsRowDxfId="6" dataCellStyle="Percent" totalsRowCellStyle="Percent">
      <calculatedColumnFormula>Table2[[#This Row],[Parties]]/SUM(Table2[Parties])</calculatedColumnFormula>
    </tableColumn>
    <tableColumn id="5" xr3:uid="{48A87E8D-CE1F-4580-BE47-32044F98B303}" name="Victims %" dataDxfId="5" dataCellStyle="Percent">
      <calculatedColumnFormula>Table2[[#This Row],[Victims]]/SUM(Table2[Victims])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F3EC-4831-4BD7-AF26-56D1EF7F026B}">
  <dimension ref="A1:D15"/>
  <sheetViews>
    <sheetView tabSelected="1" workbookViewId="0">
      <selection sqref="A1:D13"/>
    </sheetView>
  </sheetViews>
  <sheetFormatPr defaultRowHeight="14.25" x14ac:dyDescent="0.45"/>
  <cols>
    <col min="2" max="4" width="9.86328125" style="1" bestFit="1" customWidth="1"/>
  </cols>
  <sheetData>
    <row r="1" spans="1:4" x14ac:dyDescent="0.4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>
        <v>2013</v>
      </c>
      <c r="B2" s="1">
        <v>13803</v>
      </c>
      <c r="C2" s="1">
        <v>29824</v>
      </c>
      <c r="D2" s="1">
        <v>26409</v>
      </c>
    </row>
    <row r="3" spans="1:4" x14ac:dyDescent="0.45">
      <c r="A3">
        <v>2014</v>
      </c>
      <c r="B3" s="1">
        <v>13737</v>
      </c>
      <c r="C3" s="1">
        <v>29724</v>
      </c>
      <c r="D3" s="1">
        <v>26669</v>
      </c>
    </row>
    <row r="4" spans="1:4" x14ac:dyDescent="0.45">
      <c r="A4">
        <v>2015</v>
      </c>
      <c r="B4" s="1">
        <v>14716</v>
      </c>
      <c r="C4" s="1">
        <v>32111</v>
      </c>
      <c r="D4" s="1">
        <v>28968</v>
      </c>
    </row>
    <row r="5" spans="1:4" x14ac:dyDescent="0.45">
      <c r="A5">
        <v>2016</v>
      </c>
      <c r="B5" s="1">
        <v>15697</v>
      </c>
      <c r="C5" s="1">
        <v>34384</v>
      </c>
      <c r="D5" s="1">
        <v>30215</v>
      </c>
    </row>
    <row r="6" spans="1:4" x14ac:dyDescent="0.45">
      <c r="A6">
        <v>2017</v>
      </c>
      <c r="B6" s="1">
        <v>15065</v>
      </c>
      <c r="C6" s="1">
        <v>32861</v>
      </c>
      <c r="D6" s="1">
        <v>26107</v>
      </c>
    </row>
    <row r="7" spans="1:4" x14ac:dyDescent="0.45">
      <c r="A7">
        <v>2018</v>
      </c>
      <c r="B7" s="1">
        <v>13679</v>
      </c>
      <c r="C7" s="1">
        <v>29930</v>
      </c>
      <c r="D7" s="1">
        <v>23738</v>
      </c>
    </row>
    <row r="8" spans="1:4" x14ac:dyDescent="0.45">
      <c r="A8">
        <v>2019</v>
      </c>
      <c r="B8" s="1">
        <v>12061</v>
      </c>
      <c r="C8" s="1">
        <v>26387</v>
      </c>
      <c r="D8" s="1">
        <v>20636</v>
      </c>
    </row>
    <row r="9" spans="1:4" x14ac:dyDescent="0.45">
      <c r="A9">
        <v>2020</v>
      </c>
      <c r="B9" s="1">
        <v>8709</v>
      </c>
      <c r="C9" s="1">
        <v>18453</v>
      </c>
      <c r="D9" s="1">
        <v>14032</v>
      </c>
    </row>
    <row r="10" spans="1:4" x14ac:dyDescent="0.45">
      <c r="A10">
        <v>2021</v>
      </c>
      <c r="B10" s="1">
        <v>11934</v>
      </c>
      <c r="C10" s="1">
        <v>25409</v>
      </c>
      <c r="D10" s="1">
        <v>18278</v>
      </c>
    </row>
    <row r="11" spans="1:4" x14ac:dyDescent="0.45">
      <c r="A11">
        <v>2022</v>
      </c>
      <c r="B11" s="1">
        <v>12288</v>
      </c>
      <c r="C11" s="1">
        <v>26160</v>
      </c>
      <c r="D11" s="1">
        <v>18440</v>
      </c>
    </row>
    <row r="12" spans="1:4" x14ac:dyDescent="0.45">
      <c r="A12">
        <v>2023</v>
      </c>
      <c r="B12" s="1">
        <v>12316</v>
      </c>
      <c r="C12" s="1">
        <v>26109</v>
      </c>
      <c r="D12" s="1">
        <v>18226</v>
      </c>
    </row>
    <row r="13" spans="1:4" x14ac:dyDescent="0.45">
      <c r="A13">
        <v>2024</v>
      </c>
      <c r="B13" s="1">
        <v>5759</v>
      </c>
      <c r="C13" s="1">
        <v>12190</v>
      </c>
      <c r="D13" s="1">
        <v>8402</v>
      </c>
    </row>
    <row r="14" spans="1:4" x14ac:dyDescent="0.45">
      <c r="A14" t="s">
        <v>4</v>
      </c>
      <c r="B14" s="3">
        <f>SUBTOTAL(109,Table1[Crashes])</f>
        <v>149764</v>
      </c>
      <c r="C14" s="3">
        <f>SUBTOTAL(109,Table1[Parties])</f>
        <v>323542</v>
      </c>
      <c r="D14" s="2">
        <f>SUBTOTAL(109,Table1[Victims])</f>
        <v>260120</v>
      </c>
    </row>
    <row r="15" spans="1:4" x14ac:dyDescent="0.45">
      <c r="A15" t="s">
        <v>5</v>
      </c>
      <c r="B15" s="1">
        <f>AVERAGE(Table1[Crashes])</f>
        <v>12480.333333333334</v>
      </c>
      <c r="C15" s="1">
        <f>AVERAGE(Table1[Parties])</f>
        <v>26961.833333333332</v>
      </c>
      <c r="D15" s="1">
        <f>AVERAGE(Table1[Victims])</f>
        <v>21676.666666666668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4B8D-8A63-4E81-BC19-D65F12761E9C}">
  <dimension ref="A1:E11"/>
  <sheetViews>
    <sheetView workbookViewId="0">
      <selection activeCell="F16" sqref="F16"/>
    </sheetView>
  </sheetViews>
  <sheetFormatPr defaultRowHeight="14.25" x14ac:dyDescent="0.45"/>
  <cols>
    <col min="1" max="1" width="10" customWidth="1"/>
    <col min="2" max="2" width="10.86328125" style="1" bestFit="1" customWidth="1"/>
    <col min="3" max="3" width="9.86328125" style="1" bestFit="1" customWidth="1"/>
    <col min="4" max="4" width="9.06640625" style="4"/>
  </cols>
  <sheetData>
    <row r="1" spans="1:5" x14ac:dyDescent="0.45">
      <c r="A1" t="s">
        <v>7</v>
      </c>
      <c r="B1" s="1" t="s">
        <v>2</v>
      </c>
      <c r="C1" s="1" t="s">
        <v>3</v>
      </c>
      <c r="D1" s="4" t="s">
        <v>8</v>
      </c>
      <c r="E1" t="s">
        <v>9</v>
      </c>
    </row>
    <row r="2" spans="1:5" x14ac:dyDescent="0.45">
      <c r="A2">
        <v>1</v>
      </c>
      <c r="B2" s="1">
        <v>16340</v>
      </c>
      <c r="C2" s="1">
        <v>87772</v>
      </c>
      <c r="D2" s="4">
        <f>Table2[[#This Row],[Parties]]/SUM(Table2[Parties])</f>
        <v>0.10910499185385006</v>
      </c>
      <c r="E2" s="4">
        <f>Table2[[#This Row],[Victims]]/SUM(Table2[Victims])</f>
        <v>0.58606874816377763</v>
      </c>
    </row>
    <row r="3" spans="1:5" x14ac:dyDescent="0.45">
      <c r="A3">
        <v>2</v>
      </c>
      <c r="B3" s="1">
        <v>103258</v>
      </c>
      <c r="C3" s="1">
        <v>35759</v>
      </c>
      <c r="D3" s="4">
        <f>Table2[[#This Row],[Parties]]/SUM(Table2[Parties])</f>
        <v>0.68947143505782427</v>
      </c>
      <c r="E3" s="4">
        <f>Table2[[#This Row],[Victims]]/SUM(Table2[Victims])</f>
        <v>0.2387689965545792</v>
      </c>
    </row>
    <row r="4" spans="1:5" x14ac:dyDescent="0.45">
      <c r="A4">
        <v>3</v>
      </c>
      <c r="B4" s="1">
        <v>22581</v>
      </c>
      <c r="C4" s="1">
        <v>14469</v>
      </c>
      <c r="D4" s="4">
        <f>Table2[[#This Row],[Parties]]/SUM(Table2[Parties])</f>
        <v>0.15077722283058678</v>
      </c>
      <c r="E4" s="4">
        <f>Table2[[#This Row],[Victims]]/SUM(Table2[Victims])</f>
        <v>9.6612002884538334E-2</v>
      </c>
    </row>
    <row r="5" spans="1:5" x14ac:dyDescent="0.45">
      <c r="A5">
        <v>4</v>
      </c>
      <c r="B5" s="1">
        <v>5746</v>
      </c>
      <c r="C5" s="1">
        <v>6426</v>
      </c>
      <c r="D5" s="4">
        <f>Table2[[#This Row],[Parties]]/SUM(Table2[Parties])</f>
        <v>3.8367030795117649E-2</v>
      </c>
      <c r="E5" s="4">
        <f>Table2[[#This Row],[Victims]]/SUM(Table2[Victims])</f>
        <v>4.2907507812291336E-2</v>
      </c>
    </row>
    <row r="6" spans="1:5" x14ac:dyDescent="0.45">
      <c r="A6">
        <v>5</v>
      </c>
      <c r="B6" s="1">
        <v>1330</v>
      </c>
      <c r="C6" s="1">
        <v>2945</v>
      </c>
      <c r="D6" s="4">
        <f>Table2[[#This Row],[Parties]]/SUM(Table2[Parties])</f>
        <v>8.8806388718250043E-3</v>
      </c>
      <c r="E6" s="4">
        <f>Table2[[#This Row],[Victims]]/SUM(Table2[Victims])</f>
        <v>1.966427178761251E-2</v>
      </c>
    </row>
    <row r="7" spans="1:5" x14ac:dyDescent="0.45">
      <c r="A7">
        <v>6</v>
      </c>
      <c r="B7" s="1">
        <v>361</v>
      </c>
      <c r="C7" s="1">
        <v>1276</v>
      </c>
      <c r="D7" s="4">
        <f>Table2[[#This Row],[Parties]]/SUM(Table2[Parties])</f>
        <v>2.4104591223525012E-3</v>
      </c>
      <c r="E7" s="4">
        <f>Table2[[#This Row],[Victims]]/SUM(Table2[Victims])</f>
        <v>8.5200715792847406E-3</v>
      </c>
    </row>
    <row r="8" spans="1:5" x14ac:dyDescent="0.45">
      <c r="A8">
        <v>7</v>
      </c>
      <c r="B8" s="1">
        <v>94</v>
      </c>
      <c r="C8" s="1">
        <v>546</v>
      </c>
      <c r="D8" s="4">
        <f>Table2[[#This Row],[Parties]]/SUM(Table2[Parties])</f>
        <v>6.2765417590342134E-4</v>
      </c>
      <c r="E8" s="4">
        <f>Table2[[#This Row],[Victims]]/SUM(Table2[Victims])</f>
        <v>3.6457359579071071E-3</v>
      </c>
    </row>
    <row r="9" spans="1:5" x14ac:dyDescent="0.45">
      <c r="A9">
        <v>8</v>
      </c>
      <c r="B9" s="1">
        <v>29</v>
      </c>
      <c r="C9" s="1">
        <v>265</v>
      </c>
      <c r="D9" s="4">
        <f>Table2[[#This Row],[Parties]]/SUM(Table2[Parties])</f>
        <v>1.9363799043828957E-4</v>
      </c>
      <c r="E9" s="4">
        <f>Table2[[#This Row],[Victims]]/SUM(Table2[Victims])</f>
        <v>1.7694506022809221E-3</v>
      </c>
    </row>
    <row r="10" spans="1:5" x14ac:dyDescent="0.45">
      <c r="A10">
        <v>9</v>
      </c>
      <c r="B10" s="1">
        <v>11</v>
      </c>
      <c r="C10" s="1">
        <v>135</v>
      </c>
      <c r="D10" s="4">
        <f>Table2[[#This Row],[Parties]]/SUM(Table2[Parties])</f>
        <v>7.3448892924868464E-5</v>
      </c>
      <c r="E10" s="4">
        <f>Table2[[#This Row],[Victims]]/SUM(Table2[Victims])</f>
        <v>9.0141823135065832E-4</v>
      </c>
    </row>
    <row r="11" spans="1:5" x14ac:dyDescent="0.45">
      <c r="A11" t="s">
        <v>6</v>
      </c>
      <c r="B11" s="1">
        <v>14</v>
      </c>
      <c r="C11" s="1">
        <f>67+33+24+10+7+3+6+3+2+5+1+2+2+2+1+1+1+1</f>
        <v>171</v>
      </c>
      <c r="D11" s="4">
        <f>Table2[[#This Row],[Parties]]/SUM(Table2[Parties])</f>
        <v>9.3480409177105318E-5</v>
      </c>
      <c r="E11" s="4">
        <f>Table2[[#This Row],[Victims]]/SUM(Table2[Victims])</f>
        <v>1.1417964263775006E-3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Alexandridis</dc:creator>
  <cp:lastModifiedBy>Kostas Alexandridis</cp:lastModifiedBy>
  <dcterms:created xsi:type="dcterms:W3CDTF">2024-11-28T09:54:47Z</dcterms:created>
  <dcterms:modified xsi:type="dcterms:W3CDTF">2024-11-28T10:26:44Z</dcterms:modified>
</cp:coreProperties>
</file>