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s Coding" sheetId="1" state="visible" r:id="rId2"/>
    <sheet name="BEZOS" sheetId="2" state="visible" r:id="rId3"/>
    <sheet name="SIMMS" sheetId="3" state="visible" r:id="rId4"/>
    <sheet name="MEG" sheetId="4" state="visible" r:id="rId5"/>
    <sheet name="mmn" sheetId="5" state="visible" r:id="rId6"/>
    <sheet name="Var Def" sheetId="6" state="visible" r:id="rId7"/>
    <sheet name="tone" sheetId="7" state="visible" r:id="rId8"/>
    <sheet name="ids" sheetId="8" state="visible" r:id="rId9"/>
    <sheet name="simms_demographics" sheetId="9" state="visible" r:id="rId10"/>
  </sheets>
  <definedNames>
    <definedName function="false" hidden="true" localSheetId="4" name="_xlnm._FilterDatabase" vbProcedure="false">mmn!$A$1:$AF$117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<sst xmlns="http://schemas.openxmlformats.org/spreadsheetml/2006/main" count="2364" uniqueCount="470">
  <si>
    <t xml:space="preserve">2 months-old</t>
  </si>
  <si>
    <t xml:space="preserve">BEZOS low SES</t>
  </si>
  <si>
    <t xml:space="preserve">100a</t>
  </si>
  <si>
    <t xml:space="preserve">BEZOS low SES &amp; SIMMS 2mos MEG</t>
  </si>
  <si>
    <t xml:space="preserve">100b</t>
  </si>
  <si>
    <t xml:space="preserve">BEZOS low SES &amp; SIMMS 6mos MEG</t>
  </si>
  <si>
    <t xml:space="preserve">BEZOS high SES</t>
  </si>
  <si>
    <t xml:space="preserve">200a</t>
  </si>
  <si>
    <t xml:space="preserve">BEZOS high SES &amp; SIMMS 2mos MEG</t>
  </si>
  <si>
    <t xml:space="preserve">200b</t>
  </si>
  <si>
    <t xml:space="preserve">BEZOS high SES &amp; SIMMS 6mos MEG</t>
  </si>
  <si>
    <t xml:space="preserve">300a</t>
  </si>
  <si>
    <t xml:space="preserve">SIMMS 2mos MEG</t>
  </si>
  <si>
    <t xml:space="preserve">300b</t>
  </si>
  <si>
    <t xml:space="preserve">SIMMS 6mos MEG</t>
  </si>
  <si>
    <t xml:space="preserve">Subject_ID</t>
  </si>
  <si>
    <t xml:space="preserve">Gender</t>
  </si>
  <si>
    <t xml:space="preserve">Exam date</t>
  </si>
  <si>
    <t xml:space="preserve">Age</t>
  </si>
  <si>
    <t xml:space="preserve">Age (days; M±STD)</t>
  </si>
  <si>
    <t xml:space="preserve">SES (M±STD)</t>
  </si>
  <si>
    <t xml:space="preserve">HC(cm; M±STD)</t>
  </si>
  <si>
    <t xml:space="preserve">Tone</t>
  </si>
  <si>
    <t xml:space="preserve">IDS</t>
  </si>
  <si>
    <t xml:space="preserve">MMN</t>
  </si>
  <si>
    <t xml:space="preserve">Meas.</t>
  </si>
  <si>
    <t xml:space="preserve">Julia's notes</t>
  </si>
  <si>
    <t xml:space="preserve">101</t>
  </si>
  <si>
    <t xml:space="preserve">F</t>
  </si>
  <si>
    <t xml:space="preserve">15w 3d</t>
  </si>
  <si>
    <t xml:space="preserve">SES is 41</t>
  </si>
  <si>
    <t xml:space="preserve">102</t>
  </si>
  <si>
    <t xml:space="preserve">16w 3d</t>
  </si>
  <si>
    <t xml:space="preserve">SES is 22</t>
  </si>
  <si>
    <t xml:space="preserve">103</t>
  </si>
  <si>
    <t xml:space="preserve">M</t>
  </si>
  <si>
    <t xml:space="preserve">16w 0d</t>
  </si>
  <si>
    <t xml:space="preserve">105</t>
  </si>
  <si>
    <t xml:space="preserve">16w 1d</t>
  </si>
  <si>
    <t xml:space="preserve">106</t>
  </si>
  <si>
    <t xml:space="preserve">17w 1d</t>
  </si>
  <si>
    <t xml:space="preserve">108</t>
  </si>
  <si>
    <t xml:space="preserve">19w 4d</t>
  </si>
  <si>
    <t xml:space="preserve">SES is 21</t>
  </si>
  <si>
    <t xml:space="preserve">109</t>
  </si>
  <si>
    <t xml:space="preserve">20w 6d</t>
  </si>
  <si>
    <t xml:space="preserve">SES is 42.5</t>
  </si>
  <si>
    <t xml:space="preserve">110</t>
  </si>
  <si>
    <t xml:space="preserve">18w 0d</t>
  </si>
  <si>
    <t xml:space="preserve">111</t>
  </si>
  <si>
    <t xml:space="preserve">16w 4d</t>
  </si>
  <si>
    <t xml:space="preserve">112</t>
  </si>
  <si>
    <t xml:space="preserve">17w 5d</t>
  </si>
  <si>
    <t xml:space="preserve">SES is 40</t>
  </si>
  <si>
    <t xml:space="preserve">113</t>
  </si>
  <si>
    <t xml:space="preserve">20w 2d</t>
  </si>
  <si>
    <t xml:space="preserve">114</t>
  </si>
  <si>
    <t xml:space="preserve">19w 2d</t>
  </si>
  <si>
    <t xml:space="preserve">SES is 40.5</t>
  </si>
  <si>
    <t xml:space="preserve">116a</t>
  </si>
  <si>
    <t xml:space="preserve">9w 2d</t>
  </si>
  <si>
    <t xml:space="preserve">117a</t>
  </si>
  <si>
    <t xml:space="preserve">9w 1d</t>
  </si>
  <si>
    <t xml:space="preserve">118</t>
  </si>
  <si>
    <t xml:space="preserve">SES is 35</t>
  </si>
  <si>
    <t xml:space="preserve">120a</t>
  </si>
  <si>
    <t xml:space="preserve">10w 0d</t>
  </si>
  <si>
    <t xml:space="preserve">122a</t>
  </si>
  <si>
    <t xml:space="preserve">8w 4d</t>
  </si>
  <si>
    <t xml:space="preserve">SES is 43</t>
  </si>
  <si>
    <t xml:space="preserve">124a</t>
  </si>
  <si>
    <t xml:space="preserve">10w 5d</t>
  </si>
  <si>
    <t xml:space="preserve">125a</t>
  </si>
  <si>
    <t xml:space="preserve">8w 6d</t>
  </si>
  <si>
    <t xml:space="preserve">126a</t>
  </si>
  <si>
    <t xml:space="preserve">127a</t>
  </si>
  <si>
    <t xml:space="preserve">8w 1d</t>
  </si>
  <si>
    <t xml:space="preserve">128a</t>
  </si>
  <si>
    <t xml:space="preserve">7w 5d</t>
  </si>
  <si>
    <t xml:space="preserve">129a</t>
  </si>
  <si>
    <t xml:space="preserve">130a</t>
  </si>
  <si>
    <t xml:space="preserve">7w 4d</t>
  </si>
  <si>
    <t xml:space="preserve">131a</t>
  </si>
  <si>
    <t xml:space="preserve">SES is 36.5</t>
  </si>
  <si>
    <t xml:space="preserve">132a</t>
  </si>
  <si>
    <t xml:space="preserve">133a</t>
  </si>
  <si>
    <t xml:space="preserve">SES is 32</t>
  </si>
  <si>
    <t xml:space="preserve">134a</t>
  </si>
  <si>
    <t xml:space="preserve">317a</t>
  </si>
  <si>
    <t xml:space="preserve">9w 0d</t>
  </si>
  <si>
    <t xml:space="preserve">104</t>
  </si>
  <si>
    <t xml:space="preserve">17w 0d</t>
  </si>
  <si>
    <t xml:space="preserve">119a</t>
  </si>
  <si>
    <t xml:space="preserve">9w 4d</t>
  </si>
  <si>
    <t xml:space="preserve">SES is 63</t>
  </si>
  <si>
    <t xml:space="preserve">123a</t>
  </si>
  <si>
    <t xml:space="preserve">202</t>
  </si>
  <si>
    <t xml:space="preserve">17w 2d</t>
  </si>
  <si>
    <t xml:space="preserve">203</t>
  </si>
  <si>
    <t xml:space="preserve">16w 2d</t>
  </si>
  <si>
    <t xml:space="preserve">205</t>
  </si>
  <si>
    <t xml:space="preserve">206</t>
  </si>
  <si>
    <t xml:space="preserve">207</t>
  </si>
  <si>
    <t xml:space="preserve">SES is 61</t>
  </si>
  <si>
    <t xml:space="preserve">208a</t>
  </si>
  <si>
    <t xml:space="preserve">8w 0d</t>
  </si>
  <si>
    <t xml:space="preserve">209a</t>
  </si>
  <si>
    <t xml:space="preserve">211a</t>
  </si>
  <si>
    <t xml:space="preserve">SES is 60.5</t>
  </si>
  <si>
    <t xml:space="preserve">212</t>
  </si>
  <si>
    <t xml:space="preserve">21w 0d</t>
  </si>
  <si>
    <t xml:space="preserve">213</t>
  </si>
  <si>
    <t xml:space="preserve">17w 3d</t>
  </si>
  <si>
    <t xml:space="preserve">214</t>
  </si>
  <si>
    <t xml:space="preserve">17w 6d</t>
  </si>
  <si>
    <t xml:space="preserve">215a</t>
  </si>
  <si>
    <t xml:space="preserve">217</t>
  </si>
  <si>
    <t xml:space="preserve">6w 3d</t>
  </si>
  <si>
    <t xml:space="preserve">218a</t>
  </si>
  <si>
    <t xml:space="preserve">7w 6d</t>
  </si>
  <si>
    <t xml:space="preserve">220a</t>
  </si>
  <si>
    <t xml:space="preserve">222a</t>
  </si>
  <si>
    <t xml:space="preserve">223a</t>
  </si>
  <si>
    <t xml:space="preserve">1/8/0206</t>
  </si>
  <si>
    <t xml:space="preserve">9w6d</t>
  </si>
  <si>
    <t xml:space="preserve">?</t>
  </si>
  <si>
    <t xml:space="preserve">224a</t>
  </si>
  <si>
    <t xml:space="preserve">8w 3d</t>
  </si>
  <si>
    <t xml:space="preserve">225a</t>
  </si>
  <si>
    <t xml:space="preserve">226a</t>
  </si>
  <si>
    <t xml:space="preserve">228a</t>
  </si>
  <si>
    <t xml:space="preserve">229a</t>
  </si>
  <si>
    <t xml:space="preserve">SES is 58</t>
  </si>
  <si>
    <t xml:space="preserve">231a</t>
  </si>
  <si>
    <t xml:space="preserve">232a</t>
  </si>
  <si>
    <t xml:space="preserve">9w 5d</t>
  </si>
  <si>
    <t xml:space="preserve">233a</t>
  </si>
  <si>
    <t xml:space="preserve">7W 4d</t>
  </si>
  <si>
    <t xml:space="preserve">301a</t>
  </si>
  <si>
    <t xml:space="preserve">305a</t>
  </si>
  <si>
    <t xml:space="preserve">8w 2d</t>
  </si>
  <si>
    <t xml:space="preserve">314a</t>
  </si>
  <si>
    <t xml:space="preserve">Low</t>
  </si>
  <si>
    <t xml:space="preserve">High</t>
  </si>
  <si>
    <t xml:space="preserve">115</t>
  </si>
  <si>
    <t xml:space="preserve">Group</t>
  </si>
  <si>
    <t xml:space="preserve">Age(days)</t>
  </si>
  <si>
    <t xml:space="preserve">HC</t>
  </si>
  <si>
    <t xml:space="preserve">CDI</t>
  </si>
  <si>
    <t xml:space="preserve">Acq blocks</t>
  </si>
  <si>
    <t xml:space="preserve">Complete</t>
  </si>
  <si>
    <t xml:space="preserve">Note</t>
  </si>
  <si>
    <t xml:space="preserve">9w 6d</t>
  </si>
  <si>
    <t xml:space="preserve">9w 3d</t>
  </si>
  <si>
    <t xml:space="preserve">Not retruning @ 6m</t>
  </si>
  <si>
    <t xml:space="preserve">302a</t>
  </si>
  <si>
    <t xml:space="preserve">304a</t>
  </si>
  <si>
    <t xml:space="preserve">306a</t>
  </si>
  <si>
    <t xml:space="preserve">307a</t>
  </si>
  <si>
    <t xml:space="preserve">309a</t>
  </si>
  <si>
    <t xml:space="preserve">310a</t>
  </si>
  <si>
    <t xml:space="preserve">311a</t>
  </si>
  <si>
    <t xml:space="preserve">312a</t>
  </si>
  <si>
    <t xml:space="preserve">316a</t>
  </si>
  <si>
    <t xml:space="preserve">318a</t>
  </si>
  <si>
    <t xml:space="preserve">319a</t>
  </si>
  <si>
    <t xml:space="preserve">320a</t>
  </si>
  <si>
    <t xml:space="preserve">921a</t>
  </si>
  <si>
    <t xml:space="preserve">923a</t>
  </si>
  <si>
    <t xml:space="preserve">na</t>
  </si>
  <si>
    <t xml:space="preserve">925a</t>
  </si>
  <si>
    <t xml:space="preserve">116b</t>
  </si>
  <si>
    <t xml:space="preserve">29w 3d</t>
  </si>
  <si>
    <t xml:space="preserve">117b</t>
  </si>
  <si>
    <t xml:space="preserve">27w 5d</t>
  </si>
  <si>
    <t xml:space="preserve">119b</t>
  </si>
  <si>
    <t xml:space="preserve">29w 5d</t>
  </si>
  <si>
    <t xml:space="preserve">120b</t>
  </si>
  <si>
    <t xml:space="preserve">27w 0d</t>
  </si>
  <si>
    <t xml:space="preserve">122b</t>
  </si>
  <si>
    <t xml:space="preserve">26w 3d</t>
  </si>
  <si>
    <t xml:space="preserve">124b</t>
  </si>
  <si>
    <t xml:space="preserve">27w 1d</t>
  </si>
  <si>
    <t xml:space="preserve">127b</t>
  </si>
  <si>
    <t xml:space="preserve">27w 2d</t>
  </si>
  <si>
    <t xml:space="preserve">128b</t>
  </si>
  <si>
    <t xml:space="preserve">27w 4d</t>
  </si>
  <si>
    <t xml:space="preserve">129b</t>
  </si>
  <si>
    <t xml:space="preserve">130b</t>
  </si>
  <si>
    <t xml:space="preserve">28w 5d</t>
  </si>
  <si>
    <t xml:space="preserve">131b</t>
  </si>
  <si>
    <t xml:space="preserve">26w 6d</t>
  </si>
  <si>
    <t xml:space="preserve">133b</t>
  </si>
  <si>
    <t xml:space="preserve">28w 1d</t>
  </si>
  <si>
    <t xml:space="preserve">134b</t>
  </si>
  <si>
    <t xml:space="preserve">26w 4d</t>
  </si>
  <si>
    <t xml:space="preserve">208b</t>
  </si>
  <si>
    <t xml:space="preserve">209b</t>
  </si>
  <si>
    <t xml:space="preserve">211b</t>
  </si>
  <si>
    <t xml:space="preserve">215b</t>
  </si>
  <si>
    <t xml:space="preserve">28w 2d</t>
  </si>
  <si>
    <t xml:space="preserve">220b</t>
  </si>
  <si>
    <t xml:space="preserve">28w 3d</t>
  </si>
  <si>
    <t xml:space="preserve">223b</t>
  </si>
  <si>
    <t xml:space="preserve">28w6d</t>
  </si>
  <si>
    <t xml:space="preserve">224b</t>
  </si>
  <si>
    <t xml:space="preserve">25w 4d</t>
  </si>
  <si>
    <t xml:space="preserve">225b</t>
  </si>
  <si>
    <t xml:space="preserve">226b</t>
  </si>
  <si>
    <t xml:space="preserve">26w 0d</t>
  </si>
  <si>
    <t xml:space="preserve">229b</t>
  </si>
  <si>
    <t xml:space="preserve">231b</t>
  </si>
  <si>
    <t xml:space="preserve">232b</t>
  </si>
  <si>
    <t xml:space="preserve">26w 5d</t>
  </si>
  <si>
    <t xml:space="preserve">233b</t>
  </si>
  <si>
    <t xml:space="preserve">301b</t>
  </si>
  <si>
    <t xml:space="preserve">304b</t>
  </si>
  <si>
    <t xml:space="preserve">309b</t>
  </si>
  <si>
    <t xml:space="preserve">310b</t>
  </si>
  <si>
    <t xml:space="preserve">311b</t>
  </si>
  <si>
    <t xml:space="preserve">312b</t>
  </si>
  <si>
    <t xml:space="preserve">314b</t>
  </si>
  <si>
    <t xml:space="preserve">29w 1d</t>
  </si>
  <si>
    <t xml:space="preserve">316b</t>
  </si>
  <si>
    <t xml:space="preserve">318b</t>
  </si>
  <si>
    <t xml:space="preserve">27w 3d</t>
  </si>
  <si>
    <t xml:space="preserve">319b</t>
  </si>
  <si>
    <t xml:space="preserve">320b</t>
  </si>
  <si>
    <t xml:space="preserve">921b</t>
  </si>
  <si>
    <t xml:space="preserve">923b</t>
  </si>
  <si>
    <t xml:space="preserve">925b</t>
  </si>
  <si>
    <t xml:space="preserve">ECG</t>
  </si>
  <si>
    <t xml:space="preserve">Pre Bad</t>
  </si>
  <si>
    <t xml:space="preserve">SR(Hz)</t>
  </si>
  <si>
    <t xml:space="preserve">0113</t>
  </si>
  <si>
    <t xml:space="preserve">none</t>
  </si>
  <si>
    <t xml:space="preserve">0141</t>
  </si>
  <si>
    <t xml:space="preserve">0143</t>
  </si>
  <si>
    <t xml:space="preserve">0111</t>
  </si>
  <si>
    <t xml:space="preserve">2112;0212</t>
  </si>
  <si>
    <t xml:space="preserve">0114</t>
  </si>
  <si>
    <t xml:space="preserve">0313</t>
  </si>
  <si>
    <t xml:space="preserve">1543</t>
  </si>
  <si>
    <t xml:space="preserve">1443;2622</t>
  </si>
  <si>
    <t xml:space="preserve">2623; 0933</t>
  </si>
  <si>
    <t xml:space="preserve">1413; 1041</t>
  </si>
  <si>
    <t xml:space="preserve">0933; 0141; 0111; 1421; 1541; 1431</t>
  </si>
  <si>
    <t xml:space="preserve">0621</t>
  </si>
  <si>
    <t xml:space="preserve">0331</t>
  </si>
  <si>
    <t xml:space="preserve">0323</t>
  </si>
  <si>
    <t xml:space="preserve">1112;1433</t>
  </si>
  <si>
    <t xml:space="preserve">1533</t>
  </si>
  <si>
    <t xml:space="preserve">1423</t>
  </si>
  <si>
    <t xml:space="preserve">0933</t>
  </si>
  <si>
    <t xml:space="preserve">0733; 0641</t>
  </si>
  <si>
    <t xml:space="preserve">1531</t>
  </si>
  <si>
    <t xml:space="preserve">2542; 2512</t>
  </si>
  <si>
    <t xml:space="preserve">0413,2132</t>
  </si>
  <si>
    <t xml:space="preserve">0142;2623;2432;0611</t>
  </si>
  <si>
    <t xml:space="preserve">2112;2431;0212</t>
  </si>
  <si>
    <t xml:space="preserve">2542;1042</t>
  </si>
  <si>
    <t xml:space="preserve">1711</t>
  </si>
  <si>
    <t xml:space="preserve">1832, 0412</t>
  </si>
  <si>
    <t xml:space="preserve">1421; 1431</t>
  </si>
  <si>
    <t xml:space="preserve">1413; 0622</t>
  </si>
  <si>
    <t xml:space="preserve">0212</t>
  </si>
  <si>
    <t xml:space="preserve">919</t>
  </si>
  <si>
    <t xml:space="preserve">0431; 0641</t>
  </si>
  <si>
    <t xml:space="preserve">subjId</t>
  </si>
  <si>
    <t xml:space="preserve">examDate</t>
  </si>
  <si>
    <t xml:space="preserve">badCh</t>
  </si>
  <si>
    <t xml:space="preserve">ecg</t>
  </si>
  <si>
    <t xml:space="preserve">samplingRate</t>
  </si>
  <si>
    <t xml:space="preserve">acq</t>
  </si>
  <si>
    <t xml:space="preserve">sss</t>
  </si>
  <si>
    <t xml:space="preserve">rejection</t>
  </si>
  <si>
    <t xml:space="preserve">epoching</t>
  </si>
  <si>
    <t xml:space="preserve">complete</t>
  </si>
  <si>
    <t xml:space="preserve">behavioral</t>
  </si>
  <si>
    <t xml:space="preserve">simmInclude</t>
  </si>
  <si>
    <t xml:space="preserve">ses</t>
  </si>
  <si>
    <t xml:space="preserve">age</t>
  </si>
  <si>
    <t xml:space="preserve">gender</t>
  </si>
  <si>
    <t xml:space="preserve">headSize</t>
  </si>
  <si>
    <t xml:space="preserve">maternalEdu</t>
  </si>
  <si>
    <t xml:space="preserve">maternalHscore</t>
  </si>
  <si>
    <t xml:space="preserve">paternalEdu</t>
  </si>
  <si>
    <t xml:space="preserve">paternalHscore</t>
  </si>
  <si>
    <t xml:space="preserve">maternalEthno</t>
  </si>
  <si>
    <t xml:space="preserve">paternalEthno</t>
  </si>
  <si>
    <t xml:space="preserve">nSibs</t>
  </si>
  <si>
    <t xml:space="preserve">sib1dob</t>
  </si>
  <si>
    <t xml:space="preserve">sib1gender</t>
  </si>
  <si>
    <t xml:space="preserve">sib2dob</t>
  </si>
  <si>
    <t xml:space="preserve">sib2gender</t>
  </si>
  <si>
    <t xml:space="preserve">sib3dob</t>
  </si>
  <si>
    <t xml:space="preserve">sib3gender</t>
  </si>
  <si>
    <t xml:space="preserve">birthWeight(lbs)</t>
  </si>
  <si>
    <t xml:space="preserve">birthWeight</t>
  </si>
  <si>
    <t xml:space="preserve">notes</t>
  </si>
  <si>
    <t xml:space="preserve">None</t>
  </si>
  <si>
    <t xml:space="preserve">MEG0113</t>
  </si>
  <si>
    <t xml:space="preserve">White-Not Hispanic/Latino</t>
  </si>
  <si>
    <t xml:space="preserve">8 lbs 8 ozs</t>
  </si>
  <si>
    <t xml:space="preserve">8 lbs 12 ozs</t>
  </si>
  <si>
    <t xml:space="preserve">Asian/Pacific islander/white-not Hispanic/Latino</t>
  </si>
  <si>
    <t xml:space="preserve">8 lbs 11 ozs</t>
  </si>
  <si>
    <t xml:space="preserve">Asian/Pacific Islander and Hispanic/Latino and White and Native American/Eskimo</t>
  </si>
  <si>
    <t xml:space="preserve">7 lbs 5 ozs</t>
  </si>
  <si>
    <t xml:space="preserve">Hispanic/Latino</t>
  </si>
  <si>
    <t xml:space="preserve">8 lbs 5 ozs</t>
  </si>
  <si>
    <t xml:space="preserve">MEG1141</t>
  </si>
  <si>
    <t xml:space="preserve">6 lbs 14 ozs</t>
  </si>
  <si>
    <t xml:space="preserve">MEG2532</t>
  </si>
  <si>
    <t xml:space="preserve">MEG0141</t>
  </si>
  <si>
    <t xml:space="preserve">MEG0143</t>
  </si>
  <si>
    <t xml:space="preserve">6 lbs 10 ozs</t>
  </si>
  <si>
    <t xml:space="preserve">White-Not Hispanic/Latino, Black, Native-American/Eskimo</t>
  </si>
  <si>
    <t xml:space="preserve">6 lbs 2 ozs</t>
  </si>
  <si>
    <t xml:space="preserve">MEG0111</t>
  </si>
  <si>
    <t xml:space="preserve">6 lbs 5 ozs</t>
  </si>
  <si>
    <t xml:space="preserve">cHPI inactive</t>
  </si>
  <si>
    <t xml:space="preserve">8 lbs 8 oz</t>
  </si>
  <si>
    <t xml:space="preserve">MEG2112, MEG0212</t>
  </si>
  <si>
    <t xml:space="preserve">Asian/Pacific Islander</t>
  </si>
  <si>
    <t xml:space="preserve">White-Not Hispanic/Latino, Native American/Eskimo</t>
  </si>
  <si>
    <t xml:space="preserve">MEG0313</t>
  </si>
  <si>
    <t xml:space="preserve">MEG1713</t>
  </si>
  <si>
    <t xml:space="preserve">HIspanic/Latino, White</t>
  </si>
  <si>
    <t xml:space="preserve">7 lbs 0 oz</t>
  </si>
  <si>
    <t xml:space="preserve">MEG1413</t>
  </si>
  <si>
    <t xml:space="preserve">8 lbs 11 oz</t>
  </si>
  <si>
    <t xml:space="preserve">MEG1543</t>
  </si>
  <si>
    <t xml:space="preserve">Hispanic/Latino, White</t>
  </si>
  <si>
    <t xml:space="preserve">7 lbs 3 ozs</t>
  </si>
  <si>
    <t xml:space="preserve">MEG1443, MEG2622</t>
  </si>
  <si>
    <t xml:space="preserve">Hispanic/Latino, White, Native American/Eskimo</t>
  </si>
  <si>
    <t xml:space="preserve">Asian/Pacific Islander, White-Not Hispanic/Latino</t>
  </si>
  <si>
    <t xml:space="preserve">6 lbs 11 oz</t>
  </si>
  <si>
    <t xml:space="preserve">MEG1821</t>
  </si>
  <si>
    <t xml:space="preserve">Black-Not hispanic/Latino</t>
  </si>
  <si>
    <t xml:space="preserve">6 lbs 15 ozs</t>
  </si>
  <si>
    <t xml:space="preserve">MEG2611</t>
  </si>
  <si>
    <t xml:space="preserve">MEG1711</t>
  </si>
  <si>
    <t xml:space="preserve">8 lbs 13 ozs</t>
  </si>
  <si>
    <t xml:space="preserve">7 lbs 1 oz</t>
  </si>
  <si>
    <t xml:space="preserve">MEG2623, MEG0933</t>
  </si>
  <si>
    <t xml:space="preserve">7 lbs 15 ozs</t>
  </si>
  <si>
    <t xml:space="preserve">MEG1413, MEG1041</t>
  </si>
  <si>
    <t xml:space="preserve">Trinidad American</t>
  </si>
  <si>
    <t xml:space="preserve">Black-Not Hispanic/Latino, Native American/Eskimo, White</t>
  </si>
  <si>
    <t xml:space="preserve">6 lbs 12 oz</t>
  </si>
  <si>
    <t xml:space="preserve">MEG0933, MEG0141, MEG0111, MEG1421, MEG1541, MEG1431</t>
  </si>
  <si>
    <t xml:space="preserve">Black- Not Hispanic Latino, Native American/Eskimo, White, Other</t>
  </si>
  <si>
    <t xml:space="preserve">8 lbs 15 ozs</t>
  </si>
  <si>
    <t xml:space="preserve">MEG0621</t>
  </si>
  <si>
    <t xml:space="preserve">7 lbs 1 ozs</t>
  </si>
  <si>
    <t xml:space="preserve">Head origin outside of helmet</t>
  </si>
  <si>
    <t xml:space="preserve">Hispanic/Latino and Black Hispanic/Latino</t>
  </si>
  <si>
    <t xml:space="preserve">MEG0331</t>
  </si>
  <si>
    <t xml:space="preserve">Black-Not Hispanic/Latino</t>
  </si>
  <si>
    <t xml:space="preserve">Asian/Pacific Islander, White-Not Hispanic/Latino, Black- Not Hispanic/Latino</t>
  </si>
  <si>
    <t xml:space="preserve">White-Not Hispanic Latino, Native American/Eskimo</t>
  </si>
  <si>
    <t xml:space="preserve">9 lbs 10 ozs</t>
  </si>
  <si>
    <t xml:space="preserve">MEG1631</t>
  </si>
  <si>
    <t xml:space="preserve">Native American/Eskimo</t>
  </si>
  <si>
    <t xml:space="preserve">7 lbs 4 ozs</t>
  </si>
  <si>
    <t xml:space="preserve">White-Not Hispanic Latino</t>
  </si>
  <si>
    <t xml:space="preserve">6 lbs 13 ozs</t>
  </si>
  <si>
    <t xml:space="preserve">cHPI Inactive</t>
  </si>
  <si>
    <t xml:space="preserve">Black-African</t>
  </si>
  <si>
    <t xml:space="preserve">MEG2623</t>
  </si>
  <si>
    <t xml:space="preserve">7 lbs 8 ozs</t>
  </si>
  <si>
    <t xml:space="preserve">MEG0323</t>
  </si>
  <si>
    <t xml:space="preserve">MEG1643</t>
  </si>
  <si>
    <t xml:space="preserve">8 lbs 9 ozs</t>
  </si>
  <si>
    <t xml:space="preserve">7 lbs 10 ozs</t>
  </si>
  <si>
    <t xml:space="preserve">MEG1321</t>
  </si>
  <si>
    <t xml:space="preserve">MEG2512</t>
  </si>
  <si>
    <t xml:space="preserve">7 lbs 12 ozs</t>
  </si>
  <si>
    <t xml:space="preserve">MEG1112</t>
  </si>
  <si>
    <t xml:space="preserve">6 lbs, 15 ozs</t>
  </si>
  <si>
    <t xml:space="preserve">7 lbs 2 ozs</t>
  </si>
  <si>
    <t xml:space="preserve">7 lbs, 11 ozs</t>
  </si>
  <si>
    <t xml:space="preserve">7 lbs 14 ozs</t>
  </si>
  <si>
    <t xml:space="preserve">MEG1112, MEG1433</t>
  </si>
  <si>
    <t xml:space="preserve">MEG1533</t>
  </si>
  <si>
    <t xml:space="preserve">MEG1423</t>
  </si>
  <si>
    <t xml:space="preserve">5 lbs 6 ozs</t>
  </si>
  <si>
    <t xml:space="preserve">MEG1223</t>
  </si>
  <si>
    <t xml:space="preserve">MEG0933</t>
  </si>
  <si>
    <t xml:space="preserve">8 lbs 7 ozs</t>
  </si>
  <si>
    <t xml:space="preserve">PCA fail</t>
  </si>
  <si>
    <t xml:space="preserve">MEG2141</t>
  </si>
  <si>
    <t xml:space="preserve">MEG0733, MEG0641</t>
  </si>
  <si>
    <t xml:space="preserve">8 lbs 4 ozs</t>
  </si>
  <si>
    <t xml:space="preserve">MEG2612</t>
  </si>
  <si>
    <t xml:space="preserve">MEG1531</t>
  </si>
  <si>
    <t xml:space="preserve">MEG2541</t>
  </si>
  <si>
    <t xml:space="preserve">MEG2542, MEG2512</t>
  </si>
  <si>
    <t xml:space="preserve">MEG0413, MEG2132</t>
  </si>
  <si>
    <t xml:space="preserve">White-Not Hispanic/Latino, Hispanic/Latino</t>
  </si>
  <si>
    <t xml:space="preserve">7 lbs 7 ozs</t>
  </si>
  <si>
    <t xml:space="preserve">RuntimeError: Coil too close (dist = 4.88638e-06 m)</t>
  </si>
  <si>
    <t xml:space="preserve">MEG0142, MEG2623, MEG2432, MEG0611</t>
  </si>
  <si>
    <t xml:space="preserve">9 lbs 6 ozs</t>
  </si>
  <si>
    <t xml:space="preserve">7 lbs 11 ozs</t>
  </si>
  <si>
    <t xml:space="preserve">MEG2112, MEG2431, MEG0212</t>
  </si>
  <si>
    <t xml:space="preserve">8 lbs 6 ozs</t>
  </si>
  <si>
    <t xml:space="preserve">8 lbs 1 ozs</t>
  </si>
  <si>
    <t xml:space="preserve">MEG2542, MEG1042</t>
  </si>
  <si>
    <t xml:space="preserve">MEG1832, MEG0412</t>
  </si>
  <si>
    <t xml:space="preserve">MEG1731</t>
  </si>
  <si>
    <t xml:space="preserve">MEG1023</t>
  </si>
  <si>
    <t xml:space="preserve">MEG1421, MEG1431</t>
  </si>
  <si>
    <t xml:space="preserve">MEG1041</t>
  </si>
  <si>
    <t xml:space="preserve">Asian/Pacific Islander, White</t>
  </si>
  <si>
    <t xml:space="preserve">No STIM</t>
  </si>
  <si>
    <t xml:space="preserve">MEG1413, MEG0622</t>
  </si>
  <si>
    <t xml:space="preserve">MEG0212</t>
  </si>
  <si>
    <t xml:space="preserve">9 lbs 3 ozs</t>
  </si>
  <si>
    <t xml:space="preserve">Epoching fail</t>
  </si>
  <si>
    <t xml:space="preserve">8 lbs 2 ozs</t>
  </si>
  <si>
    <t xml:space="preserve">(NOT ON BEZOS OR SIMMS)</t>
  </si>
  <si>
    <t xml:space="preserve">MEG1823</t>
  </si>
  <si>
    <t xml:space="preserve">MEG0431, MEG0641</t>
  </si>
  <si>
    <t xml:space="preserve">Variable</t>
  </si>
  <si>
    <t xml:space="preserve">Description</t>
  </si>
  <si>
    <t xml:space="preserve">Mom yrs Ed</t>
  </si>
  <si>
    <t xml:space="preserve">Mom's years of education</t>
  </si>
  <si>
    <t xml:space="preserve">H Ed Score M</t>
  </si>
  <si>
    <t xml:space="preserve">Mom's hollingshead education score</t>
  </si>
  <si>
    <t xml:space="preserve">Dad yrs Ed</t>
  </si>
  <si>
    <t xml:space="preserve">Dad's years of education</t>
  </si>
  <si>
    <t xml:space="preserve">H ed Score D</t>
  </si>
  <si>
    <t xml:space="preserve">Dad's hollingshead education score</t>
  </si>
  <si>
    <t xml:space="preserve">Mom R/E</t>
  </si>
  <si>
    <t xml:space="preserve">Mom's Race/Ethnicity listed on parental demographic questionnaire</t>
  </si>
  <si>
    <t xml:space="preserve">Dad R/E</t>
  </si>
  <si>
    <t xml:space="preserve">Dad's Race/Ethnicity listed on parental demographic questionnaire</t>
  </si>
  <si>
    <t xml:space="preserve">Hollingshead Scoring</t>
  </si>
  <si>
    <t xml:space="preserve">Score</t>
  </si>
  <si>
    <t xml:space="preserve">Less than 7th grade</t>
  </si>
  <si>
    <t xml:space="preserve">at through the 9 th grade</t>
  </si>
  <si>
    <t xml:space="preserve">partial high school (10 or 11th grade)</t>
  </si>
  <si>
    <t xml:space="preserve">high school graduate (regardless of type of school)</t>
  </si>
  <si>
    <t xml:space="preserve">partial college (at least one year) or specialized training</t>
  </si>
  <si>
    <t xml:space="preserve">college or university graduate</t>
  </si>
  <si>
    <t xml:space="preserve">graduate professional training (with graduate degree)</t>
  </si>
  <si>
    <t xml:space="preserve">Years of education scoring</t>
  </si>
  <si>
    <t xml:space="preserve">If years of highschool listed, 8+[listed years]</t>
  </si>
  <si>
    <t xml:space="preserve">If years of college/grad school listed, 12+ [listed years]</t>
  </si>
  <si>
    <t xml:space="preserve">If # of years not listed then</t>
  </si>
  <si>
    <t xml:space="preserve">high school diploma</t>
  </si>
  <si>
    <t xml:space="preserve">Bachelors degree</t>
  </si>
  <si>
    <t xml:space="preserve">Masters degree</t>
  </si>
  <si>
    <t xml:space="preserve">Law degree</t>
  </si>
  <si>
    <t xml:space="preserve">PhD</t>
  </si>
  <si>
    <t xml:space="preserve">ACQ</t>
  </si>
  <si>
    <t xml:space="preserve">MC-SVD</t>
  </si>
  <si>
    <t xml:space="preserve">Artifact rej</t>
  </si>
  <si>
    <t xml:space="preserve">Epochs</t>
  </si>
  <si>
    <t xml:space="preserve">Included</t>
  </si>
  <si>
    <t xml:space="preserve">Notes</t>
  </si>
  <si>
    <t xml:space="preserve">scipy.linalg.decomp.svd ValueError: On entry to DLASCL parameter number 4 had an illegal value</t>
  </si>
  <si>
    <t xml:space="preserve"> </t>
  </si>
  <si>
    <t xml:space="preserve">Noisy</t>
  </si>
  <si>
    <t xml:space="preserve">CHPI inactive</t>
  </si>
  <si>
    <t xml:space="preserve">1</t>
  </si>
  <si>
    <t xml:space="preserve">nan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</si>
</sst>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"/>
    <numFmt numFmtId="167" formatCode="@"/>
    <numFmt numFmtId="168" formatCode="MM/DD/YY"/>
    <numFmt numFmtId="169" formatCode="MMM\-YY"/>
  </numFmts>
  <fonts count="3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b val="true"/>
      <sz val="11"/>
      <name val="Calibri"/>
      <family val="2"/>
      <charset val="1"/>
    </font>
    <font>
      <b val="true"/>
      <sz val="11"/>
      <name val="Cambria"/>
      <family val="1"/>
      <charset val="1"/>
    </font>
    <font>
      <b val="true"/>
      <i val="true"/>
      <sz val="11"/>
      <name val="Cambria"/>
      <family val="1"/>
      <charset val="1"/>
    </font>
    <font>
      <sz val="11"/>
      <name val="Calibri"/>
      <family val="2"/>
      <charset val="1"/>
    </font>
    <font>
      <i val="true"/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Times New Roman"/>
      <family val="1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sz val="10"/>
      <color rgb="FF000000"/>
      <name val="FreeSans"/>
      <family val="2"/>
      <charset val="1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sz val="10"/>
      <name val="FreeSans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u val="single"/>
      <sz val="1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trike val="true"/>
      <sz val="14"/>
      <name val="Calibri"/>
      <family val="2"/>
      <charset val="1"/>
    </font>
    <font>
      <b val="true"/>
      <i val="true"/>
      <sz val="14"/>
      <name val="Calibri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" zeroHeight="false" outlineLevelRow="0" outlineLevelCol="0"/>
  <cols>
    <col collapsed="false" customWidth="true" hidden="false" outlineLevel="0" max="1025" min="1" style="0" width="24.34"/>
  </cols>
  <sheetData>
    <row r="1" customFormat="false" ht="15" hidden="false" customHeight="true" outlineLevel="0" collapsed="false">
      <c r="A1" s="1" t="s">
        <v>0</v>
      </c>
      <c r="C1" s="2"/>
    </row>
    <row r="2" customFormat="false" ht="15" hidden="false" customHeight="true" outlineLevel="0" collapsed="false">
      <c r="A2" s="3" t="n">
        <v>100</v>
      </c>
      <c r="B2" s="4" t="s">
        <v>1</v>
      </c>
      <c r="C2" s="2"/>
    </row>
    <row r="3" customFormat="false" ht="15" hidden="false" customHeight="true" outlineLevel="0" collapsed="false">
      <c r="A3" s="3" t="s">
        <v>2</v>
      </c>
      <c r="B3" s="4" t="s">
        <v>3</v>
      </c>
      <c r="C3" s="2"/>
    </row>
    <row r="4" customFormat="false" ht="15" hidden="false" customHeight="true" outlineLevel="0" collapsed="false">
      <c r="A4" s="3" t="s">
        <v>4</v>
      </c>
      <c r="B4" s="4" t="s">
        <v>5</v>
      </c>
      <c r="C4" s="2"/>
    </row>
    <row r="5" customFormat="false" ht="15" hidden="false" customHeight="true" outlineLevel="0" collapsed="false">
      <c r="A5" s="3" t="n">
        <v>200</v>
      </c>
      <c r="B5" s="4" t="s">
        <v>6</v>
      </c>
      <c r="C5" s="2"/>
    </row>
    <row r="6" customFormat="false" ht="15" hidden="false" customHeight="true" outlineLevel="0" collapsed="false">
      <c r="A6" s="3" t="s">
        <v>7</v>
      </c>
      <c r="B6" s="4" t="s">
        <v>8</v>
      </c>
      <c r="C6" s="2"/>
    </row>
    <row r="7" customFormat="false" ht="15" hidden="false" customHeight="true" outlineLevel="0" collapsed="false">
      <c r="A7" s="3" t="s">
        <v>9</v>
      </c>
      <c r="B7" s="4" t="s">
        <v>10</v>
      </c>
      <c r="C7" s="2"/>
    </row>
    <row r="8" customFormat="false" ht="15" hidden="false" customHeight="true" outlineLevel="0" collapsed="false">
      <c r="A8" s="3" t="s">
        <v>11</v>
      </c>
      <c r="B8" s="4" t="s">
        <v>12</v>
      </c>
      <c r="C8" s="2"/>
    </row>
    <row r="9" customFormat="false" ht="15" hidden="false" customHeight="true" outlineLevel="0" collapsed="false">
      <c r="A9" s="3" t="s">
        <v>13</v>
      </c>
      <c r="B9" s="4" t="s">
        <v>14</v>
      </c>
      <c r="C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" zeroHeight="false" outlineLevelRow="0" outlineLevelCol="0"/>
  <cols>
    <col collapsed="false" customWidth="true" hidden="false" outlineLevel="0" max="3" min="1" style="0" width="24.34"/>
    <col collapsed="false" customWidth="true" hidden="false" outlineLevel="0" max="4" min="4" style="0" width="25.16"/>
    <col collapsed="false" customWidth="true" hidden="false" outlineLevel="0" max="5" min="5" style="0" width="24.34"/>
    <col collapsed="false" customWidth="true" hidden="false" outlineLevel="0" max="6" min="6" style="0" width="16.48"/>
    <col collapsed="false" customWidth="true" hidden="false" outlineLevel="0" max="7" min="7" style="0" width="24.34"/>
    <col collapsed="false" customWidth="true" hidden="false" outlineLevel="0" max="8" min="8" style="0" width="7.15"/>
    <col collapsed="false" customWidth="true" hidden="false" outlineLevel="0" max="9" min="9" style="0" width="5.33"/>
    <col collapsed="false" customWidth="true" hidden="false" outlineLevel="0" max="10" min="10" style="0" width="7.49"/>
    <col collapsed="false" customWidth="true" hidden="false" outlineLevel="0" max="11" min="11" style="0" width="8.33"/>
    <col collapsed="false" customWidth="true" hidden="false" outlineLevel="0" max="12" min="12" style="0" width="28.64"/>
    <col collapsed="false" customWidth="true" hidden="false" outlineLevel="0" max="1025" min="13" style="0" width="24.34"/>
  </cols>
  <sheetData>
    <row r="1" customFormat="false" ht="27" hidden="false" customHeight="true" outlineLevel="0" collapsed="false">
      <c r="A1" s="5" t="s">
        <v>15</v>
      </c>
      <c r="B1" s="5" t="s">
        <v>16</v>
      </c>
      <c r="C1" s="6" t="s">
        <v>17</v>
      </c>
      <c r="D1" s="5" t="s">
        <v>18</v>
      </c>
      <c r="E1" s="7" t="s">
        <v>19</v>
      </c>
      <c r="F1" s="8" t="s">
        <v>20</v>
      </c>
      <c r="G1" s="8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10" t="s">
        <v>26</v>
      </c>
    </row>
    <row r="2" customFormat="false" ht="15" hidden="false" customHeight="true" outlineLevel="0" collapsed="false">
      <c r="A2" s="11" t="s">
        <v>27</v>
      </c>
      <c r="B2" s="12" t="s">
        <v>28</v>
      </c>
      <c r="C2" s="13" t="n">
        <v>42262</v>
      </c>
      <c r="D2" s="12" t="s">
        <v>29</v>
      </c>
      <c r="E2" s="14" t="n">
        <f aca="false">15*7+3</f>
        <v>108</v>
      </c>
      <c r="F2" s="15" t="n">
        <v>41</v>
      </c>
      <c r="G2" s="12" t="n">
        <v>40</v>
      </c>
      <c r="H2" s="16" t="n">
        <v>1</v>
      </c>
      <c r="I2" s="16" t="n">
        <v>1</v>
      </c>
      <c r="J2" s="16" t="n">
        <v>1</v>
      </c>
      <c r="K2" s="2" t="n">
        <f aca="false">SUM(H2:J2)</f>
        <v>3</v>
      </c>
      <c r="L2" s="17" t="s">
        <v>30</v>
      </c>
    </row>
    <row r="3" customFormat="false" ht="15" hidden="false" customHeight="true" outlineLevel="0" collapsed="false">
      <c r="A3" s="11" t="s">
        <v>31</v>
      </c>
      <c r="B3" s="18" t="s">
        <v>28</v>
      </c>
      <c r="C3" s="19" t="n">
        <v>42293</v>
      </c>
      <c r="D3" s="12" t="s">
        <v>32</v>
      </c>
      <c r="E3" s="14" t="n">
        <v>115</v>
      </c>
      <c r="F3" s="12" t="n">
        <v>22</v>
      </c>
      <c r="G3" s="12" t="n">
        <v>42</v>
      </c>
      <c r="H3" s="16" t="n">
        <v>1</v>
      </c>
      <c r="I3" s="16" t="n">
        <v>1</v>
      </c>
      <c r="J3" s="16" t="n">
        <v>1</v>
      </c>
      <c r="K3" s="2" t="n">
        <f aca="false">SUM(H3:J3)</f>
        <v>3</v>
      </c>
      <c r="L3" s="17" t="s">
        <v>33</v>
      </c>
    </row>
    <row r="4" customFormat="false" ht="15" hidden="false" customHeight="true" outlineLevel="0" collapsed="false">
      <c r="A4" s="11" t="s">
        <v>34</v>
      </c>
      <c r="B4" s="18" t="s">
        <v>35</v>
      </c>
      <c r="C4" s="19" t="n">
        <v>42276</v>
      </c>
      <c r="D4" s="18" t="s">
        <v>36</v>
      </c>
      <c r="E4" s="20" t="n">
        <f aca="false">16*7</f>
        <v>112</v>
      </c>
      <c r="F4" s="18" t="n">
        <v>45</v>
      </c>
      <c r="G4" s="18" t="n">
        <v>43</v>
      </c>
      <c r="H4" s="16" t="n">
        <v>1</v>
      </c>
      <c r="I4" s="16" t="n">
        <v>1</v>
      </c>
      <c r="J4" s="16" t="n">
        <v>1</v>
      </c>
      <c r="K4" s="2" t="n">
        <f aca="false">SUM(H4:J4)</f>
        <v>3</v>
      </c>
      <c r="L4" s="17"/>
    </row>
    <row r="5" customFormat="false" ht="15" hidden="false" customHeight="true" outlineLevel="0" collapsed="false">
      <c r="A5" s="11" t="s">
        <v>37</v>
      </c>
      <c r="B5" s="18" t="s">
        <v>35</v>
      </c>
      <c r="C5" s="19" t="n">
        <v>42279</v>
      </c>
      <c r="D5" s="18" t="s">
        <v>38</v>
      </c>
      <c r="E5" s="20" t="n">
        <v>113</v>
      </c>
      <c r="F5" s="21" t="n">
        <v>43</v>
      </c>
      <c r="G5" s="18" t="n">
        <v>42</v>
      </c>
      <c r="H5" s="16" t="n">
        <v>1</v>
      </c>
      <c r="I5" s="16" t="n">
        <v>1</v>
      </c>
      <c r="J5" s="16" t="n">
        <v>1</v>
      </c>
      <c r="K5" s="2" t="n">
        <f aca="false">SUM(H5:J5)</f>
        <v>3</v>
      </c>
      <c r="L5" s="17"/>
    </row>
    <row r="6" customFormat="false" ht="15" hidden="false" customHeight="true" outlineLevel="0" collapsed="false">
      <c r="A6" s="11" t="s">
        <v>39</v>
      </c>
      <c r="B6" s="18" t="s">
        <v>35</v>
      </c>
      <c r="C6" s="19" t="n">
        <v>42286</v>
      </c>
      <c r="D6" s="18" t="s">
        <v>40</v>
      </c>
      <c r="E6" s="20" t="n">
        <f aca="false">17*7+1</f>
        <v>120</v>
      </c>
      <c r="F6" s="18" t="n">
        <v>40</v>
      </c>
      <c r="G6" s="18" t="n">
        <v>42</v>
      </c>
      <c r="H6" s="16" t="n">
        <v>1</v>
      </c>
      <c r="I6" s="16" t="n">
        <v>0</v>
      </c>
      <c r="J6" s="16" t="n">
        <v>0</v>
      </c>
      <c r="K6" s="2" t="n">
        <f aca="false">SUM(H6:J6)</f>
        <v>1</v>
      </c>
      <c r="L6" s="17"/>
    </row>
    <row r="7" customFormat="false" ht="15" hidden="false" customHeight="true" outlineLevel="0" collapsed="false">
      <c r="A7" s="11" t="s">
        <v>41</v>
      </c>
      <c r="B7" s="18" t="s">
        <v>28</v>
      </c>
      <c r="C7" s="19" t="n">
        <v>42314</v>
      </c>
      <c r="D7" s="18" t="s">
        <v>42</v>
      </c>
      <c r="E7" s="20" t="n">
        <f aca="false">19*7+4</f>
        <v>137</v>
      </c>
      <c r="F7" s="22" t="n">
        <v>21</v>
      </c>
      <c r="G7" s="18" t="n">
        <v>42</v>
      </c>
      <c r="H7" s="16" t="n">
        <v>0</v>
      </c>
      <c r="I7" s="16" t="n">
        <v>1</v>
      </c>
      <c r="J7" s="16" t="n">
        <v>0</v>
      </c>
      <c r="K7" s="2" t="n">
        <f aca="false">SUM(H7:J7)</f>
        <v>1</v>
      </c>
      <c r="L7" s="17" t="s">
        <v>43</v>
      </c>
    </row>
    <row r="8" customFormat="false" ht="15" hidden="false" customHeight="true" outlineLevel="0" collapsed="false">
      <c r="A8" s="11" t="s">
        <v>44</v>
      </c>
      <c r="B8" s="18" t="s">
        <v>35</v>
      </c>
      <c r="C8" s="19" t="n">
        <v>42310</v>
      </c>
      <c r="D8" s="18" t="s">
        <v>45</v>
      </c>
      <c r="E8" s="20" t="n">
        <f aca="false">20*7+6</f>
        <v>146</v>
      </c>
      <c r="F8" s="18" t="n">
        <v>42.5</v>
      </c>
      <c r="G8" s="18" t="n">
        <v>44</v>
      </c>
      <c r="H8" s="16" t="n">
        <v>1</v>
      </c>
      <c r="I8" s="16" t="n">
        <v>1</v>
      </c>
      <c r="J8" s="16" t="n">
        <v>1</v>
      </c>
      <c r="K8" s="2" t="n">
        <f aca="false">SUM(H8:J8)</f>
        <v>3</v>
      </c>
      <c r="L8" s="17" t="s">
        <v>46</v>
      </c>
    </row>
    <row r="9" customFormat="false" ht="15" hidden="false" customHeight="true" outlineLevel="0" collapsed="false">
      <c r="A9" s="11" t="s">
        <v>47</v>
      </c>
      <c r="B9" s="18" t="s">
        <v>28</v>
      </c>
      <c r="C9" s="19" t="n">
        <v>42313</v>
      </c>
      <c r="D9" s="18" t="s">
        <v>48</v>
      </c>
      <c r="E9" s="20" t="n">
        <f aca="false">18*7</f>
        <v>126</v>
      </c>
      <c r="F9" s="18" t="n">
        <v>42.5</v>
      </c>
      <c r="G9" s="18" t="n">
        <v>39</v>
      </c>
      <c r="H9" s="16" t="n">
        <v>1</v>
      </c>
      <c r="I9" s="16" t="n">
        <v>1</v>
      </c>
      <c r="J9" s="16" t="n">
        <v>1</v>
      </c>
      <c r="K9" s="2" t="n">
        <f aca="false">SUM(H9:J9)</f>
        <v>3</v>
      </c>
      <c r="L9" s="17"/>
    </row>
    <row r="10" customFormat="false" ht="15" hidden="false" customHeight="true" outlineLevel="0" collapsed="false">
      <c r="A10" s="11" t="s">
        <v>49</v>
      </c>
      <c r="B10" s="16" t="s">
        <v>35</v>
      </c>
      <c r="C10" s="23" t="n">
        <v>42300</v>
      </c>
      <c r="D10" s="18" t="s">
        <v>50</v>
      </c>
      <c r="E10" s="20" t="n">
        <f aca="false">16*7+4</f>
        <v>116</v>
      </c>
      <c r="F10" s="18" t="n">
        <v>11</v>
      </c>
      <c r="G10" s="18" t="n">
        <v>41</v>
      </c>
      <c r="H10" s="16" t="n">
        <v>1</v>
      </c>
      <c r="I10" s="16" t="n">
        <v>1</v>
      </c>
      <c r="J10" s="16" t="n">
        <v>1</v>
      </c>
      <c r="K10" s="2" t="n">
        <f aca="false">SUM(H10:J10)</f>
        <v>3</v>
      </c>
      <c r="L10" s="17"/>
    </row>
    <row r="11" customFormat="false" ht="15" hidden="false" customHeight="true" outlineLevel="0" collapsed="false">
      <c r="A11" s="11" t="s">
        <v>51</v>
      </c>
      <c r="B11" s="16" t="s">
        <v>28</v>
      </c>
      <c r="C11" s="23" t="n">
        <v>42304</v>
      </c>
      <c r="D11" s="18" t="s">
        <v>52</v>
      </c>
      <c r="E11" s="20" t="n">
        <f aca="false">17*7+5</f>
        <v>124</v>
      </c>
      <c r="F11" s="22" t="n">
        <v>40</v>
      </c>
      <c r="G11" s="18" t="n">
        <v>41</v>
      </c>
      <c r="H11" s="16" t="n">
        <v>1</v>
      </c>
      <c r="I11" s="16" t="n">
        <v>1</v>
      </c>
      <c r="J11" s="16" t="n">
        <v>0</v>
      </c>
      <c r="K11" s="2" t="n">
        <f aca="false">SUM(H11:J11)</f>
        <v>2</v>
      </c>
      <c r="L11" s="17" t="s">
        <v>53</v>
      </c>
    </row>
    <row r="12" customFormat="false" ht="15" hidden="false" customHeight="true" outlineLevel="0" collapsed="false">
      <c r="A12" s="11" t="s">
        <v>54</v>
      </c>
      <c r="B12" s="16" t="s">
        <v>35</v>
      </c>
      <c r="C12" s="23" t="n">
        <v>42320</v>
      </c>
      <c r="D12" s="18" t="s">
        <v>55</v>
      </c>
      <c r="E12" s="20" t="n">
        <v>142</v>
      </c>
      <c r="F12" s="18" t="n">
        <v>22</v>
      </c>
      <c r="G12" s="18" t="n">
        <v>43</v>
      </c>
      <c r="H12" s="16" t="n">
        <v>1</v>
      </c>
      <c r="I12" s="16" t="n">
        <v>1</v>
      </c>
      <c r="J12" s="16" t="n">
        <v>1</v>
      </c>
      <c r="K12" s="2" t="n">
        <f aca="false">SUM(H12:J12)</f>
        <v>3</v>
      </c>
      <c r="L12" s="17"/>
    </row>
    <row r="13" customFormat="false" ht="15" hidden="false" customHeight="true" outlineLevel="0" collapsed="false">
      <c r="A13" s="11" t="s">
        <v>56</v>
      </c>
      <c r="B13" s="18" t="s">
        <v>35</v>
      </c>
      <c r="C13" s="19" t="n">
        <v>42320</v>
      </c>
      <c r="D13" s="18" t="s">
        <v>57</v>
      </c>
      <c r="E13" s="20" t="n">
        <v>135</v>
      </c>
      <c r="F13" s="18" t="n">
        <v>40.5</v>
      </c>
      <c r="G13" s="18" t="n">
        <v>44</v>
      </c>
      <c r="H13" s="16" t="n">
        <v>1</v>
      </c>
      <c r="I13" s="16" t="n">
        <v>1</v>
      </c>
      <c r="J13" s="16" t="n">
        <v>1</v>
      </c>
      <c r="K13" s="2" t="n">
        <f aca="false">SUM(H13:J13)</f>
        <v>3</v>
      </c>
      <c r="L13" s="17" t="s">
        <v>58</v>
      </c>
    </row>
    <row r="14" customFormat="false" ht="15" hidden="false" customHeight="true" outlineLevel="0" collapsed="false">
      <c r="A14" s="11" t="s">
        <v>59</v>
      </c>
      <c r="B14" s="18" t="s">
        <v>35</v>
      </c>
      <c r="C14" s="19" t="n">
        <v>42321</v>
      </c>
      <c r="D14" s="18" t="s">
        <v>60</v>
      </c>
      <c r="E14" s="20" t="n">
        <v>65</v>
      </c>
      <c r="F14" s="18" t="n">
        <v>41.5</v>
      </c>
      <c r="G14" s="18" t="n">
        <v>37</v>
      </c>
      <c r="H14" s="16" t="n">
        <v>1</v>
      </c>
      <c r="I14" s="16" t="n">
        <v>1</v>
      </c>
      <c r="J14" s="16" t="n">
        <v>1</v>
      </c>
      <c r="K14" s="2" t="n">
        <f aca="false">SUM(H14:J14)</f>
        <v>3</v>
      </c>
      <c r="L14" s="17"/>
    </row>
    <row r="15" customFormat="false" ht="15" hidden="false" customHeight="true" outlineLevel="0" collapsed="false">
      <c r="A15" s="11" t="s">
        <v>61</v>
      </c>
      <c r="B15" s="18" t="s">
        <v>28</v>
      </c>
      <c r="C15" s="19" t="n">
        <v>42326</v>
      </c>
      <c r="D15" s="18" t="s">
        <v>62</v>
      </c>
      <c r="E15" s="20" t="n">
        <v>64</v>
      </c>
      <c r="F15" s="18" t="n">
        <v>30</v>
      </c>
      <c r="G15" s="18" t="n">
        <v>40</v>
      </c>
      <c r="H15" s="16" t="n">
        <v>1</v>
      </c>
      <c r="I15" s="16" t="n">
        <v>1</v>
      </c>
      <c r="J15" s="16" t="n">
        <v>1</v>
      </c>
      <c r="K15" s="2" t="n">
        <f aca="false">SUM(H15:J15)</f>
        <v>3</v>
      </c>
      <c r="L15" s="17"/>
    </row>
    <row r="16" customFormat="false" ht="15" hidden="false" customHeight="true" outlineLevel="0" collapsed="false">
      <c r="A16" s="11" t="s">
        <v>63</v>
      </c>
      <c r="B16" s="18" t="s">
        <v>28</v>
      </c>
      <c r="C16" s="19" t="n">
        <v>42309</v>
      </c>
      <c r="D16" s="18" t="s">
        <v>48</v>
      </c>
      <c r="E16" s="20" t="n">
        <v>126</v>
      </c>
      <c r="F16" s="22" t="n">
        <v>35</v>
      </c>
      <c r="G16" s="18" t="n">
        <v>41</v>
      </c>
      <c r="H16" s="16" t="n">
        <v>1</v>
      </c>
      <c r="I16" s="16" t="n">
        <v>1</v>
      </c>
      <c r="J16" s="16" t="n">
        <v>1</v>
      </c>
      <c r="K16" s="2" t="n">
        <f aca="false">SUM(H16:J16)</f>
        <v>3</v>
      </c>
      <c r="L16" s="17" t="s">
        <v>64</v>
      </c>
    </row>
    <row r="17" customFormat="false" ht="15" hidden="false" customHeight="true" outlineLevel="0" collapsed="false">
      <c r="A17" s="11" t="s">
        <v>65</v>
      </c>
      <c r="B17" s="18" t="s">
        <v>35</v>
      </c>
      <c r="C17" s="19" t="n">
        <v>42332</v>
      </c>
      <c r="D17" s="18" t="s">
        <v>66</v>
      </c>
      <c r="E17" s="20" t="n">
        <v>70</v>
      </c>
      <c r="F17" s="22" t="n">
        <v>35</v>
      </c>
      <c r="G17" s="18" t="n">
        <v>41</v>
      </c>
      <c r="H17" s="16" t="n">
        <v>1</v>
      </c>
      <c r="I17" s="16" t="n">
        <v>1</v>
      </c>
      <c r="J17" s="16" t="n">
        <v>0</v>
      </c>
      <c r="K17" s="2" t="n">
        <f aca="false">SUM(H17:J17)</f>
        <v>2</v>
      </c>
      <c r="L17" s="17"/>
    </row>
    <row r="18" customFormat="false" ht="15" hidden="false" customHeight="true" outlineLevel="0" collapsed="false">
      <c r="A18" s="11" t="s">
        <v>67</v>
      </c>
      <c r="B18" s="18" t="s">
        <v>35</v>
      </c>
      <c r="C18" s="19" t="n">
        <v>42339</v>
      </c>
      <c r="D18" s="18" t="s">
        <v>68</v>
      </c>
      <c r="E18" s="20" t="n">
        <v>60</v>
      </c>
      <c r="F18" s="22" t="n">
        <v>43</v>
      </c>
      <c r="G18" s="18" t="n">
        <v>39</v>
      </c>
      <c r="H18" s="16" t="n">
        <v>1</v>
      </c>
      <c r="I18" s="16" t="n">
        <v>1</v>
      </c>
      <c r="J18" s="16" t="n">
        <v>1</v>
      </c>
      <c r="K18" s="2" t="n">
        <f aca="false">SUM(H18:J18)</f>
        <v>3</v>
      </c>
      <c r="L18" s="17" t="s">
        <v>69</v>
      </c>
    </row>
    <row r="19" customFormat="false" ht="15" hidden="false" customHeight="true" outlineLevel="0" collapsed="false">
      <c r="A19" s="11" t="s">
        <v>70</v>
      </c>
      <c r="B19" s="18" t="s">
        <v>35</v>
      </c>
      <c r="C19" s="19" t="n">
        <v>42349</v>
      </c>
      <c r="D19" s="18" t="s">
        <v>71</v>
      </c>
      <c r="E19" s="20" t="n">
        <v>75</v>
      </c>
      <c r="F19" s="18" t="n">
        <v>42</v>
      </c>
      <c r="G19" s="18" t="n">
        <v>39</v>
      </c>
      <c r="H19" s="16" t="n">
        <v>1</v>
      </c>
      <c r="I19" s="16" t="n">
        <v>1</v>
      </c>
      <c r="J19" s="16" t="n">
        <v>1</v>
      </c>
      <c r="K19" s="2" t="n">
        <f aca="false">SUM(H19:J19)</f>
        <v>3</v>
      </c>
      <c r="L19" s="17"/>
    </row>
    <row r="20" customFormat="false" ht="15" hidden="false" customHeight="true" outlineLevel="0" collapsed="false">
      <c r="A20" s="11" t="s">
        <v>72</v>
      </c>
      <c r="B20" s="18" t="s">
        <v>35</v>
      </c>
      <c r="C20" s="19" t="n">
        <v>42374</v>
      </c>
      <c r="D20" s="18" t="s">
        <v>73</v>
      </c>
      <c r="E20" s="20" t="n">
        <v>62</v>
      </c>
      <c r="F20" s="18" t="n">
        <v>43</v>
      </c>
      <c r="G20" s="18" t="n">
        <v>42</v>
      </c>
      <c r="H20" s="16" t="n">
        <v>1</v>
      </c>
      <c r="I20" s="16" t="n">
        <v>0</v>
      </c>
      <c r="J20" s="16" t="n">
        <v>1</v>
      </c>
      <c r="K20" s="2" t="n">
        <f aca="false">SUM(H20:J20)</f>
        <v>2</v>
      </c>
      <c r="L20" s="17" t="s">
        <v>69</v>
      </c>
    </row>
    <row r="21" customFormat="false" ht="15" hidden="false" customHeight="true" outlineLevel="0" collapsed="false">
      <c r="A21" s="11" t="s">
        <v>74</v>
      </c>
      <c r="B21" s="18" t="s">
        <v>28</v>
      </c>
      <c r="C21" s="19" t="n">
        <v>42383</v>
      </c>
      <c r="D21" s="18" t="s">
        <v>68</v>
      </c>
      <c r="E21" s="20" t="n">
        <v>60</v>
      </c>
      <c r="F21" s="18" t="n">
        <v>42</v>
      </c>
      <c r="G21" s="18" t="n">
        <v>39</v>
      </c>
      <c r="H21" s="16" t="n">
        <v>1</v>
      </c>
      <c r="I21" s="16" t="n">
        <v>1</v>
      </c>
      <c r="J21" s="16" t="n">
        <v>0</v>
      </c>
      <c r="K21" s="2" t="n">
        <f aca="false">SUM(H21:J21)</f>
        <v>2</v>
      </c>
      <c r="L21" s="17"/>
    </row>
    <row r="22" customFormat="false" ht="15" hidden="false" customHeight="true" outlineLevel="0" collapsed="false">
      <c r="A22" s="11" t="s">
        <v>75</v>
      </c>
      <c r="B22" s="18" t="s">
        <v>28</v>
      </c>
      <c r="C22" s="19" t="n">
        <v>42394</v>
      </c>
      <c r="D22" s="18" t="s">
        <v>76</v>
      </c>
      <c r="E22" s="20" t="n">
        <v>57</v>
      </c>
      <c r="F22" s="18" t="n">
        <v>35</v>
      </c>
      <c r="G22" s="18" t="n">
        <v>40</v>
      </c>
      <c r="H22" s="16" t="n">
        <v>1</v>
      </c>
      <c r="I22" s="16" t="n">
        <v>1</v>
      </c>
      <c r="J22" s="16" t="n">
        <v>1</v>
      </c>
      <c r="K22" s="2" t="n">
        <f aca="false">SUM(H22:J22)</f>
        <v>3</v>
      </c>
      <c r="L22" s="17"/>
    </row>
    <row r="23" customFormat="false" ht="15" hidden="false" customHeight="true" outlineLevel="0" collapsed="false">
      <c r="A23" s="11" t="s">
        <v>77</v>
      </c>
      <c r="B23" s="18" t="s">
        <v>35</v>
      </c>
      <c r="C23" s="19" t="n">
        <v>42395</v>
      </c>
      <c r="D23" s="18" t="s">
        <v>78</v>
      </c>
      <c r="E23" s="20" t="n">
        <f aca="false">7*7+5</f>
        <v>54</v>
      </c>
      <c r="F23" s="22" t="n">
        <v>22</v>
      </c>
      <c r="G23" s="18" t="n">
        <v>39</v>
      </c>
      <c r="H23" s="16" t="n">
        <v>1</v>
      </c>
      <c r="I23" s="16" t="n">
        <v>1</v>
      </c>
      <c r="J23" s="16" t="n">
        <v>1</v>
      </c>
      <c r="K23" s="2" t="n">
        <f aca="false">SUM(H23:J23)</f>
        <v>3</v>
      </c>
      <c r="L23" s="17"/>
    </row>
    <row r="24" customFormat="false" ht="15" hidden="false" customHeight="true" outlineLevel="0" collapsed="false">
      <c r="A24" s="11" t="s">
        <v>79</v>
      </c>
      <c r="B24" s="18" t="s">
        <v>35</v>
      </c>
      <c r="C24" s="19" t="n">
        <v>42398</v>
      </c>
      <c r="D24" s="18" t="s">
        <v>76</v>
      </c>
      <c r="E24" s="20" t="n">
        <v>57</v>
      </c>
      <c r="F24" s="18" t="n">
        <v>40.5</v>
      </c>
      <c r="G24" s="18" t="n">
        <v>41</v>
      </c>
      <c r="H24" s="16" t="n">
        <v>1</v>
      </c>
      <c r="I24" s="16" t="n">
        <v>1</v>
      </c>
      <c r="J24" s="16" t="n">
        <v>1</v>
      </c>
      <c r="K24" s="2" t="n">
        <f aca="false">SUM(H24:J24)</f>
        <v>3</v>
      </c>
      <c r="L24" s="17" t="s">
        <v>58</v>
      </c>
    </row>
    <row r="25" customFormat="false" ht="15" hidden="false" customHeight="true" outlineLevel="0" collapsed="false">
      <c r="A25" s="11" t="s">
        <v>80</v>
      </c>
      <c r="B25" s="18" t="s">
        <v>28</v>
      </c>
      <c r="C25" s="19" t="n">
        <v>42410</v>
      </c>
      <c r="D25" s="18" t="s">
        <v>81</v>
      </c>
      <c r="E25" s="20" t="n">
        <f aca="false">7*7+4</f>
        <v>53</v>
      </c>
      <c r="F25" s="22" t="n">
        <v>41</v>
      </c>
      <c r="G25" s="18" t="n">
        <v>39</v>
      </c>
      <c r="H25" s="16" t="n">
        <v>1</v>
      </c>
      <c r="I25" s="16" t="n">
        <v>1</v>
      </c>
      <c r="J25" s="16" t="n">
        <v>1</v>
      </c>
      <c r="K25" s="2" t="n">
        <f aca="false">SUM(H25:J25)</f>
        <v>3</v>
      </c>
      <c r="L25" s="17"/>
    </row>
    <row r="26" customFormat="false" ht="15" hidden="false" customHeight="true" outlineLevel="0" collapsed="false">
      <c r="A26" s="11" t="s">
        <v>82</v>
      </c>
      <c r="B26" s="18" t="s">
        <v>28</v>
      </c>
      <c r="C26" s="19" t="n">
        <v>42426</v>
      </c>
      <c r="D26" s="18" t="s">
        <v>78</v>
      </c>
      <c r="E26" s="20" t="n">
        <v>54</v>
      </c>
      <c r="F26" s="18" t="n">
        <v>36.5</v>
      </c>
      <c r="G26" s="18" t="n">
        <v>39</v>
      </c>
      <c r="H26" s="16" t="n">
        <v>1</v>
      </c>
      <c r="I26" s="16" t="n">
        <v>1</v>
      </c>
      <c r="J26" s="16" t="n">
        <v>1</v>
      </c>
      <c r="K26" s="2" t="n">
        <f aca="false">SUM(H26:J26)</f>
        <v>3</v>
      </c>
      <c r="L26" s="17" t="s">
        <v>83</v>
      </c>
    </row>
    <row r="27" customFormat="false" ht="15" hidden="false" customHeight="true" outlineLevel="0" collapsed="false">
      <c r="A27" s="11" t="s">
        <v>84</v>
      </c>
      <c r="B27" s="18" t="s">
        <v>35</v>
      </c>
      <c r="C27" s="19" t="n">
        <v>42467</v>
      </c>
      <c r="D27" s="18" t="s">
        <v>73</v>
      </c>
      <c r="E27" s="16" t="n">
        <f aca="false">7*8+6</f>
        <v>62</v>
      </c>
      <c r="F27" s="24" t="n">
        <v>40</v>
      </c>
      <c r="G27" s="16" t="n">
        <v>40</v>
      </c>
      <c r="H27" s="16" t="n">
        <v>1</v>
      </c>
      <c r="I27" s="16" t="n">
        <v>1</v>
      </c>
      <c r="J27" s="16" t="n">
        <v>1</v>
      </c>
      <c r="K27" s="2" t="n">
        <f aca="false">SUM(H27:J27)</f>
        <v>3</v>
      </c>
      <c r="L27" s="17"/>
    </row>
    <row r="28" customFormat="false" ht="15" hidden="false" customHeight="true" outlineLevel="0" collapsed="false">
      <c r="A28" s="11" t="s">
        <v>85</v>
      </c>
      <c r="B28" s="18" t="s">
        <v>28</v>
      </c>
      <c r="C28" s="19" t="n">
        <v>42467</v>
      </c>
      <c r="D28" s="18" t="s">
        <v>73</v>
      </c>
      <c r="E28" s="16" t="n">
        <v>62</v>
      </c>
      <c r="F28" s="16" t="n">
        <v>32</v>
      </c>
      <c r="G28" s="16" t="n">
        <v>39.5</v>
      </c>
      <c r="H28" s="16" t="n">
        <v>1</v>
      </c>
      <c r="I28" s="16" t="n">
        <v>1</v>
      </c>
      <c r="J28" s="16" t="n">
        <v>1</v>
      </c>
      <c r="K28" s="2" t="n">
        <f aca="false">SUM(H28:J28)</f>
        <v>3</v>
      </c>
      <c r="L28" s="17" t="s">
        <v>86</v>
      </c>
    </row>
    <row r="29" customFormat="false" ht="15" hidden="false" customHeight="true" outlineLevel="0" collapsed="false">
      <c r="A29" s="11" t="s">
        <v>87</v>
      </c>
      <c r="B29" s="18" t="s">
        <v>28</v>
      </c>
      <c r="C29" s="19" t="n">
        <v>42475</v>
      </c>
      <c r="D29" s="18" t="s">
        <v>76</v>
      </c>
      <c r="E29" s="20" t="n">
        <f aca="false">7*8+1</f>
        <v>57</v>
      </c>
      <c r="F29" s="22" t="n">
        <v>21</v>
      </c>
      <c r="G29" s="18" t="n">
        <v>38</v>
      </c>
      <c r="H29" s="16" t="n">
        <v>1</v>
      </c>
      <c r="I29" s="16" t="n">
        <v>1</v>
      </c>
      <c r="J29" s="16" t="n">
        <v>1</v>
      </c>
      <c r="K29" s="2" t="n">
        <f aca="false">SUM(H29:J29)</f>
        <v>3</v>
      </c>
      <c r="L29" s="17"/>
    </row>
    <row r="30" customFormat="false" ht="15" hidden="false" customHeight="true" outlineLevel="0" collapsed="false">
      <c r="A30" s="11" t="s">
        <v>88</v>
      </c>
      <c r="B30" s="25" t="s">
        <v>28</v>
      </c>
      <c r="C30" s="26" t="n">
        <v>42460</v>
      </c>
      <c r="D30" s="25" t="s">
        <v>89</v>
      </c>
      <c r="E30" s="27" t="n">
        <f aca="false">9*7</f>
        <v>63</v>
      </c>
      <c r="F30" s="18" t="n">
        <v>40.5</v>
      </c>
      <c r="G30" s="18" t="n">
        <v>40</v>
      </c>
      <c r="H30" s="16" t="n">
        <v>1</v>
      </c>
      <c r="I30" s="16" t="n">
        <v>1</v>
      </c>
      <c r="J30" s="16" t="n">
        <v>1</v>
      </c>
      <c r="K30" s="2" t="n">
        <f aca="false">SUM(H30:J30)</f>
        <v>3</v>
      </c>
      <c r="L30" s="17"/>
    </row>
    <row r="31" customFormat="false" ht="27" hidden="false" customHeight="true" outlineLevel="0" collapsed="false">
      <c r="A31" s="28" t="str">
        <f aca="false">" N = "&amp;COUNTA(A2:A30)</f>
        <v>N = 29</v>
      </c>
      <c r="B31" s="29" t="str">
        <f aca="false">COUNTIF(B2:B30,"M")&amp;" Males; "&amp;COUNTIF(B2:B30,"F")&amp;" Females"</f>
        <v>15 Males; 14 Females</v>
      </c>
      <c r="C31" s="30"/>
      <c r="D31" s="28" t="str">
        <f aca="false">INT(AVERAGEA(E2:E30)/7)&amp;" w "&amp;ROUND((AVERAGEA(E2:E30)/7-INT(AVERAGEA(E2:E30)/7))*7,0)&amp;" days"</f>
        <v>12 w 5 days</v>
      </c>
      <c r="E31" s="31" t="str">
        <f aca="false">ROUND(AVERAGEA(E2:E30),0)&amp;"±"&amp;ROUND(STDEV(E2:E30),0)</f>
        <v>89±33</v>
      </c>
      <c r="F31" s="31" t="str">
        <f aca="false">ROUND(AVERAGEA(F2:F30),0)&amp;"±"&amp;ROUND(STDEV(F2:F30),0)</f>
        <v>36±9</v>
      </c>
      <c r="G31" s="31" t="str">
        <f aca="false">ROUND(AVERAGEA(G2:G30),0)&amp;"±"&amp;ROUND(STDEV(G2:G30),0)</f>
        <v>41±2</v>
      </c>
      <c r="H31" s="32" t="n">
        <f aca="false">SUM(H2:H30)</f>
        <v>28</v>
      </c>
      <c r="I31" s="32" t="n">
        <f aca="false">SUM(I2:I30)</f>
        <v>27</v>
      </c>
      <c r="J31" s="32" t="n">
        <f aca="false">SUM(J2:J30)</f>
        <v>24</v>
      </c>
      <c r="L31" s="17"/>
    </row>
    <row r="32" customFormat="false" ht="15" hidden="false" customHeight="true" outlineLevel="0" collapsed="false">
      <c r="A32" s="11" t="s">
        <v>90</v>
      </c>
      <c r="B32" s="18" t="s">
        <v>28</v>
      </c>
      <c r="C32" s="19" t="n">
        <v>42286</v>
      </c>
      <c r="D32" s="18" t="s">
        <v>91</v>
      </c>
      <c r="E32" s="20" t="n">
        <f aca="false">17*7</f>
        <v>119</v>
      </c>
      <c r="F32" s="22" t="n">
        <v>46.5</v>
      </c>
      <c r="G32" s="18" t="n">
        <v>42</v>
      </c>
      <c r="H32" s="16" t="n">
        <v>1</v>
      </c>
      <c r="I32" s="16" t="n">
        <v>1</v>
      </c>
      <c r="J32" s="16" t="n">
        <v>1</v>
      </c>
      <c r="K32" s="2" t="n">
        <f aca="false">SUM(H32:J32)</f>
        <v>3</v>
      </c>
      <c r="L32" s="33"/>
    </row>
    <row r="33" customFormat="false" ht="15" hidden="false" customHeight="true" outlineLevel="0" collapsed="false">
      <c r="A33" s="11" t="s">
        <v>92</v>
      </c>
      <c r="B33" s="18" t="s">
        <v>35</v>
      </c>
      <c r="C33" s="19" t="n">
        <v>42325</v>
      </c>
      <c r="D33" s="18" t="s">
        <v>93</v>
      </c>
      <c r="E33" s="20" t="n">
        <v>67</v>
      </c>
      <c r="F33" s="22" t="n">
        <v>63</v>
      </c>
      <c r="G33" s="18" t="n">
        <v>40</v>
      </c>
      <c r="H33" s="16" t="n">
        <v>1</v>
      </c>
      <c r="I33" s="16" t="n">
        <v>1</v>
      </c>
      <c r="J33" s="16" t="n">
        <v>1</v>
      </c>
      <c r="K33" s="2" t="n">
        <f aca="false">SUM(H33:J33)</f>
        <v>3</v>
      </c>
      <c r="L33" s="33" t="s">
        <v>94</v>
      </c>
    </row>
    <row r="34" customFormat="false" ht="15" hidden="false" customHeight="true" outlineLevel="0" collapsed="false">
      <c r="A34" s="34" t="s">
        <v>95</v>
      </c>
      <c r="B34" s="22" t="s">
        <v>28</v>
      </c>
      <c r="C34" s="35" t="n">
        <v>42342</v>
      </c>
      <c r="D34" s="22" t="s">
        <v>89</v>
      </c>
      <c r="E34" s="36" t="n">
        <v>63</v>
      </c>
      <c r="F34" s="22" t="n">
        <v>55.5</v>
      </c>
      <c r="G34" s="22" t="n">
        <v>39</v>
      </c>
      <c r="H34" s="16" t="n">
        <v>1</v>
      </c>
      <c r="I34" s="16" t="n">
        <v>1</v>
      </c>
      <c r="J34" s="16" t="n">
        <v>1</v>
      </c>
      <c r="K34" s="2" t="n">
        <f aca="false">SUM(H34:J34)</f>
        <v>3</v>
      </c>
      <c r="L34" s="33"/>
    </row>
    <row r="35" customFormat="false" ht="15" hidden="false" customHeight="true" outlineLevel="0" collapsed="false">
      <c r="A35" s="11" t="s">
        <v>96</v>
      </c>
      <c r="B35" s="18" t="s">
        <v>28</v>
      </c>
      <c r="C35" s="19" t="n">
        <v>42263</v>
      </c>
      <c r="D35" s="18" t="s">
        <v>97</v>
      </c>
      <c r="E35" s="20" t="n">
        <f aca="false">17*7+2</f>
        <v>121</v>
      </c>
      <c r="F35" s="18" t="n">
        <v>57</v>
      </c>
      <c r="G35" s="18" t="n">
        <v>41</v>
      </c>
      <c r="H35" s="16" t="n">
        <v>1</v>
      </c>
      <c r="I35" s="16" t="n">
        <v>1</v>
      </c>
      <c r="J35" s="16" t="n">
        <v>0</v>
      </c>
      <c r="K35" s="2" t="n">
        <f aca="false">SUM(H35:J35)</f>
        <v>2</v>
      </c>
      <c r="L35" s="17"/>
    </row>
    <row r="36" customFormat="false" ht="15" hidden="false" customHeight="true" outlineLevel="0" collapsed="false">
      <c r="A36" s="11" t="s">
        <v>98</v>
      </c>
      <c r="B36" s="18" t="s">
        <v>35</v>
      </c>
      <c r="C36" s="19" t="n">
        <v>42262</v>
      </c>
      <c r="D36" s="18" t="s">
        <v>99</v>
      </c>
      <c r="E36" s="20" t="n">
        <v>114</v>
      </c>
      <c r="F36" s="18" t="n">
        <v>56</v>
      </c>
      <c r="G36" s="18" t="n">
        <v>43</v>
      </c>
      <c r="H36" s="16" t="n">
        <v>1</v>
      </c>
      <c r="I36" s="16" t="n">
        <v>1</v>
      </c>
      <c r="J36" s="16" t="n">
        <v>1</v>
      </c>
      <c r="K36" s="2" t="n">
        <f aca="false">SUM(H36:J36)</f>
        <v>3</v>
      </c>
      <c r="L36" s="17"/>
    </row>
    <row r="37" customFormat="false" ht="15" hidden="false" customHeight="true" outlineLevel="0" collapsed="false">
      <c r="A37" s="11" t="s">
        <v>100</v>
      </c>
      <c r="B37" s="18" t="s">
        <v>35</v>
      </c>
      <c r="C37" s="19" t="n">
        <v>42268</v>
      </c>
      <c r="D37" s="18" t="s">
        <v>50</v>
      </c>
      <c r="E37" s="20" t="n">
        <v>116</v>
      </c>
      <c r="F37" s="18" t="n">
        <v>66</v>
      </c>
      <c r="G37" s="18" t="n">
        <v>43</v>
      </c>
      <c r="H37" s="16" t="n">
        <v>1</v>
      </c>
      <c r="I37" s="16" t="n">
        <v>1</v>
      </c>
      <c r="J37" s="16" t="n">
        <v>1</v>
      </c>
      <c r="K37" s="2" t="n">
        <f aca="false">SUM(H37:J37)</f>
        <v>3</v>
      </c>
      <c r="L37" s="17"/>
    </row>
    <row r="38" customFormat="false" ht="15" hidden="false" customHeight="true" outlineLevel="0" collapsed="false">
      <c r="A38" s="11" t="s">
        <v>101</v>
      </c>
      <c r="B38" s="18" t="s">
        <v>28</v>
      </c>
      <c r="C38" s="19" t="n">
        <v>42272</v>
      </c>
      <c r="D38" s="18" t="s">
        <v>38</v>
      </c>
      <c r="E38" s="20" t="n">
        <v>113</v>
      </c>
      <c r="F38" s="18" t="n">
        <v>66</v>
      </c>
      <c r="G38" s="18" t="n">
        <v>40</v>
      </c>
      <c r="H38" s="16" t="n">
        <v>1</v>
      </c>
      <c r="I38" s="16" t="n">
        <v>1</v>
      </c>
      <c r="J38" s="16" t="n">
        <v>0</v>
      </c>
      <c r="K38" s="2" t="n">
        <f aca="false">SUM(H38:J38)</f>
        <v>2</v>
      </c>
      <c r="L38" s="17"/>
    </row>
    <row r="39" customFormat="false" ht="15" hidden="false" customHeight="true" outlineLevel="0" collapsed="false">
      <c r="A39" s="11" t="s">
        <v>102</v>
      </c>
      <c r="B39" s="18" t="s">
        <v>28</v>
      </c>
      <c r="C39" s="19" t="n">
        <v>42275</v>
      </c>
      <c r="D39" s="18" t="s">
        <v>40</v>
      </c>
      <c r="E39" s="20" t="n">
        <v>120</v>
      </c>
      <c r="F39" s="18" t="n">
        <v>61</v>
      </c>
      <c r="G39" s="18" t="n">
        <v>41</v>
      </c>
      <c r="H39" s="16" t="n">
        <v>1</v>
      </c>
      <c r="I39" s="16" t="n">
        <v>1</v>
      </c>
      <c r="J39" s="16" t="n">
        <v>1</v>
      </c>
      <c r="K39" s="2" t="n">
        <f aca="false">SUM(H39:J39)</f>
        <v>3</v>
      </c>
      <c r="L39" s="17" t="s">
        <v>103</v>
      </c>
    </row>
    <row r="40" customFormat="false" ht="15" hidden="false" customHeight="true" outlineLevel="0" collapsed="false">
      <c r="A40" s="11" t="s">
        <v>104</v>
      </c>
      <c r="B40" s="18" t="s">
        <v>28</v>
      </c>
      <c r="C40" s="19" t="n">
        <v>42282</v>
      </c>
      <c r="D40" s="18" t="s">
        <v>105</v>
      </c>
      <c r="E40" s="20" t="n">
        <v>56</v>
      </c>
      <c r="F40" s="18" t="n">
        <v>64.5</v>
      </c>
      <c r="G40" s="18" t="n">
        <v>39</v>
      </c>
      <c r="H40" s="16" t="n">
        <v>1</v>
      </c>
      <c r="I40" s="16" t="n">
        <v>0</v>
      </c>
      <c r="J40" s="16" t="n">
        <v>1</v>
      </c>
      <c r="K40" s="2" t="n">
        <f aca="false">SUM(H40:J40)</f>
        <v>2</v>
      </c>
      <c r="L40" s="17"/>
    </row>
    <row r="41" customFormat="false" ht="15" hidden="false" customHeight="true" outlineLevel="0" collapsed="false">
      <c r="A41" s="11" t="s">
        <v>106</v>
      </c>
      <c r="B41" s="18" t="s">
        <v>28</v>
      </c>
      <c r="C41" s="19" t="n">
        <v>42283</v>
      </c>
      <c r="D41" s="18" t="s">
        <v>78</v>
      </c>
      <c r="E41" s="20" t="n">
        <v>54</v>
      </c>
      <c r="F41" s="18" t="n">
        <v>66</v>
      </c>
      <c r="G41" s="18" t="n">
        <v>40</v>
      </c>
      <c r="H41" s="16" t="n">
        <v>1</v>
      </c>
      <c r="I41" s="16" t="n">
        <v>1</v>
      </c>
      <c r="J41" s="16" t="n">
        <v>1</v>
      </c>
      <c r="K41" s="2" t="n">
        <f aca="false">SUM(H41:J41)</f>
        <v>3</v>
      </c>
      <c r="L41" s="17"/>
    </row>
    <row r="42" customFormat="false" ht="15" hidden="false" customHeight="true" outlineLevel="0" collapsed="false">
      <c r="A42" s="11" t="s">
        <v>107</v>
      </c>
      <c r="B42" s="18" t="s">
        <v>28</v>
      </c>
      <c r="C42" s="19" t="n">
        <v>42296</v>
      </c>
      <c r="D42" s="18" t="s">
        <v>89</v>
      </c>
      <c r="E42" s="20" t="n">
        <v>63</v>
      </c>
      <c r="F42" s="18" t="n">
        <v>60.5</v>
      </c>
      <c r="G42" s="18" t="n">
        <v>38</v>
      </c>
      <c r="H42" s="16" t="n">
        <v>1</v>
      </c>
      <c r="I42" s="16" t="n">
        <v>1</v>
      </c>
      <c r="J42" s="16" t="n">
        <v>1</v>
      </c>
      <c r="K42" s="2" t="n">
        <f aca="false">SUM(H42:J42)</f>
        <v>3</v>
      </c>
      <c r="L42" s="17" t="s">
        <v>108</v>
      </c>
    </row>
    <row r="43" customFormat="false" ht="15" hidden="false" customHeight="true" outlineLevel="0" collapsed="false">
      <c r="A43" s="11" t="s">
        <v>109</v>
      </c>
      <c r="B43" s="18" t="s">
        <v>35</v>
      </c>
      <c r="C43" s="19" t="n">
        <v>42312</v>
      </c>
      <c r="D43" s="18" t="s">
        <v>110</v>
      </c>
      <c r="E43" s="20" t="n">
        <f aca="false">21*7</f>
        <v>147</v>
      </c>
      <c r="F43" s="18" t="n">
        <v>66</v>
      </c>
      <c r="G43" s="18" t="n">
        <v>44</v>
      </c>
      <c r="H43" s="16" t="n">
        <v>1</v>
      </c>
      <c r="I43" s="16" t="n">
        <v>1</v>
      </c>
      <c r="J43" s="16" t="n">
        <v>1</v>
      </c>
      <c r="K43" s="2" t="n">
        <f aca="false">SUM(H43:J43)</f>
        <v>3</v>
      </c>
      <c r="L43" s="17"/>
    </row>
    <row r="44" customFormat="false" ht="15" hidden="false" customHeight="true" outlineLevel="0" collapsed="false">
      <c r="A44" s="11" t="s">
        <v>111</v>
      </c>
      <c r="B44" s="18" t="s">
        <v>35</v>
      </c>
      <c r="C44" s="19" t="n">
        <v>42331</v>
      </c>
      <c r="D44" s="18" t="s">
        <v>112</v>
      </c>
      <c r="E44" s="20" t="n">
        <f aca="false">17*7+3</f>
        <v>122</v>
      </c>
      <c r="F44" s="18" t="n">
        <v>66</v>
      </c>
      <c r="G44" s="18" t="n">
        <v>43</v>
      </c>
      <c r="H44" s="16" t="n">
        <v>1</v>
      </c>
      <c r="I44" s="16" t="n">
        <v>1</v>
      </c>
      <c r="J44" s="16" t="n">
        <v>1</v>
      </c>
      <c r="K44" s="2" t="n">
        <f aca="false">SUM(H44:J44)</f>
        <v>3</v>
      </c>
      <c r="L44" s="17"/>
    </row>
    <row r="45" customFormat="false" ht="15" hidden="false" customHeight="true" outlineLevel="0" collapsed="false">
      <c r="A45" s="11" t="s">
        <v>113</v>
      </c>
      <c r="B45" s="18" t="s">
        <v>35</v>
      </c>
      <c r="C45" s="19" t="n">
        <v>42328</v>
      </c>
      <c r="D45" s="18" t="s">
        <v>114</v>
      </c>
      <c r="E45" s="20" t="n">
        <v>125</v>
      </c>
      <c r="F45" s="18" t="n">
        <v>66</v>
      </c>
      <c r="G45" s="18" t="n">
        <v>43</v>
      </c>
      <c r="H45" s="16" t="n">
        <v>1</v>
      </c>
      <c r="I45" s="16" t="n">
        <v>1</v>
      </c>
      <c r="J45" s="16" t="n">
        <v>1</v>
      </c>
      <c r="K45" s="2" t="n">
        <f aca="false">SUM(H45:J45)</f>
        <v>3</v>
      </c>
      <c r="L45" s="17"/>
    </row>
    <row r="46" customFormat="false" ht="15" hidden="false" customHeight="true" outlineLevel="0" collapsed="false">
      <c r="A46" s="11" t="s">
        <v>115</v>
      </c>
      <c r="B46" s="18" t="s">
        <v>28</v>
      </c>
      <c r="C46" s="19" t="n">
        <v>42324</v>
      </c>
      <c r="D46" s="18" t="s">
        <v>68</v>
      </c>
      <c r="E46" s="20" t="n">
        <v>60</v>
      </c>
      <c r="F46" s="18" t="n">
        <v>59.5</v>
      </c>
      <c r="G46" s="18" t="n">
        <v>42</v>
      </c>
      <c r="H46" s="16" t="n">
        <v>1</v>
      </c>
      <c r="I46" s="16" t="n">
        <v>1</v>
      </c>
      <c r="J46" s="16" t="n">
        <v>1</v>
      </c>
      <c r="K46" s="2" t="n">
        <f aca="false">SUM(H46:J46)</f>
        <v>3</v>
      </c>
      <c r="L46" s="17"/>
    </row>
    <row r="47" customFormat="false" ht="15" hidden="false" customHeight="true" outlineLevel="0" collapsed="false">
      <c r="A47" s="11" t="s">
        <v>116</v>
      </c>
      <c r="B47" s="37" t="s">
        <v>35</v>
      </c>
      <c r="C47" s="38" t="n">
        <v>42328</v>
      </c>
      <c r="D47" s="37" t="s">
        <v>117</v>
      </c>
      <c r="E47" s="27" t="n">
        <f aca="false">6*7+3</f>
        <v>45</v>
      </c>
      <c r="F47" s="18" t="n">
        <v>66</v>
      </c>
      <c r="G47" s="18" t="n">
        <v>40</v>
      </c>
      <c r="H47" s="16" t="n">
        <v>1</v>
      </c>
      <c r="I47" s="16" t="n">
        <v>1</v>
      </c>
      <c r="J47" s="16" t="n">
        <v>1</v>
      </c>
      <c r="K47" s="2" t="n">
        <f aca="false">SUM(H47:J47)</f>
        <v>3</v>
      </c>
      <c r="L47" s="17"/>
    </row>
    <row r="48" customFormat="false" ht="15" hidden="false" customHeight="true" outlineLevel="0" collapsed="false">
      <c r="A48" s="39" t="s">
        <v>118</v>
      </c>
      <c r="B48" s="25" t="s">
        <v>28</v>
      </c>
      <c r="C48" s="26" t="n">
        <v>42340</v>
      </c>
      <c r="D48" s="25" t="s">
        <v>119</v>
      </c>
      <c r="E48" s="27" t="n">
        <f aca="false">7*7+6</f>
        <v>55</v>
      </c>
      <c r="F48" s="25" t="n">
        <v>56</v>
      </c>
      <c r="G48" s="18" t="n">
        <v>39</v>
      </c>
      <c r="H48" s="16" t="n">
        <v>1</v>
      </c>
      <c r="I48" s="16" t="n">
        <v>1</v>
      </c>
      <c r="J48" s="16" t="n">
        <v>1</v>
      </c>
      <c r="K48" s="2" t="n">
        <f aca="false">SUM(H48:J48)</f>
        <v>3</v>
      </c>
      <c r="L48" s="17"/>
    </row>
    <row r="49" customFormat="false" ht="15" hidden="false" customHeight="true" outlineLevel="0" collapsed="false">
      <c r="A49" s="39" t="s">
        <v>120</v>
      </c>
      <c r="B49" s="25" t="s">
        <v>28</v>
      </c>
      <c r="C49" s="26" t="n">
        <v>42345</v>
      </c>
      <c r="D49" s="25" t="s">
        <v>62</v>
      </c>
      <c r="E49" s="27" t="n">
        <v>64</v>
      </c>
      <c r="F49" s="25" t="n">
        <v>59.5</v>
      </c>
      <c r="G49" s="18" t="n">
        <v>40</v>
      </c>
      <c r="H49" s="16" t="n">
        <v>1</v>
      </c>
      <c r="I49" s="16" t="n">
        <v>1</v>
      </c>
      <c r="J49" s="16" t="n">
        <v>1</v>
      </c>
      <c r="K49" s="2" t="n">
        <f aca="false">SUM(H49:J49)</f>
        <v>3</v>
      </c>
      <c r="L49" s="17"/>
    </row>
    <row r="50" customFormat="false" ht="15" hidden="false" customHeight="true" outlineLevel="0" collapsed="false">
      <c r="A50" s="39" t="s">
        <v>121</v>
      </c>
      <c r="B50" s="25" t="s">
        <v>28</v>
      </c>
      <c r="C50" s="26" t="n">
        <v>42375</v>
      </c>
      <c r="D50" s="25" t="s">
        <v>73</v>
      </c>
      <c r="E50" s="27" t="n">
        <v>62</v>
      </c>
      <c r="F50" s="25" t="n">
        <v>56</v>
      </c>
      <c r="G50" s="18" t="n">
        <v>38</v>
      </c>
      <c r="H50" s="16" t="n">
        <v>1</v>
      </c>
      <c r="I50" s="16" t="n">
        <v>1</v>
      </c>
      <c r="J50" s="16" t="n">
        <v>1</v>
      </c>
      <c r="K50" s="2" t="n">
        <f aca="false">SUM(H50:J50)</f>
        <v>3</v>
      </c>
      <c r="L50" s="17"/>
    </row>
    <row r="51" customFormat="false" ht="15" hidden="false" customHeight="true" outlineLevel="0" collapsed="false">
      <c r="A51" s="39" t="s">
        <v>122</v>
      </c>
      <c r="B51" s="25" t="s">
        <v>28</v>
      </c>
      <c r="C51" s="26" t="s">
        <v>123</v>
      </c>
      <c r="D51" s="25" t="s">
        <v>124</v>
      </c>
      <c r="E51" s="27" t="n">
        <v>69</v>
      </c>
      <c r="F51" s="25" t="n">
        <v>57</v>
      </c>
      <c r="G51" s="18" t="n">
        <v>39</v>
      </c>
      <c r="H51" s="16" t="s">
        <v>125</v>
      </c>
      <c r="I51" s="16" t="n">
        <v>1</v>
      </c>
      <c r="J51" s="16" t="n">
        <v>1</v>
      </c>
      <c r="K51" s="2" t="n">
        <f aca="false">SUM(H51:J51)</f>
        <v>2</v>
      </c>
      <c r="L51" s="17"/>
    </row>
    <row r="52" customFormat="false" ht="15" hidden="false" customHeight="true" outlineLevel="0" collapsed="false">
      <c r="A52" s="39" t="s">
        <v>126</v>
      </c>
      <c r="B52" s="25" t="s">
        <v>35</v>
      </c>
      <c r="C52" s="26" t="n">
        <v>42376</v>
      </c>
      <c r="D52" s="25" t="s">
        <v>127</v>
      </c>
      <c r="E52" s="27" t="n">
        <v>59</v>
      </c>
      <c r="F52" s="25" t="n">
        <v>66</v>
      </c>
      <c r="G52" s="18" t="n">
        <v>40</v>
      </c>
      <c r="H52" s="16" t="n">
        <v>1</v>
      </c>
      <c r="I52" s="16" t="n">
        <v>1</v>
      </c>
      <c r="J52" s="16" t="n">
        <v>1</v>
      </c>
      <c r="K52" s="2" t="n">
        <f aca="false">SUM(H52:J52)</f>
        <v>3</v>
      </c>
      <c r="L52" s="17"/>
    </row>
    <row r="53" customFormat="false" ht="15" hidden="false" customHeight="true" outlineLevel="0" collapsed="false">
      <c r="A53" s="39" t="s">
        <v>128</v>
      </c>
      <c r="B53" s="25" t="s">
        <v>28</v>
      </c>
      <c r="C53" s="26" t="n">
        <v>42384</v>
      </c>
      <c r="D53" s="25" t="s">
        <v>60</v>
      </c>
      <c r="E53" s="27" t="n">
        <v>65</v>
      </c>
      <c r="F53" s="25" t="n">
        <v>66</v>
      </c>
      <c r="G53" s="18" t="n">
        <v>38</v>
      </c>
      <c r="H53" s="16" t="n">
        <v>1</v>
      </c>
      <c r="I53" s="16" t="n">
        <v>1</v>
      </c>
      <c r="J53" s="16" t="n">
        <v>1</v>
      </c>
      <c r="K53" s="2" t="n">
        <f aca="false">SUM(H53:J53)</f>
        <v>3</v>
      </c>
      <c r="L53" s="17"/>
    </row>
    <row r="54" customFormat="false" ht="15" hidden="false" customHeight="true" outlineLevel="0" collapsed="false">
      <c r="A54" s="39" t="s">
        <v>129</v>
      </c>
      <c r="B54" s="25" t="s">
        <v>28</v>
      </c>
      <c r="C54" s="26" t="n">
        <v>42397</v>
      </c>
      <c r="D54" s="25" t="s">
        <v>62</v>
      </c>
      <c r="E54" s="27" t="n">
        <v>64</v>
      </c>
      <c r="F54" s="25" t="n">
        <v>61</v>
      </c>
      <c r="G54" s="18" t="n">
        <v>39</v>
      </c>
      <c r="H54" s="16" t="n">
        <v>1</v>
      </c>
      <c r="I54" s="16" t="n">
        <v>1</v>
      </c>
      <c r="J54" s="16" t="n">
        <v>0</v>
      </c>
      <c r="K54" s="2" t="n">
        <f aca="false">SUM(H54:J54)</f>
        <v>2</v>
      </c>
      <c r="L54" s="17" t="s">
        <v>103</v>
      </c>
    </row>
    <row r="55" customFormat="false" ht="15" hidden="false" customHeight="true" outlineLevel="0" collapsed="false">
      <c r="A55" s="39" t="s">
        <v>130</v>
      </c>
      <c r="B55" s="18" t="s">
        <v>28</v>
      </c>
      <c r="C55" s="19" t="n">
        <v>42390</v>
      </c>
      <c r="D55" s="18" t="s">
        <v>119</v>
      </c>
      <c r="E55" s="27" t="n">
        <f aca="false">7*7+6</f>
        <v>55</v>
      </c>
      <c r="F55" s="18" t="n">
        <v>60.5</v>
      </c>
      <c r="G55" s="18" t="n">
        <v>39</v>
      </c>
      <c r="H55" s="16" t="n">
        <v>1</v>
      </c>
      <c r="I55" s="16" t="n">
        <v>1</v>
      </c>
      <c r="J55" s="16" t="n">
        <v>1</v>
      </c>
      <c r="K55" s="2" t="n">
        <f aca="false">SUM(H55:J55)</f>
        <v>3</v>
      </c>
      <c r="L55" s="17"/>
    </row>
    <row r="56" customFormat="false" ht="15" hidden="false" customHeight="true" outlineLevel="0" collapsed="false">
      <c r="A56" s="39" t="s">
        <v>131</v>
      </c>
      <c r="B56" s="25" t="s">
        <v>28</v>
      </c>
      <c r="C56" s="26" t="n">
        <v>42404</v>
      </c>
      <c r="D56" s="25" t="s">
        <v>76</v>
      </c>
      <c r="E56" s="27" t="n">
        <v>57</v>
      </c>
      <c r="F56" s="25" t="n">
        <v>58</v>
      </c>
      <c r="G56" s="18" t="n">
        <v>39</v>
      </c>
      <c r="H56" s="16" t="n">
        <v>0</v>
      </c>
      <c r="I56" s="16" t="n">
        <v>1</v>
      </c>
      <c r="J56" s="16" t="n">
        <v>1</v>
      </c>
      <c r="K56" s="2" t="n">
        <f aca="false">SUM(H56:J56)</f>
        <v>2</v>
      </c>
      <c r="L56" s="17" t="s">
        <v>132</v>
      </c>
    </row>
    <row r="57" customFormat="false" ht="15" hidden="false" customHeight="true" outlineLevel="0" collapsed="false">
      <c r="A57" s="39" t="s">
        <v>133</v>
      </c>
      <c r="B57" s="25" t="s">
        <v>35</v>
      </c>
      <c r="C57" s="26" t="n">
        <v>42426</v>
      </c>
      <c r="D57" s="25" t="s">
        <v>127</v>
      </c>
      <c r="E57" s="27" t="n">
        <f aca="false">8*7+3</f>
        <v>59</v>
      </c>
      <c r="F57" s="25" t="n">
        <v>56</v>
      </c>
      <c r="G57" s="18" t="n">
        <v>42</v>
      </c>
      <c r="H57" s="16" t="n">
        <v>1</v>
      </c>
      <c r="I57" s="16" t="n">
        <v>1</v>
      </c>
      <c r="J57" s="16" t="n">
        <v>1</v>
      </c>
      <c r="K57" s="2" t="n">
        <f aca="false">SUM(H57:J57)</f>
        <v>3</v>
      </c>
      <c r="L57" s="17"/>
    </row>
    <row r="58" customFormat="false" ht="15" hidden="false" customHeight="true" outlineLevel="0" collapsed="false">
      <c r="A58" s="39" t="s">
        <v>134</v>
      </c>
      <c r="B58" s="25" t="s">
        <v>35</v>
      </c>
      <c r="C58" s="26" t="n">
        <v>42404</v>
      </c>
      <c r="D58" s="25" t="s">
        <v>135</v>
      </c>
      <c r="E58" s="27" t="n">
        <v>68</v>
      </c>
      <c r="F58" s="25" t="n">
        <v>66</v>
      </c>
      <c r="G58" s="18" t="n">
        <v>41.5</v>
      </c>
      <c r="H58" s="16" t="n">
        <v>1</v>
      </c>
      <c r="I58" s="16" t="n">
        <v>1</v>
      </c>
      <c r="J58" s="16" t="n">
        <v>1</v>
      </c>
      <c r="K58" s="2" t="n">
        <f aca="false">SUM(H58:J58)</f>
        <v>3</v>
      </c>
      <c r="L58" s="17"/>
    </row>
    <row r="59" customFormat="false" ht="15.75" hidden="false" customHeight="true" outlineLevel="0" collapsed="false">
      <c r="A59" s="11" t="s">
        <v>136</v>
      </c>
      <c r="B59" s="40" t="s">
        <v>28</v>
      </c>
      <c r="C59" s="19" t="n">
        <v>42751</v>
      </c>
      <c r="D59" s="18" t="s">
        <v>137</v>
      </c>
      <c r="E59" s="20" t="n">
        <f aca="false">7*7+4</f>
        <v>53</v>
      </c>
      <c r="F59" s="18"/>
      <c r="G59" s="18" t="n">
        <v>40</v>
      </c>
      <c r="H59" s="16"/>
      <c r="I59" s="16"/>
      <c r="J59" s="16"/>
      <c r="K59" s="2"/>
      <c r="L59" s="17"/>
    </row>
    <row r="60" customFormat="false" ht="15" hidden="false" customHeight="true" outlineLevel="0" collapsed="false">
      <c r="A60" s="11" t="s">
        <v>138</v>
      </c>
      <c r="B60" s="18" t="s">
        <v>35</v>
      </c>
      <c r="C60" s="19" t="n">
        <v>42282</v>
      </c>
      <c r="D60" s="18" t="s">
        <v>81</v>
      </c>
      <c r="E60" s="20" t="n">
        <v>53</v>
      </c>
      <c r="F60" s="18" t="n">
        <v>58</v>
      </c>
      <c r="G60" s="18" t="n">
        <v>41</v>
      </c>
      <c r="H60" s="16" t="n">
        <v>1</v>
      </c>
      <c r="I60" s="16" t="n">
        <v>1</v>
      </c>
      <c r="J60" s="16" t="n">
        <v>1</v>
      </c>
      <c r="K60" s="2" t="n">
        <f aca="false">SUM(H60:J60)</f>
        <v>3</v>
      </c>
      <c r="L60" s="17" t="s">
        <v>132</v>
      </c>
    </row>
    <row r="61" customFormat="false" ht="15" hidden="false" customHeight="true" outlineLevel="0" collapsed="false">
      <c r="A61" s="39" t="s">
        <v>139</v>
      </c>
      <c r="B61" s="18" t="s">
        <v>28</v>
      </c>
      <c r="C61" s="19" t="n">
        <v>42313</v>
      </c>
      <c r="D61" s="18" t="s">
        <v>140</v>
      </c>
      <c r="E61" s="20" t="n">
        <v>58</v>
      </c>
      <c r="F61" s="25" t="n">
        <v>63</v>
      </c>
      <c r="G61" s="18" t="n">
        <v>42</v>
      </c>
      <c r="H61" s="16" t="n">
        <v>1</v>
      </c>
      <c r="I61" s="16" t="n">
        <v>1</v>
      </c>
      <c r="J61" s="16" t="n">
        <v>1</v>
      </c>
      <c r="K61" s="2" t="n">
        <f aca="false">SUM(H61:J61)</f>
        <v>3</v>
      </c>
      <c r="L61" s="17" t="s">
        <v>94</v>
      </c>
    </row>
    <row r="62" customFormat="false" ht="15" hidden="false" customHeight="true" outlineLevel="0" collapsed="false">
      <c r="A62" s="11" t="s">
        <v>141</v>
      </c>
      <c r="B62" s="18" t="s">
        <v>28</v>
      </c>
      <c r="C62" s="19" t="n">
        <v>42411</v>
      </c>
      <c r="D62" s="18" t="s">
        <v>105</v>
      </c>
      <c r="E62" s="20" t="n">
        <v>56</v>
      </c>
      <c r="F62" s="18" t="n">
        <v>60.5</v>
      </c>
      <c r="G62" s="18" t="n">
        <v>40</v>
      </c>
      <c r="H62" s="16" t="n">
        <v>1</v>
      </c>
      <c r="I62" s="16" t="n">
        <v>1</v>
      </c>
      <c r="J62" s="16" t="n">
        <v>1</v>
      </c>
      <c r="K62" s="2" t="n">
        <f aca="false">SUM(H62:J62)</f>
        <v>3</v>
      </c>
      <c r="L62" s="17" t="s">
        <v>108</v>
      </c>
    </row>
    <row r="63" customFormat="false" ht="27" hidden="false" customHeight="true" outlineLevel="0" collapsed="false">
      <c r="A63" s="28" t="str">
        <f aca="false">" N = "&amp;COUNTA(A32:A62)</f>
        <v>N = 31</v>
      </c>
      <c r="B63" s="29" t="str">
        <f aca="false">COUNTIF(B32:B62,"M")&amp;" Males; "&amp;COUNTIF(B32:B62,"F")&amp;" Females"</f>
        <v>11 Males; 20 Females</v>
      </c>
      <c r="C63" s="19"/>
      <c r="D63" s="28" t="str">
        <f aca="false">INT(AVERAGEA(E32:E62)/7)&amp;" w "&amp;ROUND((AVERAGEA(E32:E62)/7-INT(AVERAGEA(E32:E62)/7))*7,0)&amp;" days"</f>
        <v>11 w 0 days</v>
      </c>
      <c r="E63" s="31" t="str">
        <f aca="false">ROUND(AVERAGEA(E32:E62),0)&amp;"±"&amp;ROUND(STDEV(E32:E62),0)</f>
        <v>77±30</v>
      </c>
      <c r="F63" s="31" t="str">
        <f aca="false">ROUND(AVERAGEA(F32:F62),0)&amp;"±"&amp;ROUND(STDEV(F32:F62),0)</f>
        <v>61±5</v>
      </c>
      <c r="G63" s="31" t="str">
        <f aca="false">ROUND(AVERAGEA(G32:G62),0)&amp;"±"&amp;ROUND(STDEV(G32:G62),0)</f>
        <v>41±2</v>
      </c>
      <c r="H63" s="9" t="n">
        <f aca="false">SUM(H32:H62)</f>
        <v>28</v>
      </c>
      <c r="I63" s="9" t="n">
        <f aca="false">SUM(I32:I62)</f>
        <v>29</v>
      </c>
      <c r="J63" s="9" t="n">
        <f aca="false">SUM(J32:J62)</f>
        <v>27</v>
      </c>
      <c r="L63" s="17"/>
    </row>
    <row r="64" customFormat="false" ht="15" hidden="false" customHeight="true" outlineLevel="0" collapsed="false">
      <c r="A64" s="39"/>
      <c r="B64" s="19"/>
      <c r="C64" s="19"/>
      <c r="D64" s="18"/>
      <c r="E64" s="5" t="str">
        <f aca="false">"p="&amp;ROUND(TTEST(E2:E30,E32:E62,2,2),4)</f>
        <v>p=0.1471</v>
      </c>
      <c r="F64" s="5" t="str">
        <f aca="false">"p="&amp;ROUND(TTEST(F2:F30,F32:F62,2,2),22)</f>
        <v>p=1.672E-19</v>
      </c>
      <c r="G64" s="5" t="str">
        <f aca="false">"p="&amp;ROUND(TTEST(G2:G30,G32:G62,2,2),4)</f>
        <v>p=0.8768</v>
      </c>
      <c r="L64" s="17"/>
    </row>
    <row r="65" customFormat="false" ht="15" hidden="false" customHeight="true" outlineLevel="0" collapsed="false">
      <c r="L65" s="41"/>
    </row>
    <row r="66" customFormat="false" ht="15" hidden="false" customHeight="true" outlineLevel="0" collapsed="false">
      <c r="A66" s="42"/>
      <c r="B66" s="42"/>
      <c r="C66" s="43"/>
      <c r="L66" s="41"/>
    </row>
    <row r="67" customFormat="false" ht="15" hidden="false" customHeight="true" outlineLevel="0" collapsed="false">
      <c r="A67" s="44"/>
      <c r="B67" s="44"/>
      <c r="C67" s="44"/>
      <c r="D67" s="44"/>
      <c r="L67" s="41"/>
    </row>
    <row r="68" customFormat="false" ht="15" hidden="false" customHeight="true" outlineLevel="0" collapsed="false">
      <c r="A68" s="44" t="s">
        <v>18</v>
      </c>
      <c r="B68" s="44" t="s">
        <v>142</v>
      </c>
      <c r="C68" s="44" t="s">
        <v>143</v>
      </c>
      <c r="L68" s="41"/>
    </row>
    <row r="69" customFormat="false" ht="15" hidden="false" customHeight="true" outlineLevel="0" collapsed="false">
      <c r="A69" s="45" t="s">
        <v>41</v>
      </c>
      <c r="B69" s="42" t="n">
        <v>43</v>
      </c>
      <c r="E69" s="20"/>
      <c r="F69" s="18"/>
      <c r="G69" s="18"/>
      <c r="L69" s="17"/>
    </row>
    <row r="70" customFormat="false" ht="15" hidden="false" customHeight="true" outlineLevel="0" collapsed="false">
      <c r="A70" s="45" t="s">
        <v>144</v>
      </c>
      <c r="B70" s="42" t="n">
        <v>35</v>
      </c>
      <c r="E70" s="20"/>
      <c r="F70" s="18"/>
      <c r="G70" s="18"/>
      <c r="L70" s="17"/>
    </row>
    <row r="71" customFormat="false" ht="15" hidden="false" customHeight="true" outlineLevel="0" collapsed="false">
      <c r="A71" s="46" t="n">
        <v>112</v>
      </c>
      <c r="B71" s="42" t="n">
        <v>45</v>
      </c>
      <c r="E71" s="27"/>
      <c r="F71" s="47"/>
      <c r="G71" s="18"/>
      <c r="L71" s="17"/>
    </row>
    <row r="72" customFormat="false" ht="15" hidden="false" customHeight="true" outlineLevel="0" collapsed="false">
      <c r="A72" s="46" t="n">
        <v>113</v>
      </c>
      <c r="B72" s="42" t="n">
        <v>43</v>
      </c>
      <c r="E72" s="20"/>
      <c r="F72" s="18"/>
      <c r="G72" s="18"/>
      <c r="L72" s="17"/>
    </row>
    <row r="73" customFormat="false" ht="15" hidden="false" customHeight="true" outlineLevel="0" collapsed="false">
      <c r="A73" s="46" t="n">
        <v>120</v>
      </c>
      <c r="B73" s="42" t="n">
        <v>40</v>
      </c>
      <c r="E73" s="20"/>
      <c r="F73" s="18"/>
      <c r="G73" s="18"/>
      <c r="L73" s="17"/>
    </row>
    <row r="74" customFormat="false" ht="15" hidden="false" customHeight="true" outlineLevel="0" collapsed="false">
      <c r="A74" s="46" t="n">
        <v>137</v>
      </c>
      <c r="B74" s="42" t="n">
        <v>32</v>
      </c>
      <c r="E74" s="20"/>
      <c r="F74" s="18"/>
      <c r="G74" s="18"/>
      <c r="L74" s="17"/>
    </row>
    <row r="75" customFormat="false" ht="15" hidden="false" customHeight="true" outlineLevel="0" collapsed="false">
      <c r="A75" s="46" t="n">
        <v>146</v>
      </c>
      <c r="B75" s="42" t="n">
        <v>27</v>
      </c>
      <c r="E75" s="20"/>
      <c r="F75" s="18"/>
      <c r="G75" s="18"/>
      <c r="L75" s="17"/>
    </row>
    <row r="76" customFormat="false" ht="15" hidden="false" customHeight="true" outlineLevel="0" collapsed="false">
      <c r="A76" s="46" t="n">
        <v>126</v>
      </c>
      <c r="B76" s="42" t="n">
        <v>42.5</v>
      </c>
      <c r="E76" s="20"/>
      <c r="F76" s="18"/>
      <c r="G76" s="18"/>
      <c r="L76" s="17"/>
    </row>
    <row r="77" customFormat="false" ht="15" hidden="false" customHeight="true" outlineLevel="0" collapsed="false">
      <c r="A77" s="46" t="n">
        <v>116</v>
      </c>
      <c r="B77" s="42" t="n">
        <v>11</v>
      </c>
      <c r="E77" s="20"/>
      <c r="F77" s="18"/>
      <c r="G77" s="18"/>
      <c r="L77" s="17"/>
    </row>
    <row r="78" customFormat="false" ht="15" hidden="false" customHeight="true" outlineLevel="0" collapsed="false">
      <c r="A78" s="46" t="n">
        <v>124</v>
      </c>
      <c r="B78" s="42" t="n">
        <v>40.5</v>
      </c>
      <c r="E78" s="20"/>
      <c r="F78" s="18"/>
      <c r="G78" s="18"/>
      <c r="L78" s="17"/>
    </row>
    <row r="79" customFormat="false" ht="15" hidden="false" customHeight="true" outlineLevel="0" collapsed="false">
      <c r="A79" s="46" t="n">
        <v>142</v>
      </c>
      <c r="B79" s="42" t="n">
        <v>22</v>
      </c>
      <c r="E79" s="20"/>
      <c r="F79" s="18"/>
      <c r="G79" s="18"/>
      <c r="L79" s="17"/>
    </row>
    <row r="80" customFormat="false" ht="15" hidden="false" customHeight="true" outlineLevel="0" collapsed="false">
      <c r="A80" s="46" t="n">
        <v>135</v>
      </c>
      <c r="B80" s="42" t="n">
        <v>32</v>
      </c>
      <c r="E80" s="20"/>
      <c r="F80" s="18"/>
      <c r="G80" s="18"/>
      <c r="L80" s="17"/>
    </row>
    <row r="81" customFormat="false" ht="15" hidden="false" customHeight="true" outlineLevel="0" collapsed="false">
      <c r="A81" s="46" t="n">
        <v>65</v>
      </c>
      <c r="B81" s="42" t="n">
        <v>41.5</v>
      </c>
      <c r="E81" s="20"/>
      <c r="F81" s="18"/>
      <c r="G81" s="18"/>
      <c r="L81" s="17"/>
    </row>
    <row r="82" customFormat="false" ht="15" hidden="false" customHeight="true" outlineLevel="0" collapsed="false">
      <c r="A82" s="46" t="n">
        <v>64</v>
      </c>
      <c r="B82" s="42" t="n">
        <v>30</v>
      </c>
      <c r="E82" s="20"/>
      <c r="F82" s="18"/>
      <c r="G82" s="18"/>
      <c r="L82" s="17"/>
    </row>
    <row r="83" customFormat="false" ht="15" hidden="false" customHeight="true" outlineLevel="0" collapsed="false">
      <c r="A83" s="46" t="n">
        <v>126</v>
      </c>
      <c r="B83" s="42" t="n">
        <v>36.5</v>
      </c>
      <c r="E83" s="20"/>
      <c r="F83" s="18"/>
      <c r="G83" s="18"/>
      <c r="L83" s="17"/>
    </row>
    <row r="84" customFormat="false" ht="15" hidden="false" customHeight="true" outlineLevel="0" collapsed="false">
      <c r="A84" s="46" t="n">
        <v>70</v>
      </c>
      <c r="B84" s="42" t="n">
        <v>35</v>
      </c>
      <c r="E84" s="27"/>
      <c r="F84" s="48"/>
      <c r="G84" s="48"/>
      <c r="H84" s="48"/>
      <c r="I84" s="48"/>
      <c r="L84" s="17"/>
    </row>
    <row r="85" customFormat="false" ht="15" hidden="false" customHeight="true" outlineLevel="0" collapsed="false">
      <c r="A85" s="46" t="n">
        <v>60</v>
      </c>
      <c r="B85" s="42" t="n">
        <v>42.5</v>
      </c>
      <c r="F85" s="44"/>
      <c r="G85" s="44"/>
      <c r="H85" s="44"/>
      <c r="I85" s="44"/>
      <c r="L85" s="17"/>
    </row>
    <row r="86" customFormat="false" ht="15" hidden="false" customHeight="true" outlineLevel="0" collapsed="false">
      <c r="A86" s="46" t="n">
        <v>75</v>
      </c>
      <c r="B86" s="42" t="n">
        <v>42</v>
      </c>
      <c r="F86" s="42"/>
      <c r="G86" s="42"/>
      <c r="H86" s="42"/>
      <c r="I86" s="42"/>
      <c r="L86" s="17"/>
    </row>
    <row r="87" customFormat="false" ht="15" hidden="false" customHeight="true" outlineLevel="0" collapsed="false">
      <c r="A87" s="46" t="n">
        <v>62</v>
      </c>
      <c r="B87" s="42" t="n">
        <v>43</v>
      </c>
      <c r="F87" s="42"/>
      <c r="G87" s="42"/>
      <c r="H87" s="42"/>
      <c r="I87" s="42"/>
      <c r="L87" s="17"/>
    </row>
    <row r="88" customFormat="false" ht="15" hidden="false" customHeight="true" outlineLevel="0" collapsed="false">
      <c r="A88" s="46" t="n">
        <v>60</v>
      </c>
      <c r="B88" s="42" t="n">
        <v>42</v>
      </c>
      <c r="F88" s="42"/>
      <c r="G88" s="42"/>
      <c r="H88" s="42"/>
      <c r="I88" s="42"/>
      <c r="L88" s="17"/>
    </row>
    <row r="89" customFormat="false" ht="15" hidden="false" customHeight="true" outlineLevel="0" collapsed="false">
      <c r="A89" s="46" t="n">
        <v>57</v>
      </c>
      <c r="B89" s="42" t="n">
        <v>35</v>
      </c>
      <c r="F89" s="42"/>
      <c r="G89" s="42"/>
      <c r="H89" s="42"/>
      <c r="I89" s="42"/>
      <c r="L89" s="17"/>
    </row>
    <row r="90" customFormat="false" ht="15" hidden="false" customHeight="true" outlineLevel="0" collapsed="false">
      <c r="A90" s="46" t="n">
        <v>54</v>
      </c>
      <c r="B90" s="42" t="n">
        <v>22</v>
      </c>
      <c r="F90" s="42"/>
      <c r="G90" s="42"/>
      <c r="H90" s="42"/>
      <c r="I90" s="42"/>
      <c r="L90" s="17"/>
    </row>
    <row r="91" customFormat="false" ht="15" hidden="false" customHeight="true" outlineLevel="0" collapsed="false">
      <c r="A91" s="46" t="n">
        <v>57</v>
      </c>
      <c r="B91" s="42" t="n">
        <v>30</v>
      </c>
      <c r="F91" s="42"/>
      <c r="G91" s="42"/>
      <c r="H91" s="42"/>
      <c r="I91" s="42"/>
      <c r="L91" s="17"/>
    </row>
    <row r="92" customFormat="false" ht="15" hidden="false" customHeight="true" outlineLevel="0" collapsed="false">
      <c r="A92" s="46" t="n">
        <v>53</v>
      </c>
      <c r="B92" s="42" t="n">
        <v>41</v>
      </c>
      <c r="F92" s="42"/>
      <c r="G92" s="42"/>
      <c r="H92" s="42"/>
      <c r="I92" s="42"/>
      <c r="L92" s="17"/>
    </row>
    <row r="93" customFormat="false" ht="15" hidden="false" customHeight="true" outlineLevel="0" collapsed="false">
      <c r="A93" s="46" t="n">
        <v>54</v>
      </c>
      <c r="B93" s="42" t="n">
        <v>22</v>
      </c>
      <c r="F93" s="42"/>
      <c r="G93" s="42"/>
      <c r="H93" s="42"/>
      <c r="I93" s="42"/>
      <c r="L93" s="17"/>
    </row>
    <row r="94" customFormat="false" ht="15" hidden="false" customHeight="true" outlineLevel="0" collapsed="false">
      <c r="A94" s="46" t="n">
        <v>62</v>
      </c>
      <c r="B94" s="42" t="n">
        <v>40</v>
      </c>
      <c r="F94" s="42"/>
      <c r="G94" s="42"/>
      <c r="H94" s="42"/>
      <c r="I94" s="42"/>
      <c r="L94" s="17"/>
    </row>
    <row r="95" customFormat="false" ht="15" hidden="false" customHeight="true" outlineLevel="0" collapsed="false">
      <c r="A95" s="46" t="n">
        <v>62</v>
      </c>
      <c r="B95" s="42" t="n">
        <v>35</v>
      </c>
      <c r="F95" s="42"/>
      <c r="G95" s="42"/>
      <c r="H95" s="42"/>
      <c r="I95" s="42"/>
      <c r="L95" s="17"/>
    </row>
    <row r="96" customFormat="false" ht="15" hidden="false" customHeight="true" outlineLevel="0" collapsed="false">
      <c r="A96" s="42" t="n">
        <v>57</v>
      </c>
      <c r="B96" s="42" t="n">
        <v>21</v>
      </c>
      <c r="F96" s="42"/>
      <c r="G96" s="42"/>
      <c r="H96" s="42"/>
      <c r="I96" s="42"/>
      <c r="L96" s="17"/>
    </row>
    <row r="97" customFormat="false" ht="15" hidden="false" customHeight="true" outlineLevel="0" collapsed="false">
      <c r="A97" s="42" t="n">
        <v>63</v>
      </c>
      <c r="B97" s="42" t="n">
        <v>40.5</v>
      </c>
      <c r="F97" s="42"/>
      <c r="G97" s="42"/>
      <c r="H97" s="42"/>
      <c r="I97" s="42"/>
      <c r="L97" s="17"/>
    </row>
    <row r="98" customFormat="false" ht="15" hidden="false" customHeight="true" outlineLevel="0" collapsed="false">
      <c r="A98" s="42" t="n">
        <v>67</v>
      </c>
      <c r="B98" s="42"/>
      <c r="C98" s="42" t="n">
        <v>63</v>
      </c>
      <c r="D98" s="25"/>
      <c r="F98" s="42"/>
      <c r="G98" s="42"/>
      <c r="H98" s="42"/>
      <c r="I98" s="42"/>
      <c r="L98" s="17"/>
    </row>
    <row r="99" customFormat="false" ht="15" hidden="false" customHeight="true" outlineLevel="0" collapsed="false">
      <c r="A99" s="42" t="n">
        <v>63</v>
      </c>
      <c r="B99" s="42"/>
      <c r="C99" s="42" t="n">
        <v>55.5</v>
      </c>
      <c r="D99" s="18"/>
      <c r="F99" s="42"/>
      <c r="G99" s="42"/>
      <c r="H99" s="42"/>
      <c r="I99" s="42"/>
      <c r="L99" s="17"/>
    </row>
    <row r="100" customFormat="false" ht="15" hidden="false" customHeight="true" outlineLevel="0" collapsed="false">
      <c r="A100" s="42" t="n">
        <v>121</v>
      </c>
      <c r="B100" s="42"/>
      <c r="C100" s="42" t="n">
        <v>57</v>
      </c>
      <c r="F100" s="42"/>
      <c r="G100" s="42"/>
      <c r="H100" s="42"/>
      <c r="I100" s="42"/>
      <c r="L100" s="17"/>
    </row>
    <row r="101" customFormat="false" ht="15" hidden="false" customHeight="true" outlineLevel="0" collapsed="false">
      <c r="A101" s="42" t="n">
        <v>114</v>
      </c>
      <c r="B101" s="42"/>
      <c r="C101" s="42" t="n">
        <v>56</v>
      </c>
      <c r="F101" s="42"/>
      <c r="G101" s="42"/>
      <c r="H101" s="42"/>
      <c r="I101" s="42"/>
      <c r="L101" s="17"/>
    </row>
    <row r="102" customFormat="false" ht="15" hidden="false" customHeight="true" outlineLevel="0" collapsed="false">
      <c r="A102" s="42" t="n">
        <v>116</v>
      </c>
      <c r="B102" s="42"/>
      <c r="C102" s="42" t="n">
        <v>66</v>
      </c>
      <c r="F102" s="42"/>
      <c r="G102" s="42"/>
      <c r="H102" s="42"/>
      <c r="I102" s="42"/>
      <c r="L102" s="17"/>
    </row>
    <row r="103" customFormat="false" ht="15" hidden="false" customHeight="true" outlineLevel="0" collapsed="false">
      <c r="A103" s="42" t="n">
        <v>113</v>
      </c>
      <c r="B103" s="42"/>
      <c r="C103" s="42" t="n">
        <v>66</v>
      </c>
      <c r="F103" s="42"/>
      <c r="G103" s="42"/>
      <c r="H103" s="42"/>
      <c r="I103" s="42"/>
      <c r="L103" s="17"/>
    </row>
    <row r="104" customFormat="false" ht="15" hidden="false" customHeight="true" outlineLevel="0" collapsed="false">
      <c r="A104" s="42" t="n">
        <v>120</v>
      </c>
      <c r="B104" s="42"/>
      <c r="C104" s="42" t="n">
        <v>61</v>
      </c>
      <c r="F104" s="42"/>
      <c r="G104" s="42"/>
      <c r="H104" s="42"/>
      <c r="I104" s="42"/>
      <c r="L104" s="17"/>
    </row>
    <row r="105" customFormat="false" ht="15" hidden="false" customHeight="true" outlineLevel="0" collapsed="false">
      <c r="A105" s="42" t="n">
        <v>56</v>
      </c>
      <c r="B105" s="42"/>
      <c r="C105" s="42" t="n">
        <v>64.5</v>
      </c>
      <c r="F105" s="42"/>
      <c r="G105" s="42"/>
      <c r="H105" s="42"/>
      <c r="I105" s="42"/>
      <c r="L105" s="17"/>
    </row>
    <row r="106" customFormat="false" ht="15" hidden="false" customHeight="true" outlineLevel="0" collapsed="false">
      <c r="A106" s="42" t="n">
        <v>54</v>
      </c>
      <c r="B106" s="42"/>
      <c r="C106" s="42" t="n">
        <v>66</v>
      </c>
      <c r="F106" s="42"/>
      <c r="G106" s="42"/>
      <c r="H106" s="42"/>
      <c r="I106" s="42"/>
      <c r="L106" s="17"/>
    </row>
    <row r="107" customFormat="false" ht="15" hidden="false" customHeight="true" outlineLevel="0" collapsed="false">
      <c r="A107" s="42" t="n">
        <v>63</v>
      </c>
      <c r="B107" s="42"/>
      <c r="C107" s="42" t="n">
        <v>60.5</v>
      </c>
      <c r="F107" s="42"/>
      <c r="G107" s="42"/>
      <c r="H107" s="42"/>
      <c r="I107" s="42"/>
      <c r="L107" s="17"/>
    </row>
    <row r="108" customFormat="false" ht="15" hidden="false" customHeight="true" outlineLevel="0" collapsed="false">
      <c r="A108" s="42" t="n">
        <v>147</v>
      </c>
      <c r="B108" s="42"/>
      <c r="C108" s="42" t="n">
        <v>66</v>
      </c>
      <c r="F108" s="42"/>
      <c r="G108" s="42"/>
      <c r="H108" s="42"/>
      <c r="I108" s="42"/>
      <c r="L108" s="17"/>
    </row>
    <row r="109" customFormat="false" ht="15" hidden="false" customHeight="true" outlineLevel="0" collapsed="false">
      <c r="A109" s="42" t="n">
        <v>122</v>
      </c>
      <c r="B109" s="42"/>
      <c r="C109" s="42" t="n">
        <v>66</v>
      </c>
      <c r="F109" s="42"/>
      <c r="G109" s="42"/>
      <c r="H109" s="42"/>
      <c r="I109" s="42"/>
      <c r="L109" s="17"/>
    </row>
    <row r="110" customFormat="false" ht="15" hidden="false" customHeight="true" outlineLevel="0" collapsed="false">
      <c r="A110" s="42" t="n">
        <v>125</v>
      </c>
      <c r="B110" s="42"/>
      <c r="C110" s="42" t="n">
        <v>66</v>
      </c>
      <c r="F110" s="42"/>
      <c r="G110" s="42"/>
      <c r="H110" s="42"/>
      <c r="I110" s="42"/>
      <c r="L110" s="17"/>
    </row>
    <row r="111" customFormat="false" ht="15" hidden="false" customHeight="true" outlineLevel="0" collapsed="false">
      <c r="A111" s="42" t="n">
        <v>60</v>
      </c>
      <c r="B111" s="42"/>
      <c r="C111" s="42" t="n">
        <v>59.5</v>
      </c>
      <c r="F111" s="42"/>
      <c r="G111" s="42"/>
      <c r="H111" s="42"/>
      <c r="I111" s="42"/>
      <c r="L111" s="17"/>
    </row>
    <row r="112" customFormat="false" ht="15" hidden="false" customHeight="true" outlineLevel="0" collapsed="false">
      <c r="A112" s="42" t="n">
        <v>45</v>
      </c>
      <c r="B112" s="42"/>
      <c r="C112" s="42" t="n">
        <v>66</v>
      </c>
      <c r="F112" s="42"/>
      <c r="G112" s="42"/>
      <c r="H112" s="42"/>
      <c r="I112" s="42"/>
      <c r="L112" s="17"/>
    </row>
    <row r="113" customFormat="false" ht="15" hidden="false" customHeight="true" outlineLevel="0" collapsed="false">
      <c r="A113" s="42" t="n">
        <v>55</v>
      </c>
      <c r="B113" s="42"/>
      <c r="C113" s="42" t="n">
        <v>56</v>
      </c>
      <c r="F113" s="42"/>
      <c r="G113" s="42"/>
      <c r="H113" s="42"/>
      <c r="I113" s="42"/>
      <c r="L113" s="17"/>
    </row>
    <row r="114" customFormat="false" ht="15" hidden="false" customHeight="true" outlineLevel="0" collapsed="false">
      <c r="A114" s="42" t="n">
        <v>64</v>
      </c>
      <c r="B114" s="42"/>
      <c r="C114" s="42" t="n">
        <v>59.5</v>
      </c>
      <c r="F114" s="42"/>
      <c r="G114" s="42"/>
      <c r="H114" s="42"/>
      <c r="I114" s="42"/>
      <c r="L114" s="17"/>
    </row>
    <row r="115" customFormat="false" ht="15" hidden="false" customHeight="true" outlineLevel="0" collapsed="false">
      <c r="A115" s="42" t="n">
        <v>62</v>
      </c>
      <c r="B115" s="42"/>
      <c r="C115" s="42" t="n">
        <v>56</v>
      </c>
      <c r="L115" s="17"/>
    </row>
    <row r="116" customFormat="false" ht="15" hidden="false" customHeight="true" outlineLevel="0" collapsed="false">
      <c r="A116" s="42" t="n">
        <v>69</v>
      </c>
      <c r="B116" s="42"/>
      <c r="C116" s="42" t="n">
        <v>57</v>
      </c>
      <c r="L116" s="17"/>
    </row>
    <row r="117" customFormat="false" ht="15" hidden="false" customHeight="true" outlineLevel="0" collapsed="false">
      <c r="A117" s="42" t="n">
        <v>59</v>
      </c>
      <c r="B117" s="42"/>
      <c r="C117" s="42" t="n">
        <v>66</v>
      </c>
      <c r="L117" s="17"/>
    </row>
    <row r="118" customFormat="false" ht="15" hidden="false" customHeight="true" outlineLevel="0" collapsed="false">
      <c r="A118" s="42" t="n">
        <v>65</v>
      </c>
      <c r="B118" s="42"/>
      <c r="C118" s="42" t="n">
        <v>66</v>
      </c>
      <c r="L118" s="17"/>
    </row>
    <row r="119" customFormat="false" ht="15" hidden="false" customHeight="true" outlineLevel="0" collapsed="false">
      <c r="A119" s="42" t="n">
        <v>64</v>
      </c>
      <c r="B119" s="42"/>
      <c r="C119" s="42" t="n">
        <v>61</v>
      </c>
      <c r="L119" s="17"/>
    </row>
    <row r="120" customFormat="false" ht="15" hidden="false" customHeight="true" outlineLevel="0" collapsed="false">
      <c r="A120" s="42" t="n">
        <v>55</v>
      </c>
      <c r="B120" s="42"/>
      <c r="C120" s="42" t="n">
        <v>60.5</v>
      </c>
      <c r="L120" s="17"/>
    </row>
    <row r="121" customFormat="false" ht="15" hidden="false" customHeight="true" outlineLevel="0" collapsed="false">
      <c r="A121" s="42" t="n">
        <v>57</v>
      </c>
      <c r="B121" s="42"/>
      <c r="C121" s="42" t="n">
        <v>58</v>
      </c>
      <c r="L121" s="17"/>
    </row>
    <row r="122" customFormat="false" ht="15" hidden="false" customHeight="true" outlineLevel="0" collapsed="false">
      <c r="A122" s="42" t="n">
        <v>59</v>
      </c>
      <c r="B122" s="42"/>
      <c r="C122" s="42" t="n">
        <v>56</v>
      </c>
      <c r="L122" s="17"/>
    </row>
    <row r="123" customFormat="false" ht="15" hidden="false" customHeight="true" outlineLevel="0" collapsed="false">
      <c r="A123" s="42" t="n">
        <v>68</v>
      </c>
      <c r="B123" s="42"/>
      <c r="C123" s="42" t="n">
        <v>66</v>
      </c>
      <c r="L123" s="17"/>
    </row>
    <row r="124" customFormat="false" ht="15" hidden="false" customHeight="true" outlineLevel="0" collapsed="false">
      <c r="A124" s="46" t="n">
        <v>53</v>
      </c>
      <c r="C124" s="42" t="n">
        <v>58</v>
      </c>
      <c r="L124" s="17"/>
    </row>
    <row r="125" customFormat="false" ht="15" hidden="false" customHeight="true" outlineLevel="0" collapsed="false">
      <c r="A125" s="46" t="n">
        <v>58</v>
      </c>
      <c r="C125" s="42" t="n">
        <v>63</v>
      </c>
      <c r="L125" s="17"/>
    </row>
    <row r="126" customFormat="false" ht="15" hidden="false" customHeight="true" outlineLevel="0" collapsed="false">
      <c r="A126" s="46" t="n">
        <v>56</v>
      </c>
      <c r="C126" s="42" t="n">
        <v>60.5</v>
      </c>
      <c r="L126" s="17"/>
    </row>
  </sheetData>
  <mergeCells count="2">
    <mergeCell ref="F84:G84"/>
    <mergeCell ref="H84:I8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C85" activeCellId="0" sqref="C85"/>
    </sheetView>
  </sheetViews>
  <sheetFormatPr defaultRowHeight="13" zeroHeight="false" outlineLevelRow="0" outlineLevelCol="0"/>
  <cols>
    <col collapsed="false" customWidth="true" hidden="false" outlineLevel="0" max="1" min="1" style="49" width="12.5"/>
    <col collapsed="false" customWidth="true" hidden="false" outlineLevel="0" max="3" min="2" style="0" width="15.34"/>
    <col collapsed="false" customWidth="true" hidden="false" outlineLevel="0" max="4" min="4" style="0" width="16.48"/>
    <col collapsed="false" customWidth="true" hidden="false" outlineLevel="0" max="5" min="5" style="0" width="15.66"/>
    <col collapsed="false" customWidth="true" hidden="false" outlineLevel="0" max="6" min="6" style="0" width="14.16"/>
    <col collapsed="false" customWidth="true" hidden="false" outlineLevel="0" max="7" min="7" style="0" width="10.33"/>
    <col collapsed="false" customWidth="true" hidden="false" outlineLevel="0" max="11" min="8" style="0" width="9.83"/>
    <col collapsed="false" customWidth="true" hidden="false" outlineLevel="0" max="12" min="12" style="0" width="14.35"/>
    <col collapsed="false" customWidth="true" hidden="false" outlineLevel="0" max="13" min="13" style="0" width="13.02"/>
    <col collapsed="false" customWidth="true" hidden="false" outlineLevel="0" max="14" min="14" style="0" width="30.33"/>
    <col collapsed="false" customWidth="true" hidden="false" outlineLevel="0" max="1025" min="15" style="0" width="24.34"/>
  </cols>
  <sheetData>
    <row r="1" customFormat="false" ht="16" hidden="false" customHeight="false" outlineLevel="0" collapsed="false">
      <c r="A1" s="5" t="s">
        <v>15</v>
      </c>
      <c r="B1" s="5" t="s">
        <v>145</v>
      </c>
      <c r="C1" s="6" t="s">
        <v>17</v>
      </c>
      <c r="D1" s="5" t="s">
        <v>16</v>
      </c>
      <c r="E1" s="5" t="s">
        <v>18</v>
      </c>
      <c r="F1" s="7" t="s">
        <v>146</v>
      </c>
      <c r="G1" s="8" t="s">
        <v>147</v>
      </c>
      <c r="H1" s="9" t="s">
        <v>148</v>
      </c>
      <c r="I1" s="9" t="s">
        <v>22</v>
      </c>
      <c r="J1" s="9" t="s">
        <v>23</v>
      </c>
      <c r="K1" s="9" t="s">
        <v>24</v>
      </c>
      <c r="L1" s="5" t="s">
        <v>149</v>
      </c>
      <c r="M1" s="50" t="s">
        <v>150</v>
      </c>
      <c r="N1" s="9" t="s">
        <v>151</v>
      </c>
    </row>
    <row r="2" customFormat="false" ht="16" hidden="false" customHeight="false" outlineLevel="0" collapsed="false">
      <c r="A2" s="51" t="s">
        <v>59</v>
      </c>
      <c r="B2" s="18" t="n">
        <v>2</v>
      </c>
      <c r="C2" s="19" t="n">
        <v>42321</v>
      </c>
      <c r="D2" s="40" t="s">
        <v>35</v>
      </c>
      <c r="E2" s="18" t="s">
        <v>60</v>
      </c>
      <c r="F2" s="20" t="n">
        <v>65</v>
      </c>
      <c r="G2" s="18" t="n">
        <v>37</v>
      </c>
      <c r="H2" s="18" t="n">
        <v>1</v>
      </c>
      <c r="I2" s="18" t="n">
        <v>1</v>
      </c>
      <c r="J2" s="16" t="n">
        <v>1</v>
      </c>
      <c r="K2" s="16" t="n">
        <v>1</v>
      </c>
      <c r="L2" s="18" t="n">
        <f aca="false">SUM(I2:K2)</f>
        <v>3</v>
      </c>
      <c r="M2" s="52" t="n">
        <f aca="false">AND(H2=1,L2=3)</f>
        <v>1</v>
      </c>
    </row>
    <row r="3" customFormat="false" ht="16" hidden="false" customHeight="false" outlineLevel="0" collapsed="false">
      <c r="A3" s="51" t="s">
        <v>61</v>
      </c>
      <c r="B3" s="18" t="n">
        <v>2</v>
      </c>
      <c r="C3" s="19" t="n">
        <v>42326</v>
      </c>
      <c r="D3" s="40" t="s">
        <v>28</v>
      </c>
      <c r="E3" s="18" t="s">
        <v>62</v>
      </c>
      <c r="F3" s="20" t="n">
        <v>64</v>
      </c>
      <c r="G3" s="18" t="n">
        <v>40</v>
      </c>
      <c r="H3" s="16" t="n">
        <v>1</v>
      </c>
      <c r="I3" s="16" t="n">
        <v>1</v>
      </c>
      <c r="J3" s="16" t="n">
        <v>1</v>
      </c>
      <c r="K3" s="16" t="n">
        <v>1</v>
      </c>
      <c r="L3" s="18" t="n">
        <f aca="false">SUM(I3:K3)</f>
        <v>3</v>
      </c>
      <c r="M3" s="52" t="n">
        <f aca="false">AND(H3=1,L3=3)</f>
        <v>1</v>
      </c>
    </row>
    <row r="4" customFormat="false" ht="16" hidden="false" customHeight="false" outlineLevel="0" collapsed="false">
      <c r="A4" s="51" t="s">
        <v>92</v>
      </c>
      <c r="B4" s="18" t="n">
        <v>2</v>
      </c>
      <c r="C4" s="19" t="n">
        <v>42325</v>
      </c>
      <c r="D4" s="40" t="s">
        <v>35</v>
      </c>
      <c r="E4" s="18" t="s">
        <v>93</v>
      </c>
      <c r="F4" s="20" t="n">
        <v>67</v>
      </c>
      <c r="G4" s="18" t="n">
        <v>40</v>
      </c>
      <c r="H4" s="16" t="n">
        <v>1</v>
      </c>
      <c r="I4" s="16" t="n">
        <v>1</v>
      </c>
      <c r="J4" s="16" t="n">
        <v>1</v>
      </c>
      <c r="K4" s="16" t="n">
        <v>1</v>
      </c>
      <c r="L4" s="18" t="n">
        <f aca="false">SUM(I4:K4)</f>
        <v>3</v>
      </c>
      <c r="M4" s="52" t="n">
        <f aca="false">AND(H4=1,L4=3)</f>
        <v>1</v>
      </c>
    </row>
    <row r="5" customFormat="false" ht="16" hidden="false" customHeight="false" outlineLevel="0" collapsed="false">
      <c r="A5" s="51" t="s">
        <v>65</v>
      </c>
      <c r="B5" s="18" t="n">
        <v>2</v>
      </c>
      <c r="C5" s="19" t="n">
        <v>42332</v>
      </c>
      <c r="D5" s="40" t="s">
        <v>35</v>
      </c>
      <c r="E5" s="18" t="s">
        <v>66</v>
      </c>
      <c r="F5" s="20" t="n">
        <v>70</v>
      </c>
      <c r="G5" s="18" t="n">
        <v>41</v>
      </c>
      <c r="H5" s="16" t="n">
        <v>1</v>
      </c>
      <c r="I5" s="16" t="n">
        <v>1</v>
      </c>
      <c r="J5" s="16" t="n">
        <v>1</v>
      </c>
      <c r="K5" s="16" t="n">
        <v>0</v>
      </c>
      <c r="L5" s="18" t="n">
        <f aca="false">SUM(I5:K5)</f>
        <v>2</v>
      </c>
      <c r="M5" s="52" t="n">
        <f aca="false">AND(H5=1,L5=3)</f>
        <v>0</v>
      </c>
    </row>
    <row r="6" customFormat="false" ht="16" hidden="false" customHeight="false" outlineLevel="0" collapsed="false">
      <c r="A6" s="51" t="s">
        <v>67</v>
      </c>
      <c r="B6" s="18" t="n">
        <v>2</v>
      </c>
      <c r="C6" s="19" t="n">
        <v>42339</v>
      </c>
      <c r="D6" s="40" t="s">
        <v>35</v>
      </c>
      <c r="E6" s="18" t="s">
        <v>68</v>
      </c>
      <c r="F6" s="20" t="n">
        <v>60</v>
      </c>
      <c r="G6" s="18" t="n">
        <v>39</v>
      </c>
      <c r="H6" s="16" t="n">
        <v>1</v>
      </c>
      <c r="I6" s="16" t="n">
        <v>1</v>
      </c>
      <c r="J6" s="16" t="n">
        <v>1</v>
      </c>
      <c r="K6" s="16" t="n">
        <v>1</v>
      </c>
      <c r="L6" s="18" t="n">
        <f aca="false">SUM(I6:K6)</f>
        <v>3</v>
      </c>
      <c r="M6" s="52" t="n">
        <f aca="false">AND(H6=1,L6=3)</f>
        <v>1</v>
      </c>
    </row>
    <row r="7" customFormat="false" ht="16" hidden="false" customHeight="false" outlineLevel="0" collapsed="false">
      <c r="A7" s="51" t="s">
        <v>95</v>
      </c>
      <c r="B7" s="18" t="n">
        <v>2</v>
      </c>
      <c r="C7" s="19" t="n">
        <v>42342</v>
      </c>
      <c r="D7" s="40" t="s">
        <v>35</v>
      </c>
      <c r="E7" s="18" t="s">
        <v>89</v>
      </c>
      <c r="F7" s="20" t="n">
        <v>63</v>
      </c>
      <c r="G7" s="18" t="n">
        <v>39</v>
      </c>
      <c r="H7" s="16" t="n">
        <v>1</v>
      </c>
      <c r="I7" s="16" t="n">
        <v>1</v>
      </c>
      <c r="J7" s="16" t="n">
        <v>1</v>
      </c>
      <c r="K7" s="16" t="n">
        <v>0</v>
      </c>
      <c r="L7" s="18" t="n">
        <f aca="false">SUM(I7:K7)</f>
        <v>2</v>
      </c>
      <c r="M7" s="52" t="n">
        <f aca="false">AND(H7=1,L7=3)</f>
        <v>0</v>
      </c>
    </row>
    <row r="8" customFormat="false" ht="15" hidden="false" customHeight="false" outlineLevel="0" collapsed="false">
      <c r="A8" s="51" t="s">
        <v>70</v>
      </c>
      <c r="B8" s="18" t="n">
        <v>2</v>
      </c>
      <c r="C8" s="19" t="n">
        <v>42349</v>
      </c>
      <c r="D8" s="18" t="s">
        <v>35</v>
      </c>
      <c r="E8" s="18" t="s">
        <v>71</v>
      </c>
      <c r="F8" s="20" t="n">
        <v>75</v>
      </c>
      <c r="G8" s="18" t="n">
        <v>39</v>
      </c>
      <c r="H8" s="16" t="n">
        <v>1</v>
      </c>
      <c r="I8" s="16" t="n">
        <v>1</v>
      </c>
      <c r="J8" s="16" t="n">
        <v>1</v>
      </c>
      <c r="K8" s="16" t="n">
        <v>1</v>
      </c>
      <c r="L8" s="18" t="n">
        <f aca="false">SUM(I8:K8)</f>
        <v>3</v>
      </c>
      <c r="M8" s="52" t="n">
        <f aca="false">AND(H8=1,L8=3)</f>
        <v>1</v>
      </c>
    </row>
    <row r="9" customFormat="false" ht="15" hidden="false" customHeight="false" outlineLevel="0" collapsed="false">
      <c r="A9" s="51" t="s">
        <v>72</v>
      </c>
      <c r="B9" s="18" t="n">
        <v>2</v>
      </c>
      <c r="C9" s="19" t="n">
        <v>42374</v>
      </c>
      <c r="D9" s="18" t="s">
        <v>35</v>
      </c>
      <c r="E9" s="18" t="s">
        <v>73</v>
      </c>
      <c r="F9" s="20" t="n">
        <v>62</v>
      </c>
      <c r="G9" s="18" t="n">
        <v>42</v>
      </c>
      <c r="H9" s="16" t="n">
        <v>1</v>
      </c>
      <c r="I9" s="16" t="n">
        <v>1</v>
      </c>
      <c r="J9" s="16" t="n">
        <v>1</v>
      </c>
      <c r="K9" s="16" t="n">
        <v>0</v>
      </c>
      <c r="L9" s="18" t="n">
        <f aca="false">SUM(I9:K9)</f>
        <v>2</v>
      </c>
      <c r="M9" s="52" t="n">
        <f aca="false">AND(H9=1,L9=3)</f>
        <v>0</v>
      </c>
    </row>
    <row r="10" customFormat="false" ht="15" hidden="false" customHeight="false" outlineLevel="0" collapsed="false">
      <c r="A10" s="51" t="s">
        <v>74</v>
      </c>
      <c r="B10" s="18" t="n">
        <v>2</v>
      </c>
      <c r="C10" s="19" t="n">
        <v>42383</v>
      </c>
      <c r="D10" s="18" t="s">
        <v>28</v>
      </c>
      <c r="E10" s="18" t="s">
        <v>68</v>
      </c>
      <c r="F10" s="20" t="n">
        <v>60</v>
      </c>
      <c r="G10" s="18" t="n">
        <v>39</v>
      </c>
      <c r="H10" s="16" t="n">
        <v>1</v>
      </c>
      <c r="I10" s="16" t="n">
        <v>1</v>
      </c>
      <c r="J10" s="16" t="n">
        <v>1</v>
      </c>
      <c r="K10" s="16" t="n">
        <v>0</v>
      </c>
      <c r="L10" s="18" t="n">
        <f aca="false">SUM(I10:K10)</f>
        <v>2</v>
      </c>
      <c r="M10" s="52" t="n">
        <f aca="false">AND(H10=1,L10=3)</f>
        <v>0</v>
      </c>
    </row>
    <row r="11" customFormat="false" ht="16" hidden="false" customHeight="false" outlineLevel="0" collapsed="false">
      <c r="A11" s="51" t="s">
        <v>75</v>
      </c>
      <c r="B11" s="18" t="n">
        <v>2</v>
      </c>
      <c r="C11" s="19" t="n">
        <v>42394</v>
      </c>
      <c r="D11" s="40" t="s">
        <v>28</v>
      </c>
      <c r="E11" s="18" t="s">
        <v>76</v>
      </c>
      <c r="F11" s="20" t="n">
        <v>57</v>
      </c>
      <c r="G11" s="18" t="n">
        <v>40</v>
      </c>
      <c r="H11" s="16" t="n">
        <v>1</v>
      </c>
      <c r="I11" s="16" t="n">
        <v>1</v>
      </c>
      <c r="J11" s="16" t="n">
        <v>1</v>
      </c>
      <c r="K11" s="16" t="n">
        <v>1</v>
      </c>
      <c r="L11" s="18" t="n">
        <f aca="false">SUM(I11:K11)</f>
        <v>3</v>
      </c>
      <c r="M11" s="52" t="n">
        <f aca="false">AND(H11=1,L11=3)</f>
        <v>1</v>
      </c>
    </row>
    <row r="12" customFormat="false" ht="16" hidden="false" customHeight="false" outlineLevel="0" collapsed="false">
      <c r="A12" s="51" t="s">
        <v>77</v>
      </c>
      <c r="B12" s="18" t="n">
        <v>2</v>
      </c>
      <c r="C12" s="19" t="n">
        <v>42395</v>
      </c>
      <c r="D12" s="40" t="s">
        <v>35</v>
      </c>
      <c r="E12" s="18" t="s">
        <v>78</v>
      </c>
      <c r="F12" s="20" t="n">
        <f aca="false">7*7+5</f>
        <v>54</v>
      </c>
      <c r="G12" s="18" t="n">
        <v>39</v>
      </c>
      <c r="H12" s="16" t="n">
        <v>1</v>
      </c>
      <c r="I12" s="16" t="n">
        <v>1</v>
      </c>
      <c r="J12" s="16" t="n">
        <v>1</v>
      </c>
      <c r="K12" s="16" t="n">
        <v>1</v>
      </c>
      <c r="L12" s="18" t="n">
        <f aca="false">SUM(I12:K12)</f>
        <v>3</v>
      </c>
      <c r="M12" s="52" t="n">
        <f aca="false">AND(H12=1,L12=3)</f>
        <v>1</v>
      </c>
    </row>
    <row r="13" customFormat="false" ht="16" hidden="false" customHeight="false" outlineLevel="0" collapsed="false">
      <c r="A13" s="51" t="s">
        <v>79</v>
      </c>
      <c r="B13" s="18" t="n">
        <v>2</v>
      </c>
      <c r="C13" s="19" t="n">
        <v>42398</v>
      </c>
      <c r="D13" s="40" t="s">
        <v>35</v>
      </c>
      <c r="E13" s="18" t="s">
        <v>76</v>
      </c>
      <c r="F13" s="20" t="n">
        <v>57</v>
      </c>
      <c r="G13" s="18" t="n">
        <v>41</v>
      </c>
      <c r="H13" s="16" t="n">
        <v>0</v>
      </c>
      <c r="I13" s="16" t="n">
        <v>1</v>
      </c>
      <c r="J13" s="16" t="n">
        <v>1</v>
      </c>
      <c r="K13" s="16" t="n">
        <v>1</v>
      </c>
      <c r="L13" s="18" t="n">
        <f aca="false">SUM(I13:K13)</f>
        <v>3</v>
      </c>
      <c r="M13" s="52" t="n">
        <f aca="false">AND(H13=1,L13=3)</f>
        <v>0</v>
      </c>
    </row>
    <row r="14" customFormat="false" ht="16" hidden="false" customHeight="false" outlineLevel="0" collapsed="false">
      <c r="A14" s="51" t="s">
        <v>80</v>
      </c>
      <c r="B14" s="18" t="n">
        <v>2</v>
      </c>
      <c r="C14" s="19" t="n">
        <v>42410</v>
      </c>
      <c r="D14" s="40" t="s">
        <v>28</v>
      </c>
      <c r="E14" s="18" t="s">
        <v>81</v>
      </c>
      <c r="F14" s="20" t="n">
        <f aca="false">7*7+4</f>
        <v>53</v>
      </c>
      <c r="G14" s="18" t="n">
        <v>39</v>
      </c>
      <c r="H14" s="16" t="n">
        <v>1</v>
      </c>
      <c r="I14" s="16" t="n">
        <v>1</v>
      </c>
      <c r="J14" s="16" t="n">
        <v>1</v>
      </c>
      <c r="K14" s="16" t="n">
        <v>1</v>
      </c>
      <c r="L14" s="18" t="n">
        <f aca="false">SUM(I14:K14)</f>
        <v>3</v>
      </c>
      <c r="M14" s="52" t="n">
        <f aca="false">AND(H14=1,L14=3)</f>
        <v>1</v>
      </c>
    </row>
    <row r="15" customFormat="false" ht="16" hidden="false" customHeight="false" outlineLevel="0" collapsed="false">
      <c r="A15" s="51" t="s">
        <v>82</v>
      </c>
      <c r="B15" s="18" t="n">
        <v>2</v>
      </c>
      <c r="C15" s="19" t="n">
        <v>42426</v>
      </c>
      <c r="D15" s="40" t="s">
        <v>28</v>
      </c>
      <c r="E15" s="18" t="s">
        <v>78</v>
      </c>
      <c r="F15" s="20" t="n">
        <f aca="false">7*7+5</f>
        <v>54</v>
      </c>
      <c r="G15" s="18" t="n">
        <v>39</v>
      </c>
      <c r="H15" s="16" t="n">
        <v>1</v>
      </c>
      <c r="I15" s="16" t="n">
        <v>1</v>
      </c>
      <c r="J15" s="16" t="n">
        <v>1</v>
      </c>
      <c r="K15" s="16" t="n">
        <v>1</v>
      </c>
      <c r="L15" s="18" t="n">
        <f aca="false">SUM(I15:K15)</f>
        <v>3</v>
      </c>
      <c r="M15" s="52" t="n">
        <f aca="false">AND(H15=1,L15=3)</f>
        <v>1</v>
      </c>
    </row>
    <row r="16" customFormat="false" ht="16" hidden="false" customHeight="false" outlineLevel="0" collapsed="false">
      <c r="A16" s="51" t="s">
        <v>84</v>
      </c>
      <c r="B16" s="18" t="n">
        <v>2</v>
      </c>
      <c r="C16" s="19" t="n">
        <v>42467</v>
      </c>
      <c r="D16" s="40" t="s">
        <v>35</v>
      </c>
      <c r="E16" s="18" t="s">
        <v>152</v>
      </c>
      <c r="F16" s="20" t="n">
        <v>70</v>
      </c>
      <c r="G16" s="18" t="n">
        <v>40</v>
      </c>
      <c r="H16" s="16" t="n">
        <v>0</v>
      </c>
      <c r="I16" s="16" t="n">
        <v>1</v>
      </c>
      <c r="J16" s="16" t="n">
        <v>1</v>
      </c>
      <c r="K16" s="16" t="n">
        <v>1</v>
      </c>
      <c r="L16" s="18" t="n">
        <f aca="false">SUM(I16:K16)</f>
        <v>3</v>
      </c>
      <c r="M16" s="52" t="n">
        <f aca="false">AND(H16=1,L16=3)</f>
        <v>0</v>
      </c>
    </row>
    <row r="17" customFormat="false" ht="16" hidden="false" customHeight="false" outlineLevel="0" collapsed="false">
      <c r="A17" s="51" t="s">
        <v>85</v>
      </c>
      <c r="B17" s="18" t="n">
        <v>2</v>
      </c>
      <c r="C17" s="19" t="n">
        <v>42467</v>
      </c>
      <c r="D17" s="40" t="s">
        <v>28</v>
      </c>
      <c r="E17" s="18" t="s">
        <v>153</v>
      </c>
      <c r="F17" s="20" t="n">
        <v>66</v>
      </c>
      <c r="G17" s="18" t="n">
        <v>39.5</v>
      </c>
      <c r="H17" s="16" t="n">
        <v>1</v>
      </c>
      <c r="I17" s="16" t="n">
        <v>1</v>
      </c>
      <c r="J17" s="16" t="n">
        <v>1</v>
      </c>
      <c r="K17" s="16" t="n">
        <v>1</v>
      </c>
      <c r="L17" s="18" t="n">
        <f aca="false">SUM(I17:K17)</f>
        <v>3</v>
      </c>
      <c r="M17" s="52" t="n">
        <f aca="false">AND(H17=1,L17=3)</f>
        <v>1</v>
      </c>
    </row>
    <row r="18" customFormat="false" ht="16" hidden="false" customHeight="false" outlineLevel="0" collapsed="false">
      <c r="A18" s="51" t="s">
        <v>87</v>
      </c>
      <c r="B18" s="18" t="n">
        <v>2</v>
      </c>
      <c r="C18" s="19" t="n">
        <v>42475</v>
      </c>
      <c r="D18" s="40" t="s">
        <v>28</v>
      </c>
      <c r="E18" s="18" t="s">
        <v>76</v>
      </c>
      <c r="F18" s="20" t="n">
        <f aca="false">8*7+1</f>
        <v>57</v>
      </c>
      <c r="G18" s="18" t="n">
        <v>38</v>
      </c>
      <c r="H18" s="16" t="n">
        <v>0</v>
      </c>
      <c r="I18" s="16" t="n">
        <v>1</v>
      </c>
      <c r="J18" s="16" t="n">
        <v>1</v>
      </c>
      <c r="K18" s="16" t="n">
        <v>1</v>
      </c>
      <c r="L18" s="18" t="n">
        <f aca="false">SUM(I18:K18)</f>
        <v>3</v>
      </c>
      <c r="M18" s="52" t="n">
        <f aca="false">AND(H18=1,L18=3)</f>
        <v>0</v>
      </c>
    </row>
    <row r="19" customFormat="false" ht="16" hidden="false" customHeight="false" outlineLevel="0" collapsed="false">
      <c r="A19" s="51" t="s">
        <v>104</v>
      </c>
      <c r="B19" s="18" t="n">
        <v>2</v>
      </c>
      <c r="C19" s="19" t="n">
        <v>42282</v>
      </c>
      <c r="D19" s="40" t="s">
        <v>28</v>
      </c>
      <c r="E19" s="18" t="s">
        <v>105</v>
      </c>
      <c r="F19" s="20" t="n">
        <v>56</v>
      </c>
      <c r="G19" s="18" t="n">
        <v>39</v>
      </c>
      <c r="H19" s="16" t="n">
        <v>1</v>
      </c>
      <c r="I19" s="16" t="n">
        <v>1</v>
      </c>
      <c r="J19" s="16" t="n">
        <v>0</v>
      </c>
      <c r="K19" s="16" t="n">
        <v>1</v>
      </c>
      <c r="L19" s="18" t="n">
        <f aca="false">SUM(I19:K19)</f>
        <v>2</v>
      </c>
      <c r="M19" s="52" t="n">
        <f aca="false">AND(H19=1,L19=3)</f>
        <v>0</v>
      </c>
    </row>
    <row r="20" customFormat="false" ht="16" hidden="false" customHeight="false" outlineLevel="0" collapsed="false">
      <c r="A20" s="51" t="s">
        <v>106</v>
      </c>
      <c r="B20" s="18" t="n">
        <v>2</v>
      </c>
      <c r="C20" s="19" t="n">
        <v>42283</v>
      </c>
      <c r="D20" s="40" t="s">
        <v>28</v>
      </c>
      <c r="E20" s="18" t="s">
        <v>78</v>
      </c>
      <c r="F20" s="20" t="n">
        <v>54</v>
      </c>
      <c r="G20" s="18" t="n">
        <v>40</v>
      </c>
      <c r="H20" s="16" t="n">
        <v>1</v>
      </c>
      <c r="I20" s="16" t="n">
        <v>1</v>
      </c>
      <c r="J20" s="16" t="n">
        <v>1</v>
      </c>
      <c r="K20" s="16" t="n">
        <v>1</v>
      </c>
      <c r="L20" s="18" t="n">
        <f aca="false">SUM(I20:K20)</f>
        <v>3</v>
      </c>
      <c r="M20" s="52" t="n">
        <f aca="false">AND(H20=1,L20=3)</f>
        <v>1</v>
      </c>
    </row>
    <row r="21" customFormat="false" ht="16" hidden="false" customHeight="false" outlineLevel="0" collapsed="false">
      <c r="A21" s="51" t="s">
        <v>107</v>
      </c>
      <c r="B21" s="18" t="n">
        <v>2</v>
      </c>
      <c r="C21" s="19" t="n">
        <v>42296</v>
      </c>
      <c r="D21" s="40" t="s">
        <v>28</v>
      </c>
      <c r="E21" s="18" t="s">
        <v>89</v>
      </c>
      <c r="F21" s="20" t="n">
        <v>63</v>
      </c>
      <c r="G21" s="18" t="n">
        <v>38</v>
      </c>
      <c r="H21" s="16" t="n">
        <v>1</v>
      </c>
      <c r="I21" s="16" t="n">
        <v>1</v>
      </c>
      <c r="J21" s="16" t="n">
        <v>1</v>
      </c>
      <c r="K21" s="16" t="n">
        <v>1</v>
      </c>
      <c r="L21" s="18" t="n">
        <f aca="false">SUM(I21:K21)</f>
        <v>3</v>
      </c>
      <c r="M21" s="52" t="n">
        <f aca="false">AND(H21=1,L21=3)</f>
        <v>1</v>
      </c>
    </row>
    <row r="22" customFormat="false" ht="16" hidden="false" customHeight="false" outlineLevel="0" collapsed="false">
      <c r="A22" s="51" t="s">
        <v>115</v>
      </c>
      <c r="B22" s="18" t="n">
        <v>2</v>
      </c>
      <c r="C22" s="19" t="n">
        <v>42324</v>
      </c>
      <c r="D22" s="40" t="s">
        <v>28</v>
      </c>
      <c r="E22" s="18" t="s">
        <v>68</v>
      </c>
      <c r="F22" s="20" t="n">
        <v>60</v>
      </c>
      <c r="G22" s="18" t="n">
        <v>42</v>
      </c>
      <c r="H22" s="16" t="n">
        <v>1</v>
      </c>
      <c r="I22" s="16" t="n">
        <v>1</v>
      </c>
      <c r="J22" s="16" t="n">
        <v>1</v>
      </c>
      <c r="K22" s="16" t="n">
        <v>1</v>
      </c>
      <c r="L22" s="18" t="n">
        <f aca="false">SUM(I22:K22)</f>
        <v>3</v>
      </c>
      <c r="M22" s="52" t="n">
        <f aca="false">AND(H22=1,L22=3)</f>
        <v>1</v>
      </c>
    </row>
    <row r="23" customFormat="false" ht="16" hidden="false" customHeight="false" outlineLevel="0" collapsed="false">
      <c r="A23" s="53" t="s">
        <v>118</v>
      </c>
      <c r="B23" s="18" t="n">
        <v>2</v>
      </c>
      <c r="C23" s="26" t="n">
        <v>42340</v>
      </c>
      <c r="D23" s="40" t="s">
        <v>28</v>
      </c>
      <c r="E23" s="25" t="s">
        <v>119</v>
      </c>
      <c r="F23" s="27" t="n">
        <f aca="false">7*7+6</f>
        <v>55</v>
      </c>
      <c r="G23" s="18" t="n">
        <v>39</v>
      </c>
      <c r="H23" s="16" t="n">
        <v>1</v>
      </c>
      <c r="I23" s="16" t="n">
        <v>1</v>
      </c>
      <c r="J23" s="16" t="n">
        <v>1</v>
      </c>
      <c r="K23" s="16" t="n">
        <v>1</v>
      </c>
      <c r="L23" s="18" t="n">
        <f aca="false">SUM(I23:K23)</f>
        <v>3</v>
      </c>
      <c r="M23" s="52" t="n">
        <f aca="false">AND(H23=1,L23=3)</f>
        <v>1</v>
      </c>
    </row>
    <row r="24" customFormat="false" ht="16" hidden="false" customHeight="false" outlineLevel="0" collapsed="false">
      <c r="A24" s="53" t="s">
        <v>120</v>
      </c>
      <c r="B24" s="18" t="n">
        <v>2</v>
      </c>
      <c r="C24" s="26" t="n">
        <v>42345</v>
      </c>
      <c r="D24" s="40" t="s">
        <v>28</v>
      </c>
      <c r="E24" s="25" t="s">
        <v>62</v>
      </c>
      <c r="F24" s="27" t="n">
        <v>64</v>
      </c>
      <c r="G24" s="18" t="n">
        <v>40</v>
      </c>
      <c r="H24" s="16" t="n">
        <v>1</v>
      </c>
      <c r="I24" s="16" t="n">
        <v>1</v>
      </c>
      <c r="J24" s="16" t="n">
        <v>1</v>
      </c>
      <c r="K24" s="16" t="n">
        <v>1</v>
      </c>
      <c r="L24" s="18" t="n">
        <f aca="false">SUM(I24:K24)</f>
        <v>3</v>
      </c>
      <c r="M24" s="52" t="n">
        <f aca="false">AND(H24=1,L24=3)</f>
        <v>1</v>
      </c>
    </row>
    <row r="25" customFormat="false" ht="16" hidden="false" customHeight="false" outlineLevel="0" collapsed="false">
      <c r="A25" s="53" t="s">
        <v>121</v>
      </c>
      <c r="B25" s="18" t="n">
        <v>2</v>
      </c>
      <c r="C25" s="26" t="n">
        <v>42375</v>
      </c>
      <c r="D25" s="40" t="s">
        <v>28</v>
      </c>
      <c r="E25" s="25" t="s">
        <v>73</v>
      </c>
      <c r="F25" s="27" t="n">
        <v>62</v>
      </c>
      <c r="G25" s="18" t="n">
        <v>38</v>
      </c>
      <c r="H25" s="16" t="n">
        <v>0</v>
      </c>
      <c r="I25" s="16" t="n">
        <v>1</v>
      </c>
      <c r="J25" s="16" t="n">
        <v>1</v>
      </c>
      <c r="K25" s="16" t="n">
        <v>1</v>
      </c>
      <c r="L25" s="18" t="n">
        <f aca="false">SUM(I25:K25)</f>
        <v>3</v>
      </c>
      <c r="M25" s="52" t="n">
        <f aca="false">AND(H25=1,L25=3)</f>
        <v>0</v>
      </c>
    </row>
    <row r="26" customFormat="false" ht="16" hidden="false" customHeight="false" outlineLevel="0" collapsed="false">
      <c r="A26" s="53" t="s">
        <v>122</v>
      </c>
      <c r="B26" s="18" t="n">
        <v>2</v>
      </c>
      <c r="C26" s="26" t="n">
        <v>42377</v>
      </c>
      <c r="D26" s="40" t="s">
        <v>28</v>
      </c>
      <c r="E26" s="25" t="s">
        <v>152</v>
      </c>
      <c r="F26" s="27" t="n">
        <f aca="false">9*7+6</f>
        <v>69</v>
      </c>
      <c r="G26" s="18" t="n">
        <v>39</v>
      </c>
      <c r="H26" s="16" t="n">
        <v>1</v>
      </c>
      <c r="I26" s="16" t="s">
        <v>125</v>
      </c>
      <c r="J26" s="16" t="n">
        <v>1</v>
      </c>
      <c r="K26" s="16" t="n">
        <v>1</v>
      </c>
      <c r="L26" s="18" t="n">
        <f aca="false">SUM(I26:K26)</f>
        <v>2</v>
      </c>
      <c r="M26" s="52" t="n">
        <f aca="false">AND(H26=1,L26=3)</f>
        <v>0</v>
      </c>
    </row>
    <row r="27" customFormat="false" ht="16" hidden="false" customHeight="false" outlineLevel="0" collapsed="false">
      <c r="A27" s="53" t="s">
        <v>126</v>
      </c>
      <c r="B27" s="18" t="n">
        <v>2</v>
      </c>
      <c r="C27" s="26" t="n">
        <v>42376</v>
      </c>
      <c r="D27" s="40" t="s">
        <v>35</v>
      </c>
      <c r="E27" s="25" t="s">
        <v>127</v>
      </c>
      <c r="F27" s="27" t="n">
        <v>59</v>
      </c>
      <c r="G27" s="18" t="n">
        <v>40</v>
      </c>
      <c r="H27" s="16" t="n">
        <v>1</v>
      </c>
      <c r="I27" s="16" t="n">
        <v>1</v>
      </c>
      <c r="J27" s="16" t="n">
        <v>1</v>
      </c>
      <c r="K27" s="16" t="n">
        <v>0</v>
      </c>
      <c r="L27" s="18" t="n">
        <f aca="false">SUM(I27:K27)</f>
        <v>2</v>
      </c>
      <c r="M27" s="52" t="n">
        <f aca="false">AND(H27=1,L27=3)</f>
        <v>0</v>
      </c>
    </row>
    <row r="28" customFormat="false" ht="16" hidden="false" customHeight="false" outlineLevel="0" collapsed="false">
      <c r="A28" s="53" t="s">
        <v>128</v>
      </c>
      <c r="B28" s="18" t="n">
        <v>2</v>
      </c>
      <c r="C28" s="26" t="n">
        <v>42384</v>
      </c>
      <c r="D28" s="40" t="s">
        <v>28</v>
      </c>
      <c r="E28" s="25" t="s">
        <v>60</v>
      </c>
      <c r="F28" s="27" t="n">
        <v>65</v>
      </c>
      <c r="G28" s="18" t="n">
        <v>38</v>
      </c>
      <c r="H28" s="16" t="n">
        <v>1</v>
      </c>
      <c r="I28" s="16" t="n">
        <v>1</v>
      </c>
      <c r="J28" s="16" t="n">
        <v>1</v>
      </c>
      <c r="K28" s="16" t="n">
        <v>1</v>
      </c>
      <c r="L28" s="18" t="n">
        <f aca="false">SUM(I28:K28)</f>
        <v>3</v>
      </c>
      <c r="M28" s="52" t="n">
        <f aca="false">AND(H28=1,L28=3)</f>
        <v>1</v>
      </c>
    </row>
    <row r="29" customFormat="false" ht="16" hidden="false" customHeight="false" outlineLevel="0" collapsed="false">
      <c r="A29" s="53" t="s">
        <v>129</v>
      </c>
      <c r="B29" s="18" t="n">
        <v>2</v>
      </c>
      <c r="C29" s="26" t="n">
        <v>42397</v>
      </c>
      <c r="D29" s="40" t="s">
        <v>28</v>
      </c>
      <c r="E29" s="25" t="s">
        <v>62</v>
      </c>
      <c r="F29" s="27" t="n">
        <v>64</v>
      </c>
      <c r="G29" s="18" t="n">
        <v>39</v>
      </c>
      <c r="H29" s="16" t="n">
        <v>1</v>
      </c>
      <c r="I29" s="16" t="n">
        <v>1</v>
      </c>
      <c r="J29" s="16" t="n">
        <v>1</v>
      </c>
      <c r="K29" s="16" t="n">
        <v>0</v>
      </c>
      <c r="L29" s="18" t="n">
        <f aca="false">SUM(I29:K29)</f>
        <v>2</v>
      </c>
      <c r="M29" s="52" t="n">
        <f aca="false">AND(H29=1,L29=3)</f>
        <v>0</v>
      </c>
    </row>
    <row r="30" customFormat="false" ht="16" hidden="false" customHeight="false" outlineLevel="0" collapsed="false">
      <c r="A30" s="53" t="s">
        <v>130</v>
      </c>
      <c r="B30" s="18" t="n">
        <v>2</v>
      </c>
      <c r="C30" s="26" t="n">
        <v>42390</v>
      </c>
      <c r="D30" s="25" t="s">
        <v>28</v>
      </c>
      <c r="E30" s="25" t="s">
        <v>119</v>
      </c>
      <c r="F30" s="27" t="n">
        <f aca="false">7*7+6</f>
        <v>55</v>
      </c>
      <c r="G30" s="18" t="n">
        <v>39</v>
      </c>
      <c r="H30" s="16" t="n">
        <v>1</v>
      </c>
      <c r="I30" s="16" t="n">
        <v>1</v>
      </c>
      <c r="J30" s="16" t="n">
        <v>1</v>
      </c>
      <c r="K30" s="16" t="n">
        <v>0</v>
      </c>
      <c r="L30" s="18" t="n">
        <f aca="false">SUM(I30:K30)</f>
        <v>2</v>
      </c>
      <c r="M30" s="52" t="n">
        <f aca="false">AND(H30=1,L30=3)</f>
        <v>0</v>
      </c>
    </row>
    <row r="31" customFormat="false" ht="16" hidden="false" customHeight="false" outlineLevel="0" collapsed="false">
      <c r="A31" s="53" t="s">
        <v>131</v>
      </c>
      <c r="B31" s="18" t="n">
        <v>2</v>
      </c>
      <c r="C31" s="26" t="n">
        <v>42404</v>
      </c>
      <c r="D31" s="40" t="s">
        <v>28</v>
      </c>
      <c r="E31" s="25" t="s">
        <v>76</v>
      </c>
      <c r="F31" s="27" t="n">
        <v>57</v>
      </c>
      <c r="G31" s="18" t="n">
        <v>39</v>
      </c>
      <c r="H31" s="16" t="n">
        <v>1</v>
      </c>
      <c r="I31" s="16" t="n">
        <v>0</v>
      </c>
      <c r="J31" s="16" t="n">
        <v>1</v>
      </c>
      <c r="K31" s="16" t="n">
        <v>1</v>
      </c>
      <c r="L31" s="18" t="n">
        <f aca="false">SUM(I31:K31)</f>
        <v>2</v>
      </c>
      <c r="M31" s="52" t="n">
        <f aca="false">AND(H31=1,L31=3)</f>
        <v>0</v>
      </c>
    </row>
    <row r="32" customFormat="false" ht="16" hidden="false" customHeight="false" outlineLevel="0" collapsed="false">
      <c r="A32" s="53" t="s">
        <v>133</v>
      </c>
      <c r="B32" s="18" t="n">
        <v>2</v>
      </c>
      <c r="C32" s="26" t="n">
        <v>42426</v>
      </c>
      <c r="D32" s="40" t="s">
        <v>35</v>
      </c>
      <c r="E32" s="25" t="s">
        <v>127</v>
      </c>
      <c r="F32" s="27" t="n">
        <f aca="false">8*7+3</f>
        <v>59</v>
      </c>
      <c r="G32" s="18" t="n">
        <v>42</v>
      </c>
      <c r="H32" s="16" t="n">
        <v>1</v>
      </c>
      <c r="I32" s="16" t="n">
        <v>1</v>
      </c>
      <c r="J32" s="16" t="n">
        <v>1</v>
      </c>
      <c r="K32" s="16" t="n">
        <v>1</v>
      </c>
      <c r="L32" s="18" t="n">
        <f aca="false">SUM(I32:K32)</f>
        <v>3</v>
      </c>
      <c r="M32" s="52" t="n">
        <f aca="false">AND(H32=1,L32=3)</f>
        <v>1</v>
      </c>
      <c r="N32" s="43" t="s">
        <v>154</v>
      </c>
    </row>
    <row r="33" customFormat="false" ht="16" hidden="false" customHeight="false" outlineLevel="0" collapsed="false">
      <c r="A33" s="5" t="s">
        <v>134</v>
      </c>
      <c r="B33" s="18" t="n">
        <v>2</v>
      </c>
      <c r="C33" s="19" t="n">
        <v>42464</v>
      </c>
      <c r="D33" s="40" t="s">
        <v>35</v>
      </c>
      <c r="E33" s="18" t="s">
        <v>135</v>
      </c>
      <c r="F33" s="27" t="n">
        <v>68</v>
      </c>
      <c r="G33" s="27" t="n">
        <v>41.5</v>
      </c>
      <c r="H33" s="16" t="n">
        <v>0</v>
      </c>
      <c r="I33" s="16" t="n">
        <v>1</v>
      </c>
      <c r="J33" s="16" t="n">
        <v>1</v>
      </c>
      <c r="K33" s="16" t="n">
        <v>1</v>
      </c>
      <c r="L33" s="18" t="n">
        <f aca="false">SUM(I33:K33)</f>
        <v>3</v>
      </c>
      <c r="M33" s="52" t="n">
        <f aca="false">AND(H33=1,L33=3)</f>
        <v>0</v>
      </c>
    </row>
    <row r="34" customFormat="false" ht="16" hidden="false" customHeight="false" outlineLevel="0" collapsed="false">
      <c r="A34" s="51" t="s">
        <v>136</v>
      </c>
      <c r="B34" s="18" t="n">
        <v>2</v>
      </c>
      <c r="C34" s="19" t="n">
        <v>42751</v>
      </c>
      <c r="D34" s="40" t="s">
        <v>28</v>
      </c>
      <c r="E34" s="18" t="s">
        <v>137</v>
      </c>
      <c r="F34" s="20" t="n">
        <f aca="false">7*7+4</f>
        <v>53</v>
      </c>
      <c r="G34" s="18" t="n">
        <v>40</v>
      </c>
      <c r="H34" s="16" t="n">
        <v>0</v>
      </c>
      <c r="I34" s="16" t="n">
        <v>1</v>
      </c>
      <c r="J34" s="16" t="n">
        <v>1</v>
      </c>
      <c r="K34" s="16" t="n">
        <v>1</v>
      </c>
      <c r="L34" s="18" t="n">
        <f aca="false">SUM(I34:K34)</f>
        <v>3</v>
      </c>
      <c r="M34" s="52" t="n">
        <f aca="false">AND(H34=1,L34=3)</f>
        <v>0</v>
      </c>
    </row>
    <row r="35" customFormat="false" ht="16" hidden="false" customHeight="false" outlineLevel="0" collapsed="false">
      <c r="A35" s="51" t="s">
        <v>138</v>
      </c>
      <c r="B35" s="18" t="n">
        <v>2</v>
      </c>
      <c r="C35" s="19" t="n">
        <v>42282</v>
      </c>
      <c r="D35" s="40" t="s">
        <v>35</v>
      </c>
      <c r="E35" s="18" t="s">
        <v>81</v>
      </c>
      <c r="F35" s="20" t="n">
        <v>53</v>
      </c>
      <c r="G35" s="18" t="n">
        <v>41</v>
      </c>
      <c r="H35" s="16" t="n">
        <v>1</v>
      </c>
      <c r="I35" s="16" t="n">
        <v>1</v>
      </c>
      <c r="J35" s="16" t="n">
        <v>1</v>
      </c>
      <c r="K35" s="16" t="n">
        <v>1</v>
      </c>
      <c r="L35" s="18" t="n">
        <f aca="false">SUM(I35:K35)</f>
        <v>3</v>
      </c>
      <c r="M35" s="52" t="n">
        <f aca="false">AND(H35=1,L35=3)</f>
        <v>1</v>
      </c>
    </row>
    <row r="36" customFormat="false" ht="16" hidden="false" customHeight="false" outlineLevel="0" collapsed="false">
      <c r="A36" s="51" t="s">
        <v>155</v>
      </c>
      <c r="B36" s="18" t="n">
        <v>2</v>
      </c>
      <c r="C36" s="19" t="n">
        <v>42291</v>
      </c>
      <c r="D36" s="40" t="s">
        <v>35</v>
      </c>
      <c r="E36" s="18" t="s">
        <v>78</v>
      </c>
      <c r="F36" s="20" t="n">
        <f aca="false">7*7+5</f>
        <v>54</v>
      </c>
      <c r="G36" s="18" t="n">
        <v>41</v>
      </c>
      <c r="H36" s="16" t="n">
        <v>1</v>
      </c>
      <c r="I36" s="16" t="n">
        <v>1</v>
      </c>
      <c r="J36" s="16" t="n">
        <v>1</v>
      </c>
      <c r="K36" s="16" t="n">
        <v>1</v>
      </c>
      <c r="L36" s="18" t="n">
        <f aca="false">SUM(I36:K36)</f>
        <v>3</v>
      </c>
      <c r="M36" s="52" t="n">
        <f aca="false">AND(H36=1,L36=3)</f>
        <v>1</v>
      </c>
    </row>
    <row r="37" customFormat="false" ht="16" hidden="false" customHeight="false" outlineLevel="0" collapsed="false">
      <c r="A37" s="51" t="s">
        <v>156</v>
      </c>
      <c r="B37" s="18" t="n">
        <v>2</v>
      </c>
      <c r="C37" s="19" t="n">
        <v>42327</v>
      </c>
      <c r="D37" s="40" t="s">
        <v>35</v>
      </c>
      <c r="E37" s="18" t="s">
        <v>119</v>
      </c>
      <c r="F37" s="20" t="n">
        <f aca="false">7*7+6</f>
        <v>55</v>
      </c>
      <c r="G37" s="18" t="n">
        <v>41</v>
      </c>
      <c r="H37" s="16" t="n">
        <v>1</v>
      </c>
      <c r="I37" s="16" t="n">
        <v>1</v>
      </c>
      <c r="J37" s="16" t="n">
        <v>1</v>
      </c>
      <c r="K37" s="16" t="n">
        <v>1</v>
      </c>
      <c r="L37" s="18" t="n">
        <f aca="false">SUM(I37:K37)</f>
        <v>3</v>
      </c>
      <c r="M37" s="52" t="n">
        <f aca="false">AND(H37=1,L37=3)</f>
        <v>1</v>
      </c>
    </row>
    <row r="38" customFormat="false" ht="15" hidden="false" customHeight="false" outlineLevel="0" collapsed="false">
      <c r="A38" s="51" t="s">
        <v>139</v>
      </c>
      <c r="B38" s="18" t="n">
        <v>2</v>
      </c>
      <c r="C38" s="19" t="n">
        <v>42313</v>
      </c>
      <c r="D38" s="18" t="s">
        <v>28</v>
      </c>
      <c r="E38" s="18" t="s">
        <v>140</v>
      </c>
      <c r="F38" s="20" t="n">
        <v>58</v>
      </c>
      <c r="G38" s="18" t="n">
        <v>42</v>
      </c>
      <c r="H38" s="16" t="n">
        <v>0</v>
      </c>
      <c r="I38" s="16" t="n">
        <v>1</v>
      </c>
      <c r="J38" s="16" t="n">
        <v>1</v>
      </c>
      <c r="K38" s="16" t="n">
        <v>0</v>
      </c>
      <c r="L38" s="18" t="n">
        <f aca="false">SUM(I38:K38)</f>
        <v>2</v>
      </c>
      <c r="M38" s="52" t="n">
        <f aca="false">AND(H38=1,L38=3)</f>
        <v>0</v>
      </c>
    </row>
    <row r="39" customFormat="false" ht="15" hidden="false" customHeight="false" outlineLevel="0" collapsed="false">
      <c r="A39" s="51" t="s">
        <v>157</v>
      </c>
      <c r="B39" s="18" t="n">
        <v>2</v>
      </c>
      <c r="C39" s="19" t="n">
        <v>42359</v>
      </c>
      <c r="D39" s="18" t="s">
        <v>28</v>
      </c>
      <c r="E39" s="18" t="s">
        <v>68</v>
      </c>
      <c r="F39" s="20" t="n">
        <v>60</v>
      </c>
      <c r="G39" s="18" t="n">
        <v>39</v>
      </c>
      <c r="H39" s="16" t="n">
        <v>0</v>
      </c>
      <c r="I39" s="16" t="n">
        <v>1</v>
      </c>
      <c r="J39" s="16" t="n">
        <v>1</v>
      </c>
      <c r="K39" s="16" t="n">
        <v>0</v>
      </c>
      <c r="L39" s="18" t="n">
        <f aca="false">SUM(I39:K39)</f>
        <v>2</v>
      </c>
      <c r="M39" s="52" t="n">
        <f aca="false">AND(H39=1,L39=3)</f>
        <v>0</v>
      </c>
    </row>
    <row r="40" customFormat="false" ht="15" hidden="false" customHeight="false" outlineLevel="0" collapsed="false">
      <c r="A40" s="51" t="s">
        <v>158</v>
      </c>
      <c r="B40" s="18" t="n">
        <v>2</v>
      </c>
      <c r="C40" s="19" t="n">
        <v>42386</v>
      </c>
      <c r="D40" s="18" t="s">
        <v>35</v>
      </c>
      <c r="E40" s="18" t="s">
        <v>89</v>
      </c>
      <c r="F40" s="20" t="n">
        <v>63</v>
      </c>
      <c r="G40" s="18" t="n">
        <v>39</v>
      </c>
      <c r="H40" s="16" t="n">
        <v>0</v>
      </c>
      <c r="I40" s="16" t="n">
        <v>1</v>
      </c>
      <c r="J40" s="16" t="n">
        <v>0</v>
      </c>
      <c r="K40" s="16" t="n">
        <v>0</v>
      </c>
      <c r="L40" s="18" t="n">
        <f aca="false">SUM(I40:K40)</f>
        <v>1</v>
      </c>
      <c r="M40" s="52" t="n">
        <f aca="false">AND(H40=1,L40=3)</f>
        <v>0</v>
      </c>
    </row>
    <row r="41" customFormat="false" ht="16" hidden="false" customHeight="false" outlineLevel="0" collapsed="false">
      <c r="A41" s="51" t="s">
        <v>159</v>
      </c>
      <c r="B41" s="18" t="n">
        <v>2</v>
      </c>
      <c r="C41" s="19" t="n">
        <v>42384</v>
      </c>
      <c r="D41" s="40" t="s">
        <v>35</v>
      </c>
      <c r="E41" s="18" t="s">
        <v>127</v>
      </c>
      <c r="F41" s="20" t="n">
        <v>59</v>
      </c>
      <c r="G41" s="18" t="n">
        <v>39</v>
      </c>
      <c r="H41" s="16" t="n">
        <v>1</v>
      </c>
      <c r="I41" s="16" t="n">
        <v>1</v>
      </c>
      <c r="J41" s="16" t="n">
        <v>1</v>
      </c>
      <c r="K41" s="16" t="n">
        <v>1</v>
      </c>
      <c r="L41" s="18" t="n">
        <f aca="false">SUM(I41:K41)</f>
        <v>3</v>
      </c>
      <c r="M41" s="52" t="n">
        <f aca="false">AND(H41=1,L41=3)</f>
        <v>1</v>
      </c>
    </row>
    <row r="42" customFormat="false" ht="16" hidden="false" customHeight="false" outlineLevel="0" collapsed="false">
      <c r="A42" s="51" t="s">
        <v>160</v>
      </c>
      <c r="B42" s="18" t="n">
        <v>2</v>
      </c>
      <c r="C42" s="19" t="n">
        <v>42381</v>
      </c>
      <c r="D42" s="40" t="s">
        <v>28</v>
      </c>
      <c r="E42" s="18" t="s">
        <v>62</v>
      </c>
      <c r="F42" s="20" t="n">
        <v>64</v>
      </c>
      <c r="G42" s="18" t="n">
        <v>39</v>
      </c>
      <c r="H42" s="16" t="n">
        <v>1</v>
      </c>
      <c r="I42" s="16" t="n">
        <v>1</v>
      </c>
      <c r="J42" s="16" t="n">
        <v>1</v>
      </c>
      <c r="K42" s="16" t="n">
        <v>1</v>
      </c>
      <c r="L42" s="18" t="n">
        <f aca="false">SUM(I42:K42)</f>
        <v>3</v>
      </c>
      <c r="M42" s="52" t="n">
        <f aca="false">AND(H42=1,L42=3)</f>
        <v>1</v>
      </c>
    </row>
    <row r="43" customFormat="false" ht="16" hidden="false" customHeight="false" outlineLevel="0" collapsed="false">
      <c r="A43" s="51" t="s">
        <v>161</v>
      </c>
      <c r="B43" s="18" t="n">
        <v>2</v>
      </c>
      <c r="C43" s="19" t="n">
        <v>42395</v>
      </c>
      <c r="D43" s="40" t="s">
        <v>35</v>
      </c>
      <c r="E43" s="18" t="s">
        <v>62</v>
      </c>
      <c r="F43" s="20" t="n">
        <v>64</v>
      </c>
      <c r="G43" s="18" t="n">
        <v>41</v>
      </c>
      <c r="H43" s="16" t="n">
        <v>1</v>
      </c>
      <c r="I43" s="16" t="n">
        <v>1</v>
      </c>
      <c r="J43" s="16" t="n">
        <v>1</v>
      </c>
      <c r="K43" s="16" t="n">
        <v>1</v>
      </c>
      <c r="L43" s="18" t="n">
        <f aca="false">SUM(I43:K43)</f>
        <v>3</v>
      </c>
      <c r="M43" s="52" t="n">
        <f aca="false">AND(H43=1,L43=3)</f>
        <v>1</v>
      </c>
    </row>
    <row r="44" customFormat="false" ht="16" hidden="false" customHeight="false" outlineLevel="0" collapsed="false">
      <c r="A44" s="51" t="s">
        <v>162</v>
      </c>
      <c r="B44" s="18" t="n">
        <v>2</v>
      </c>
      <c r="C44" s="19" t="n">
        <v>42401</v>
      </c>
      <c r="D44" s="40" t="s">
        <v>28</v>
      </c>
      <c r="E44" s="18" t="s">
        <v>78</v>
      </c>
      <c r="F44" s="20" t="n">
        <v>54</v>
      </c>
      <c r="G44" s="18" t="n">
        <v>40</v>
      </c>
      <c r="H44" s="16" t="n">
        <v>1</v>
      </c>
      <c r="I44" s="16" t="n">
        <v>1</v>
      </c>
      <c r="J44" s="16" t="n">
        <v>1</v>
      </c>
      <c r="K44" s="16" t="n">
        <v>1</v>
      </c>
      <c r="L44" s="18" t="n">
        <f aca="false">SUM(I44:K44)</f>
        <v>3</v>
      </c>
      <c r="M44" s="52" t="n">
        <f aca="false">AND(H44=1,L44=3)</f>
        <v>1</v>
      </c>
    </row>
    <row r="45" customFormat="false" ht="16" hidden="false" customHeight="false" outlineLevel="0" collapsed="false">
      <c r="A45" s="51" t="s">
        <v>141</v>
      </c>
      <c r="B45" s="18" t="n">
        <v>2</v>
      </c>
      <c r="C45" s="19" t="n">
        <v>42411</v>
      </c>
      <c r="D45" s="40" t="s">
        <v>28</v>
      </c>
      <c r="E45" s="18" t="s">
        <v>105</v>
      </c>
      <c r="F45" s="20" t="n">
        <v>56</v>
      </c>
      <c r="G45" s="18" t="n">
        <v>40</v>
      </c>
      <c r="H45" s="16" t="n">
        <v>1</v>
      </c>
      <c r="I45" s="16" t="n">
        <v>1</v>
      </c>
      <c r="J45" s="16" t="n">
        <v>1</v>
      </c>
      <c r="K45" s="16" t="n">
        <v>1</v>
      </c>
      <c r="L45" s="18" t="n">
        <f aca="false">SUM(I45:K45)</f>
        <v>3</v>
      </c>
      <c r="M45" s="52" t="n">
        <f aca="false">AND(H45=1,L45=3)</f>
        <v>1</v>
      </c>
    </row>
    <row r="46" customFormat="false" ht="16" hidden="false" customHeight="false" outlineLevel="0" collapsed="false">
      <c r="A46" s="51" t="s">
        <v>163</v>
      </c>
      <c r="B46" s="18" t="n">
        <v>2</v>
      </c>
      <c r="C46" s="19" t="n">
        <v>42417</v>
      </c>
      <c r="D46" s="40" t="s">
        <v>28</v>
      </c>
      <c r="E46" s="18" t="s">
        <v>81</v>
      </c>
      <c r="F46" s="20" t="n">
        <v>53</v>
      </c>
      <c r="G46" s="18" t="n">
        <v>38</v>
      </c>
      <c r="H46" s="16" t="n">
        <v>1</v>
      </c>
      <c r="I46" s="16" t="n">
        <v>0</v>
      </c>
      <c r="J46" s="16" t="n">
        <v>1</v>
      </c>
      <c r="K46" s="16" t="n">
        <v>0</v>
      </c>
      <c r="L46" s="18" t="n">
        <f aca="false">SUM(I46:K46)</f>
        <v>1</v>
      </c>
      <c r="M46" s="52" t="n">
        <f aca="false">AND(H46=1,L46=3)</f>
        <v>0</v>
      </c>
    </row>
    <row r="47" customFormat="false" ht="16" hidden="false" customHeight="false" outlineLevel="0" collapsed="false">
      <c r="A47" s="53" t="s">
        <v>88</v>
      </c>
      <c r="B47" s="18" t="n">
        <v>2</v>
      </c>
      <c r="C47" s="26" t="n">
        <v>42460</v>
      </c>
      <c r="D47" s="40" t="s">
        <v>28</v>
      </c>
      <c r="E47" s="25" t="s">
        <v>89</v>
      </c>
      <c r="F47" s="27" t="n">
        <f aca="false">9*7</f>
        <v>63</v>
      </c>
      <c r="G47" s="18" t="n">
        <v>40</v>
      </c>
      <c r="H47" s="16" t="n">
        <v>0</v>
      </c>
      <c r="I47" s="16" t="n">
        <v>1</v>
      </c>
      <c r="J47" s="16" t="n">
        <v>1</v>
      </c>
      <c r="K47" s="16" t="n">
        <v>1</v>
      </c>
      <c r="L47" s="18" t="n">
        <f aca="false">SUM(I47:K47)</f>
        <v>3</v>
      </c>
      <c r="M47" s="52" t="n">
        <f aca="false">AND(H47=1,L47=3)</f>
        <v>0</v>
      </c>
    </row>
    <row r="48" customFormat="false" ht="16" hidden="false" customHeight="false" outlineLevel="0" collapsed="false">
      <c r="A48" s="5" t="s">
        <v>164</v>
      </c>
      <c r="B48" s="18" t="n">
        <v>2</v>
      </c>
      <c r="C48" s="19" t="n">
        <v>42465</v>
      </c>
      <c r="D48" s="40" t="s">
        <v>28</v>
      </c>
      <c r="E48" s="18" t="s">
        <v>66</v>
      </c>
      <c r="F48" s="27" t="n">
        <v>70</v>
      </c>
      <c r="G48" s="27" t="n">
        <v>41</v>
      </c>
      <c r="H48" s="16" t="n">
        <v>0</v>
      </c>
      <c r="I48" s="16" t="n">
        <v>1</v>
      </c>
      <c r="J48" s="16" t="n">
        <v>1</v>
      </c>
      <c r="K48" s="16" t="n">
        <v>1</v>
      </c>
      <c r="L48" s="18" t="n">
        <f aca="false">SUM(I48:K48)</f>
        <v>3</v>
      </c>
      <c r="M48" s="52" t="n">
        <f aca="false">AND(H48=1,L48=3)</f>
        <v>0</v>
      </c>
    </row>
    <row r="49" customFormat="false" ht="16" hidden="false" customHeight="false" outlineLevel="0" collapsed="false">
      <c r="A49" s="51" t="s">
        <v>165</v>
      </c>
      <c r="B49" s="18" t="n">
        <v>2</v>
      </c>
      <c r="C49" s="19" t="n">
        <v>42466</v>
      </c>
      <c r="D49" s="40" t="s">
        <v>28</v>
      </c>
      <c r="E49" s="18" t="s">
        <v>60</v>
      </c>
      <c r="F49" s="20" t="n">
        <v>65</v>
      </c>
      <c r="G49" s="18" t="n">
        <v>40</v>
      </c>
      <c r="H49" s="16" t="n">
        <v>0</v>
      </c>
      <c r="I49" s="16" t="n">
        <v>1</v>
      </c>
      <c r="J49" s="16" t="n">
        <v>1</v>
      </c>
      <c r="K49" s="16" t="n">
        <v>1</v>
      </c>
      <c r="L49" s="18" t="n">
        <f aca="false">SUM(I49:K49)</f>
        <v>3</v>
      </c>
      <c r="M49" s="52" t="n">
        <f aca="false">AND(H49=1,L49=3)</f>
        <v>0</v>
      </c>
    </row>
    <row r="50" customFormat="false" ht="16" hidden="false" customHeight="false" outlineLevel="0" collapsed="false">
      <c r="A50" s="51" t="s">
        <v>166</v>
      </c>
      <c r="B50" s="18" t="n">
        <v>2</v>
      </c>
      <c r="C50" s="19" t="n">
        <v>42472</v>
      </c>
      <c r="D50" s="40" t="s">
        <v>35</v>
      </c>
      <c r="E50" s="18" t="s">
        <v>119</v>
      </c>
      <c r="F50" s="20" t="n">
        <v>55</v>
      </c>
      <c r="G50" s="18" t="n">
        <v>40</v>
      </c>
      <c r="H50" s="16" t="n">
        <v>0</v>
      </c>
      <c r="I50" s="16" t="n">
        <v>1</v>
      </c>
      <c r="J50" s="16" t="n">
        <v>1</v>
      </c>
      <c r="K50" s="16" t="n">
        <v>1</v>
      </c>
      <c r="L50" s="18" t="n">
        <f aca="false">SUM(I50:K50)</f>
        <v>3</v>
      </c>
      <c r="M50" s="52" t="n">
        <f aca="false">AND(H50=1,L50=3)</f>
        <v>0</v>
      </c>
    </row>
    <row r="51" customFormat="false" ht="16" hidden="false" customHeight="false" outlineLevel="0" collapsed="false">
      <c r="A51" s="51" t="s">
        <v>167</v>
      </c>
      <c r="B51" s="18" t="n">
        <v>2</v>
      </c>
      <c r="C51" s="19" t="n">
        <v>42234</v>
      </c>
      <c r="D51" s="40" t="s">
        <v>35</v>
      </c>
      <c r="E51" s="18" t="s">
        <v>78</v>
      </c>
      <c r="F51" s="20" t="n">
        <v>54</v>
      </c>
      <c r="G51" s="18" t="n">
        <v>38</v>
      </c>
      <c r="H51" s="16" t="n">
        <v>1</v>
      </c>
      <c r="I51" s="16" t="n">
        <v>1</v>
      </c>
      <c r="J51" s="16" t="n">
        <v>1</v>
      </c>
      <c r="K51" s="16" t="n">
        <v>1</v>
      </c>
      <c r="L51" s="18" t="n">
        <f aca="false">SUM(I51:K51)</f>
        <v>3</v>
      </c>
      <c r="M51" s="52" t="n">
        <f aca="false">AND(H51=1,L51=3)</f>
        <v>1</v>
      </c>
    </row>
    <row r="52" customFormat="false" ht="16" hidden="false" customHeight="false" outlineLevel="0" collapsed="false">
      <c r="A52" s="51" t="s">
        <v>168</v>
      </c>
      <c r="B52" s="18" t="n">
        <v>2</v>
      </c>
      <c r="C52" s="19" t="n">
        <v>42237</v>
      </c>
      <c r="D52" s="40" t="s">
        <v>35</v>
      </c>
      <c r="E52" s="18" t="s">
        <v>127</v>
      </c>
      <c r="F52" s="20" t="n">
        <v>59</v>
      </c>
      <c r="G52" s="18" t="s">
        <v>169</v>
      </c>
      <c r="H52" s="16" t="n">
        <v>1</v>
      </c>
      <c r="I52" s="16" t="n">
        <v>1</v>
      </c>
      <c r="J52" s="16" t="n">
        <v>1</v>
      </c>
      <c r="K52" s="16" t="n">
        <v>1</v>
      </c>
      <c r="L52" s="18" t="n">
        <f aca="false">SUM(I52:K52)</f>
        <v>3</v>
      </c>
      <c r="M52" s="52" t="n">
        <f aca="false">AND(H52=1,L52=3)</f>
        <v>1</v>
      </c>
    </row>
    <row r="53" customFormat="false" ht="16" hidden="false" customHeight="false" outlineLevel="0" collapsed="false">
      <c r="A53" s="51" t="s">
        <v>170</v>
      </c>
      <c r="B53" s="18" t="n">
        <v>2</v>
      </c>
      <c r="C53" s="19" t="n">
        <v>42250</v>
      </c>
      <c r="D53" s="40" t="s">
        <v>28</v>
      </c>
      <c r="E53" s="18" t="s">
        <v>73</v>
      </c>
      <c r="F53" s="20" t="n">
        <v>62</v>
      </c>
      <c r="G53" s="18" t="n">
        <v>40</v>
      </c>
      <c r="H53" s="16" t="n">
        <v>1</v>
      </c>
      <c r="I53" s="16" t="n">
        <v>0</v>
      </c>
      <c r="J53" s="16" t="n">
        <v>1</v>
      </c>
      <c r="K53" s="16" t="n">
        <v>1</v>
      </c>
      <c r="L53" s="18" t="n">
        <f aca="false">SUM(I53:K53)</f>
        <v>2</v>
      </c>
      <c r="M53" s="52" t="n">
        <f aca="false">AND(H53=1,L53=3)</f>
        <v>0</v>
      </c>
    </row>
    <row r="54" customFormat="false" ht="32" hidden="false" customHeight="false" outlineLevel="0" collapsed="false">
      <c r="A54" s="28" t="str">
        <f aca="false">" N = "&amp;COUNTA(A2:A53)</f>
        <v>N = 52</v>
      </c>
      <c r="B54" s="30"/>
      <c r="C54" s="30"/>
      <c r="D54" s="29" t="str">
        <f aca="false">COUNTIF(D2:D53,"M")&amp;" Males; "&amp;COUNTIF(D2:D53,"F")&amp;" Females"</f>
        <v>22 Males; 30 Females</v>
      </c>
      <c r="E54" s="28" t="str">
        <f aca="false">INT(AVERAGEA(F2:F53)/7)&amp;" w "&amp;ROUND((AVERAGEA(F2:F53)/7-INT(AVERAGEA(F2:F53)/7))*7,0)&amp;" days"</f>
        <v>8 w 4 days</v>
      </c>
      <c r="F54" s="31" t="str">
        <f aca="false">ROUND(AVERAGEA(F2:F53),0)&amp;"±"&amp;ROUND(STDEV(F2:F53),2)</f>
        <v>60±5.49</v>
      </c>
      <c r="G54" s="31" t="str">
        <f aca="false">ROUND(AVERAGEA(G2:G53),0)&amp;"±"&amp;ROUND(STDEV(G2:G53),2)</f>
        <v>39±1.19</v>
      </c>
      <c r="H54" s="9" t="n">
        <f aca="false">SUM(H2:H53)</f>
        <v>39</v>
      </c>
      <c r="I54" s="9" t="str">
        <f aca="false">" N = "&amp;SUM(I2:I53)</f>
        <v>N = 48</v>
      </c>
      <c r="J54" s="9" t="str">
        <f aca="false">" N = "&amp;SUM(J2:J53)</f>
        <v>N = 50</v>
      </c>
      <c r="K54" s="9" t="str">
        <f aca="false">" N = "&amp;SUM(K2:K53)</f>
        <v>N = 41</v>
      </c>
      <c r="L54" s="9" t="str">
        <f aca="false">" N = "&amp;COUNTIF(L2:L53,"3")</f>
        <v>N = 37</v>
      </c>
      <c r="M54" s="9" t="str">
        <f aca="false">" N = "&amp;COUNTIF(M2:M53,"TRUE")</f>
        <v>N = 27</v>
      </c>
    </row>
    <row r="55" customFormat="false" ht="16" hidden="false" customHeight="false" outlineLevel="0" collapsed="false">
      <c r="A55" s="5" t="s">
        <v>171</v>
      </c>
      <c r="B55" s="18" t="n">
        <v>6</v>
      </c>
      <c r="C55" s="19" t="n">
        <v>42462</v>
      </c>
      <c r="D55" s="40" t="s">
        <v>35</v>
      </c>
      <c r="E55" s="18" t="s">
        <v>172</v>
      </c>
      <c r="F55" s="27" t="n">
        <f aca="false">29*7+3</f>
        <v>206</v>
      </c>
      <c r="G55" s="27" t="n">
        <v>44</v>
      </c>
      <c r="H55" s="16" t="n">
        <v>1</v>
      </c>
      <c r="I55" s="16" t="n">
        <v>1</v>
      </c>
      <c r="J55" s="16" t="n">
        <v>1</v>
      </c>
      <c r="K55" s="16" t="n">
        <v>1</v>
      </c>
      <c r="L55" s="18" t="n">
        <f aca="false">SUM(I55:K55)</f>
        <v>3</v>
      </c>
      <c r="M55" s="52" t="n">
        <f aca="false">AND(H55=1,L55=3)</f>
        <v>1</v>
      </c>
    </row>
    <row r="56" customFormat="false" ht="16" hidden="false" customHeight="false" outlineLevel="0" collapsed="false">
      <c r="A56" s="5" t="s">
        <v>173</v>
      </c>
      <c r="B56" s="18" t="n">
        <v>6</v>
      </c>
      <c r="C56" s="19" t="n">
        <v>42452</v>
      </c>
      <c r="D56" s="40" t="s">
        <v>28</v>
      </c>
      <c r="E56" s="18" t="s">
        <v>174</v>
      </c>
      <c r="F56" s="27" t="n">
        <f aca="false">27*7+5</f>
        <v>194</v>
      </c>
      <c r="G56" s="27" t="n">
        <v>44</v>
      </c>
      <c r="H56" s="16" t="n">
        <v>1</v>
      </c>
      <c r="I56" s="16" t="n">
        <v>1</v>
      </c>
      <c r="J56" s="16" t="n">
        <v>1</v>
      </c>
      <c r="K56" s="16" t="n">
        <v>0</v>
      </c>
      <c r="L56" s="18" t="n">
        <f aca="false">SUM(I56:K56)</f>
        <v>2</v>
      </c>
      <c r="M56" s="52" t="n">
        <f aca="false">AND(H56=1,L56=3)</f>
        <v>0</v>
      </c>
    </row>
    <row r="57" customFormat="false" ht="16" hidden="false" customHeight="false" outlineLevel="0" collapsed="false">
      <c r="A57" s="5" t="s">
        <v>175</v>
      </c>
      <c r="B57" s="18" t="n">
        <v>6</v>
      </c>
      <c r="C57" s="23" t="n">
        <v>42466</v>
      </c>
      <c r="D57" s="40" t="s">
        <v>35</v>
      </c>
      <c r="E57" s="18" t="s">
        <v>176</v>
      </c>
      <c r="F57" s="27" t="n">
        <f aca="false">7*29+5</f>
        <v>208</v>
      </c>
      <c r="G57" s="27" t="n">
        <v>44</v>
      </c>
      <c r="H57" s="16" t="n">
        <v>1</v>
      </c>
      <c r="I57" s="16" t="n">
        <v>1</v>
      </c>
      <c r="J57" s="16" t="n">
        <v>1</v>
      </c>
      <c r="K57" s="16" t="n">
        <v>1</v>
      </c>
      <c r="L57" s="18" t="n">
        <f aca="false">SUM(I57:K57)</f>
        <v>3</v>
      </c>
      <c r="M57" s="52" t="n">
        <f aca="false">AND(H57=1,L57=3)</f>
        <v>1</v>
      </c>
    </row>
    <row r="58" customFormat="false" ht="16" hidden="false" customHeight="false" outlineLevel="0" collapsed="false">
      <c r="A58" s="9" t="s">
        <v>177</v>
      </c>
      <c r="B58" s="18" t="n">
        <v>6</v>
      </c>
      <c r="C58" s="23" t="n">
        <v>42451</v>
      </c>
      <c r="D58" s="40" t="s">
        <v>35</v>
      </c>
      <c r="E58" s="18" t="s">
        <v>178</v>
      </c>
      <c r="F58" s="27" t="n">
        <f aca="false">7*27</f>
        <v>189</v>
      </c>
      <c r="G58" s="27" t="n">
        <v>44</v>
      </c>
      <c r="H58" s="16" t="n">
        <v>1</v>
      </c>
      <c r="I58" s="16" t="n">
        <v>1</v>
      </c>
      <c r="J58" s="16" t="n">
        <v>1</v>
      </c>
      <c r="K58" s="16" t="n">
        <v>1</v>
      </c>
      <c r="L58" s="18" t="n">
        <f aca="false">SUM(I58:K58)</f>
        <v>3</v>
      </c>
      <c r="M58" s="52" t="n">
        <f aca="false">AND(H58=1,L58=3)</f>
        <v>1</v>
      </c>
    </row>
    <row r="59" customFormat="false" ht="16" hidden="false" customHeight="false" outlineLevel="0" collapsed="false">
      <c r="A59" s="5" t="s">
        <v>179</v>
      </c>
      <c r="B59" s="18" t="n">
        <v>6</v>
      </c>
      <c r="C59" s="23" t="n">
        <v>42464</v>
      </c>
      <c r="D59" s="40" t="s">
        <v>35</v>
      </c>
      <c r="E59" s="18" t="s">
        <v>180</v>
      </c>
      <c r="F59" s="27" t="n">
        <f aca="false">26*7+3</f>
        <v>185</v>
      </c>
      <c r="G59" s="27" t="n">
        <v>42</v>
      </c>
      <c r="H59" s="16" t="n">
        <v>1</v>
      </c>
      <c r="I59" s="16" t="n">
        <v>1</v>
      </c>
      <c r="J59" s="16" t="n">
        <v>1</v>
      </c>
      <c r="K59" s="16" t="n">
        <v>1</v>
      </c>
      <c r="L59" s="18" t="n">
        <f aca="false">SUM(I59:K59)</f>
        <v>3</v>
      </c>
      <c r="M59" s="52" t="n">
        <f aca="false">AND(H59=1,L59=3)</f>
        <v>1</v>
      </c>
    </row>
    <row r="60" customFormat="false" ht="16" hidden="false" customHeight="false" outlineLevel="0" collapsed="false">
      <c r="A60" s="5" t="s">
        <v>181</v>
      </c>
      <c r="B60" s="18" t="n">
        <v>6</v>
      </c>
      <c r="C60" s="19" t="n">
        <v>42464</v>
      </c>
      <c r="D60" s="40" t="s">
        <v>35</v>
      </c>
      <c r="E60" s="18" t="s">
        <v>182</v>
      </c>
      <c r="F60" s="27" t="n">
        <f aca="false">7*27+1</f>
        <v>190</v>
      </c>
      <c r="G60" s="27" t="n">
        <v>43.5</v>
      </c>
      <c r="H60" s="16" t="n">
        <v>1</v>
      </c>
      <c r="I60" s="16" t="n">
        <v>1</v>
      </c>
      <c r="J60" s="16" t="n">
        <v>1</v>
      </c>
      <c r="K60" s="16" t="n">
        <v>1</v>
      </c>
      <c r="L60" s="18" t="n">
        <f aca="false">SUM(I60:K60)</f>
        <v>3</v>
      </c>
      <c r="M60" s="52" t="n">
        <f aca="false">AND(H60=1,L60=3)</f>
        <v>1</v>
      </c>
    </row>
    <row r="61" customFormat="false" ht="16" hidden="false" customHeight="false" outlineLevel="0" collapsed="false">
      <c r="A61" s="51" t="s">
        <v>183</v>
      </c>
      <c r="B61" s="18" t="n">
        <v>6</v>
      </c>
      <c r="C61" s="19" t="n">
        <v>42528</v>
      </c>
      <c r="D61" s="40" t="s">
        <v>28</v>
      </c>
      <c r="E61" s="54" t="s">
        <v>184</v>
      </c>
      <c r="F61" s="27" t="n">
        <f aca="false">27*7+2</f>
        <v>191</v>
      </c>
      <c r="G61" s="27" t="n">
        <v>43</v>
      </c>
      <c r="H61" s="16" t="n">
        <v>1</v>
      </c>
      <c r="I61" s="16" t="n">
        <v>1</v>
      </c>
      <c r="J61" s="16" t="n">
        <v>1</v>
      </c>
      <c r="K61" s="16" t="n">
        <v>1</v>
      </c>
      <c r="L61" s="18" t="n">
        <f aca="false">SUM(I61:K61)</f>
        <v>3</v>
      </c>
      <c r="M61" s="52" t="n">
        <f aca="false">AND(H61=1,L61=3)</f>
        <v>1</v>
      </c>
    </row>
    <row r="62" customFormat="false" ht="16" hidden="false" customHeight="false" outlineLevel="0" collapsed="false">
      <c r="A62" s="51" t="s">
        <v>185</v>
      </c>
      <c r="B62" s="18" t="n">
        <v>6</v>
      </c>
      <c r="C62" s="19" t="n">
        <v>42534</v>
      </c>
      <c r="D62" s="40" t="s">
        <v>35</v>
      </c>
      <c r="E62" s="18" t="s">
        <v>186</v>
      </c>
      <c r="F62" s="27" t="n">
        <f aca="false">7*27+4</f>
        <v>193</v>
      </c>
      <c r="G62" s="18" t="n">
        <v>44</v>
      </c>
      <c r="H62" s="16" t="n">
        <v>1</v>
      </c>
      <c r="I62" s="16" t="n">
        <v>1</v>
      </c>
      <c r="J62" s="16" t="n">
        <v>1</v>
      </c>
      <c r="K62" s="16" t="n">
        <v>1</v>
      </c>
      <c r="L62" s="18" t="n">
        <f aca="false">SUM(I62:K62)</f>
        <v>3</v>
      </c>
      <c r="M62" s="52" t="n">
        <f aca="false">AND(H62=1,L62=3)</f>
        <v>1</v>
      </c>
    </row>
    <row r="63" customFormat="false" ht="16" hidden="false" customHeight="false" outlineLevel="0" collapsed="false">
      <c r="A63" s="51" t="s">
        <v>187</v>
      </c>
      <c r="B63" s="18" t="n">
        <v>6</v>
      </c>
      <c r="C63" s="19" t="n">
        <v>42535</v>
      </c>
      <c r="D63" s="40" t="s">
        <v>35</v>
      </c>
      <c r="E63" s="18" t="s">
        <v>174</v>
      </c>
      <c r="F63" s="27" t="n">
        <f aca="false">27*7+5</f>
        <v>194</v>
      </c>
      <c r="G63" s="18" t="n">
        <v>46</v>
      </c>
      <c r="H63" s="16" t="n">
        <v>0</v>
      </c>
      <c r="I63" s="16" t="n">
        <v>1</v>
      </c>
      <c r="J63" s="16" t="n">
        <v>1</v>
      </c>
      <c r="K63" s="16" t="n">
        <v>1</v>
      </c>
      <c r="L63" s="18" t="n">
        <f aca="false">SUM(I63:K63)</f>
        <v>3</v>
      </c>
      <c r="M63" s="52" t="n">
        <f aca="false">AND(H63=1,L63=3)</f>
        <v>0</v>
      </c>
    </row>
    <row r="64" customFormat="false" ht="16" hidden="false" customHeight="false" outlineLevel="0" collapsed="false">
      <c r="A64" s="51" t="s">
        <v>188</v>
      </c>
      <c r="B64" s="18" t="n">
        <v>6</v>
      </c>
      <c r="C64" s="19" t="n">
        <v>42558</v>
      </c>
      <c r="D64" s="40" t="s">
        <v>28</v>
      </c>
      <c r="E64" s="18" t="s">
        <v>189</v>
      </c>
      <c r="F64" s="27" t="n">
        <f aca="false">7*28+5</f>
        <v>201</v>
      </c>
      <c r="G64" s="18" t="n">
        <v>49</v>
      </c>
      <c r="H64" s="16" t="n">
        <v>1</v>
      </c>
      <c r="I64" s="16" t="n">
        <v>1</v>
      </c>
      <c r="J64" s="16" t="n">
        <v>1</v>
      </c>
      <c r="K64" s="16" t="n">
        <v>0</v>
      </c>
      <c r="L64" s="18" t="n">
        <f aca="false">SUM(I64:K64)</f>
        <v>2</v>
      </c>
      <c r="M64" s="52" t="n">
        <f aca="false">AND(H64=1,L64=3)</f>
        <v>0</v>
      </c>
    </row>
    <row r="65" customFormat="false" ht="16" hidden="false" customHeight="false" outlineLevel="0" collapsed="false">
      <c r="A65" s="51" t="s">
        <v>190</v>
      </c>
      <c r="B65" s="18" t="n">
        <v>6</v>
      </c>
      <c r="C65" s="19" t="n">
        <v>42550</v>
      </c>
      <c r="D65" s="40" t="s">
        <v>28</v>
      </c>
      <c r="E65" s="18" t="s">
        <v>191</v>
      </c>
      <c r="F65" s="27" t="n">
        <f aca="false">7*26+6</f>
        <v>188</v>
      </c>
      <c r="G65" s="18" t="n">
        <v>43</v>
      </c>
      <c r="H65" s="16" t="n">
        <v>1</v>
      </c>
      <c r="I65" s="16" t="n">
        <v>1</v>
      </c>
      <c r="J65" s="16" t="n">
        <v>1</v>
      </c>
      <c r="K65" s="16" t="n">
        <v>1</v>
      </c>
      <c r="L65" s="18" t="n">
        <f aca="false">SUM(I65:K65)</f>
        <v>3</v>
      </c>
      <c r="M65" s="52" t="n">
        <f aca="false">AND(H65=1,L65=3)</f>
        <v>1</v>
      </c>
    </row>
    <row r="66" customFormat="false" ht="16" hidden="false" customHeight="false" outlineLevel="0" collapsed="false">
      <c r="A66" s="51" t="s">
        <v>192</v>
      </c>
      <c r="B66" s="18" t="n">
        <v>6</v>
      </c>
      <c r="C66" s="19" t="n">
        <v>42598</v>
      </c>
      <c r="D66" s="40" t="s">
        <v>28</v>
      </c>
      <c r="E66" s="18" t="s">
        <v>193</v>
      </c>
      <c r="F66" s="27" t="n">
        <f aca="false">7*28+1</f>
        <v>197</v>
      </c>
      <c r="G66" s="18" t="n">
        <v>45.5</v>
      </c>
      <c r="H66" s="16" t="n">
        <v>1</v>
      </c>
      <c r="I66" s="16" t="n">
        <v>1</v>
      </c>
      <c r="J66" s="16" t="n">
        <v>1</v>
      </c>
      <c r="K66" s="16" t="n">
        <v>1</v>
      </c>
      <c r="L66" s="18" t="n">
        <f aca="false">SUM(I66:K66)</f>
        <v>3</v>
      </c>
      <c r="M66" s="52" t="n">
        <f aca="false">AND(H66=1,L66=3)</f>
        <v>1</v>
      </c>
    </row>
    <row r="67" customFormat="false" ht="16" hidden="false" customHeight="false" outlineLevel="0" collapsed="false">
      <c r="A67" s="51" t="s">
        <v>194</v>
      </c>
      <c r="B67" s="18" t="n">
        <v>6</v>
      </c>
      <c r="C67" s="19" t="n">
        <v>42604</v>
      </c>
      <c r="D67" s="40" t="s">
        <v>28</v>
      </c>
      <c r="E67" s="18" t="s">
        <v>195</v>
      </c>
      <c r="F67" s="27" t="n">
        <f aca="false">26*7+4</f>
        <v>186</v>
      </c>
      <c r="G67" s="18" t="n">
        <v>43</v>
      </c>
      <c r="H67" s="16" t="n">
        <v>0</v>
      </c>
      <c r="I67" s="16" t="n">
        <v>1</v>
      </c>
      <c r="J67" s="16" t="n">
        <v>1</v>
      </c>
      <c r="K67" s="16" t="n">
        <v>1</v>
      </c>
      <c r="L67" s="18" t="n">
        <f aca="false">SUM(I67:K67)</f>
        <v>3</v>
      </c>
      <c r="M67" s="52" t="n">
        <f aca="false">AND(H67=1,L67=3)</f>
        <v>0</v>
      </c>
    </row>
    <row r="68" customFormat="false" ht="16" hidden="false" customHeight="false" outlineLevel="0" collapsed="false">
      <c r="A68" s="53" t="s">
        <v>196</v>
      </c>
      <c r="B68" s="18" t="n">
        <v>6</v>
      </c>
      <c r="C68" s="19" t="n">
        <v>42426</v>
      </c>
      <c r="D68" s="40" t="s">
        <v>28</v>
      </c>
      <c r="E68" s="18" t="s">
        <v>186</v>
      </c>
      <c r="F68" s="27" t="n">
        <f aca="false">27*7+4</f>
        <v>193</v>
      </c>
      <c r="G68" s="18" t="n">
        <v>44</v>
      </c>
      <c r="H68" s="16" t="n">
        <v>1</v>
      </c>
      <c r="I68" s="16" t="n">
        <v>1</v>
      </c>
      <c r="J68" s="16" t="n">
        <v>0</v>
      </c>
      <c r="K68" s="16" t="n">
        <v>0</v>
      </c>
      <c r="L68" s="18" t="n">
        <f aca="false">SUM(I68:K68)</f>
        <v>1</v>
      </c>
      <c r="M68" s="52" t="n">
        <f aca="false">AND(H68=1,L68=3)</f>
        <v>0</v>
      </c>
    </row>
    <row r="69" customFormat="false" ht="16" hidden="false" customHeight="false" outlineLevel="0" collapsed="false">
      <c r="A69" s="53" t="s">
        <v>197</v>
      </c>
      <c r="B69" s="18" t="n">
        <v>6</v>
      </c>
      <c r="C69" s="19" t="n">
        <v>42425</v>
      </c>
      <c r="D69" s="40" t="s">
        <v>28</v>
      </c>
      <c r="E69" s="18" t="s">
        <v>178</v>
      </c>
      <c r="F69" s="27" t="n">
        <f aca="false">27*7</f>
        <v>189</v>
      </c>
      <c r="G69" s="18" t="n">
        <v>45</v>
      </c>
      <c r="H69" s="16" t="n">
        <v>1</v>
      </c>
      <c r="I69" s="16" t="n">
        <v>1</v>
      </c>
      <c r="J69" s="16" t="n">
        <v>1</v>
      </c>
      <c r="K69" s="16" t="n">
        <v>1</v>
      </c>
      <c r="L69" s="18" t="n">
        <f aca="false">SUM(I69:K69)</f>
        <v>3</v>
      </c>
      <c r="M69" s="52" t="n">
        <f aca="false">AND(H69=1,L69=3)</f>
        <v>1</v>
      </c>
    </row>
    <row r="70" customFormat="false" ht="16" hidden="false" customHeight="false" outlineLevel="0" collapsed="false">
      <c r="A70" s="51" t="s">
        <v>198</v>
      </c>
      <c r="B70" s="18" t="n">
        <v>6</v>
      </c>
      <c r="C70" s="19" t="n">
        <v>42422</v>
      </c>
      <c r="D70" s="40" t="s">
        <v>28</v>
      </c>
      <c r="E70" s="18" t="s">
        <v>178</v>
      </c>
      <c r="F70" s="20" t="n">
        <f aca="false">27*7</f>
        <v>189</v>
      </c>
      <c r="G70" s="18" t="n">
        <v>43</v>
      </c>
      <c r="H70" s="16" t="n">
        <v>1</v>
      </c>
      <c r="I70" s="16" t="n">
        <v>1</v>
      </c>
      <c r="J70" s="16" t="n">
        <v>1</v>
      </c>
      <c r="K70" s="16" t="n">
        <v>1</v>
      </c>
      <c r="L70" s="18" t="n">
        <f aca="false">SUM(I70:K70)</f>
        <v>3</v>
      </c>
      <c r="M70" s="52" t="n">
        <f aca="false">AND(H70=1,L70=3)</f>
        <v>1</v>
      </c>
    </row>
    <row r="71" customFormat="false" ht="16" hidden="false" customHeight="false" outlineLevel="0" collapsed="false">
      <c r="A71" s="5" t="s">
        <v>199</v>
      </c>
      <c r="B71" s="18" t="n">
        <v>6</v>
      </c>
      <c r="C71" s="19" t="n">
        <v>42462</v>
      </c>
      <c r="D71" s="40" t="s">
        <v>28</v>
      </c>
      <c r="E71" s="18" t="s">
        <v>200</v>
      </c>
      <c r="F71" s="27" t="n">
        <f aca="false">28*7+2</f>
        <v>198</v>
      </c>
      <c r="G71" s="27" t="n">
        <v>46</v>
      </c>
      <c r="H71" s="16" t="n">
        <v>1</v>
      </c>
      <c r="I71" s="16" t="n">
        <v>1</v>
      </c>
      <c r="J71" s="16" t="n">
        <v>1</v>
      </c>
      <c r="K71" s="16" t="n">
        <v>1</v>
      </c>
      <c r="L71" s="18" t="n">
        <f aca="false">SUM(I71:K71)</f>
        <v>3</v>
      </c>
      <c r="M71" s="52" t="n">
        <f aca="false">AND(H71=1,L71=3)</f>
        <v>1</v>
      </c>
    </row>
    <row r="72" customFormat="false" ht="16" hidden="false" customHeight="false" outlineLevel="0" collapsed="false">
      <c r="A72" s="5" t="s">
        <v>201</v>
      </c>
      <c r="B72" s="18" t="n">
        <v>6</v>
      </c>
      <c r="C72" s="19" t="n">
        <v>42480</v>
      </c>
      <c r="D72" s="40" t="s">
        <v>28</v>
      </c>
      <c r="E72" s="18" t="s">
        <v>202</v>
      </c>
      <c r="F72" s="27" t="n">
        <f aca="false">7*28+3</f>
        <v>199</v>
      </c>
      <c r="G72" s="27" t="n">
        <v>43</v>
      </c>
      <c r="H72" s="16" t="n">
        <v>1</v>
      </c>
      <c r="I72" s="16" t="n">
        <v>1</v>
      </c>
      <c r="J72" s="16" t="n">
        <v>1</v>
      </c>
      <c r="K72" s="16" t="n">
        <v>1</v>
      </c>
      <c r="L72" s="18" t="n">
        <f aca="false">SUM(I72:K72)</f>
        <v>3</v>
      </c>
      <c r="M72" s="52" t="n">
        <f aca="false">AND(H72=1,L72=3)</f>
        <v>1</v>
      </c>
    </row>
    <row r="73" customFormat="false" ht="16" hidden="false" customHeight="false" outlineLevel="0" collapsed="false">
      <c r="A73" s="5" t="s">
        <v>203</v>
      </c>
      <c r="B73" s="18" t="n">
        <v>6</v>
      </c>
      <c r="C73" s="19" t="n">
        <v>42502</v>
      </c>
      <c r="D73" s="40" t="s">
        <v>28</v>
      </c>
      <c r="E73" s="18" t="s">
        <v>204</v>
      </c>
      <c r="F73" s="27" t="n">
        <f aca="false">28*7+6</f>
        <v>202</v>
      </c>
      <c r="G73" s="27" t="n">
        <v>43.5</v>
      </c>
      <c r="H73" s="16" t="n">
        <v>1</v>
      </c>
      <c r="I73" s="16" t="n">
        <v>1</v>
      </c>
      <c r="J73" s="16" t="n">
        <v>1</v>
      </c>
      <c r="K73" s="16" t="n">
        <v>1</v>
      </c>
      <c r="L73" s="18" t="n">
        <f aca="false">SUM(I73:K73)</f>
        <v>3</v>
      </c>
      <c r="M73" s="52" t="n">
        <f aca="false">AND(H73=1,L73=3)</f>
        <v>1</v>
      </c>
    </row>
    <row r="74" customFormat="false" ht="16" hidden="false" customHeight="false" outlineLevel="0" collapsed="false">
      <c r="A74" s="51" t="s">
        <v>205</v>
      </c>
      <c r="B74" s="18" t="n">
        <v>6</v>
      </c>
      <c r="C74" s="19" t="n">
        <v>42503</v>
      </c>
      <c r="D74" s="40" t="s">
        <v>35</v>
      </c>
      <c r="E74" s="18" t="s">
        <v>206</v>
      </c>
      <c r="F74" s="27" t="n">
        <f aca="false">25*7+4</f>
        <v>179</v>
      </c>
      <c r="G74" s="27" t="n">
        <v>44.5</v>
      </c>
      <c r="H74" s="16" t="n">
        <v>1</v>
      </c>
      <c r="I74" s="16" t="n">
        <v>1</v>
      </c>
      <c r="J74" s="16" t="n">
        <v>1</v>
      </c>
      <c r="K74" s="16" t="n">
        <v>1</v>
      </c>
      <c r="L74" s="18" t="n">
        <f aca="false">SUM(I74:K74)</f>
        <v>3</v>
      </c>
      <c r="M74" s="52" t="n">
        <f aca="false">AND(H74=1,L74=3)</f>
        <v>1</v>
      </c>
    </row>
    <row r="75" customFormat="false" ht="16" hidden="false" customHeight="false" outlineLevel="0" collapsed="false">
      <c r="A75" s="51" t="s">
        <v>207</v>
      </c>
      <c r="B75" s="18" t="n">
        <v>6</v>
      </c>
      <c r="C75" s="19" t="n">
        <v>42516</v>
      </c>
      <c r="D75" s="40" t="s">
        <v>28</v>
      </c>
      <c r="E75" s="18" t="s">
        <v>193</v>
      </c>
      <c r="F75" s="27" t="n">
        <f aca="false">7*28+1</f>
        <v>197</v>
      </c>
      <c r="G75" s="27" t="n">
        <v>41.5</v>
      </c>
      <c r="H75" s="16" t="n">
        <v>1</v>
      </c>
      <c r="I75" s="16" t="n">
        <v>1</v>
      </c>
      <c r="J75" s="16" t="n">
        <v>1</v>
      </c>
      <c r="K75" s="16" t="n">
        <v>1</v>
      </c>
      <c r="L75" s="18" t="n">
        <f aca="false">SUM(I75:K75)</f>
        <v>3</v>
      </c>
      <c r="M75" s="52" t="n">
        <f aca="false">AND(H75=1,L75=3)</f>
        <v>1</v>
      </c>
    </row>
    <row r="76" customFormat="false" ht="16" hidden="false" customHeight="false" outlineLevel="0" collapsed="false">
      <c r="A76" s="51" t="s">
        <v>208</v>
      </c>
      <c r="B76" s="18" t="n">
        <v>6</v>
      </c>
      <c r="C76" s="19" t="n">
        <v>42515</v>
      </c>
      <c r="D76" s="40" t="s">
        <v>28</v>
      </c>
      <c r="E76" s="18" t="s">
        <v>209</v>
      </c>
      <c r="F76" s="27" t="n">
        <f aca="false">26*7</f>
        <v>182</v>
      </c>
      <c r="G76" s="27" t="n">
        <v>42</v>
      </c>
      <c r="H76" s="16" t="n">
        <v>1</v>
      </c>
      <c r="I76" s="16" t="n">
        <v>1</v>
      </c>
      <c r="J76" s="16" t="n">
        <v>1</v>
      </c>
      <c r="K76" s="16" t="n">
        <v>1</v>
      </c>
      <c r="L76" s="18" t="n">
        <f aca="false">SUM(I76:K76)</f>
        <v>3</v>
      </c>
      <c r="M76" s="52" t="n">
        <f aca="false">AND(H76=1,L76=3)</f>
        <v>1</v>
      </c>
    </row>
    <row r="77" customFormat="false" ht="16" hidden="false" customHeight="false" outlineLevel="0" collapsed="false">
      <c r="A77" s="51" t="s">
        <v>210</v>
      </c>
      <c r="B77" s="18" t="n">
        <v>6</v>
      </c>
      <c r="C77" s="19" t="n">
        <v>42536</v>
      </c>
      <c r="D77" s="40" t="s">
        <v>28</v>
      </c>
      <c r="E77" s="18" t="s">
        <v>178</v>
      </c>
      <c r="F77" s="27" t="n">
        <f aca="false">7*27</f>
        <v>189</v>
      </c>
      <c r="G77" s="18" t="n">
        <v>41</v>
      </c>
      <c r="H77" s="16" t="n">
        <v>1</v>
      </c>
      <c r="I77" s="16" t="n">
        <v>1</v>
      </c>
      <c r="J77" s="16" t="n">
        <v>1</v>
      </c>
      <c r="K77" s="16" t="n">
        <v>1</v>
      </c>
      <c r="L77" s="18" t="n">
        <f aca="false">SUM(I77:K77)</f>
        <v>3</v>
      </c>
      <c r="M77" s="52" t="n">
        <f aca="false">AND(H77=1,L77=3)</f>
        <v>1</v>
      </c>
    </row>
    <row r="78" customFormat="false" ht="16" hidden="false" customHeight="false" outlineLevel="0" collapsed="false">
      <c r="A78" s="51" t="s">
        <v>211</v>
      </c>
      <c r="B78" s="18" t="n">
        <v>6</v>
      </c>
      <c r="C78" s="19" t="n">
        <v>42562</v>
      </c>
      <c r="D78" s="40" t="s">
        <v>35</v>
      </c>
      <c r="E78" s="18" t="s">
        <v>193</v>
      </c>
      <c r="F78" s="27" t="n">
        <f aca="false">7*28+1</f>
        <v>197</v>
      </c>
      <c r="G78" s="18" t="n">
        <v>47</v>
      </c>
      <c r="H78" s="16" t="n">
        <v>1</v>
      </c>
      <c r="I78" s="16" t="n">
        <v>1</v>
      </c>
      <c r="J78" s="16" t="n">
        <v>1</v>
      </c>
      <c r="K78" s="16" t="n">
        <v>1</v>
      </c>
      <c r="L78" s="18" t="n">
        <f aca="false">SUM(I78:K78)</f>
        <v>3</v>
      </c>
      <c r="M78" s="52" t="n">
        <f aca="false">AND(H78=1,L78=3)</f>
        <v>1</v>
      </c>
    </row>
    <row r="79" customFormat="false" ht="16" hidden="false" customHeight="false" outlineLevel="0" collapsed="false">
      <c r="A79" s="51" t="s">
        <v>212</v>
      </c>
      <c r="B79" s="18" t="n">
        <v>6</v>
      </c>
      <c r="C79" s="19" t="n">
        <v>42583</v>
      </c>
      <c r="D79" s="40" t="s">
        <v>35</v>
      </c>
      <c r="E79" s="18" t="s">
        <v>213</v>
      </c>
      <c r="F79" s="27" t="n">
        <f aca="false">7*26+5</f>
        <v>187</v>
      </c>
      <c r="G79" s="18" t="n">
        <v>49.5</v>
      </c>
      <c r="H79" s="16" t="n">
        <v>0</v>
      </c>
      <c r="I79" s="16" t="n">
        <v>1</v>
      </c>
      <c r="J79" s="16" t="n">
        <v>1</v>
      </c>
      <c r="K79" s="16" t="n">
        <v>1</v>
      </c>
      <c r="L79" s="18" t="n">
        <f aca="false">SUM(I79:K79)</f>
        <v>3</v>
      </c>
      <c r="M79" s="52" t="n">
        <f aca="false">AND(H79=1,L79=3)</f>
        <v>0</v>
      </c>
    </row>
    <row r="80" customFormat="false" ht="15" hidden="false" customHeight="false" outlineLevel="0" collapsed="false">
      <c r="A80" s="51" t="s">
        <v>214</v>
      </c>
      <c r="B80" s="18" t="n">
        <v>6</v>
      </c>
      <c r="C80" s="19" t="n">
        <v>42863</v>
      </c>
      <c r="D80" s="18" t="s">
        <v>28</v>
      </c>
      <c r="E80" s="18" t="s">
        <v>191</v>
      </c>
      <c r="F80" s="20" t="n">
        <f aca="false">26*7+6</f>
        <v>188</v>
      </c>
      <c r="G80" s="18" t="n">
        <v>43</v>
      </c>
      <c r="H80" s="16" t="n">
        <v>0</v>
      </c>
      <c r="I80" s="16" t="n">
        <v>1</v>
      </c>
      <c r="J80" s="16" t="n">
        <v>1</v>
      </c>
      <c r="K80" s="16" t="n">
        <v>1</v>
      </c>
      <c r="L80" s="18" t="n">
        <f aca="false">SUM(I80:K80)</f>
        <v>3</v>
      </c>
      <c r="M80" s="52" t="n">
        <f aca="false">AND(H80=1,L80=3)</f>
        <v>0</v>
      </c>
    </row>
    <row r="81" customFormat="false" ht="15" hidden="false" customHeight="false" outlineLevel="0" collapsed="false">
      <c r="A81" s="51" t="s">
        <v>215</v>
      </c>
      <c r="B81" s="18" t="n">
        <v>6</v>
      </c>
      <c r="C81" s="19" t="n">
        <v>42416</v>
      </c>
      <c r="D81" s="18" t="s">
        <v>35</v>
      </c>
      <c r="E81" s="18" t="s">
        <v>213</v>
      </c>
      <c r="F81" s="20" t="n">
        <f aca="false">26*7+5</f>
        <v>187</v>
      </c>
      <c r="G81" s="18" t="n">
        <v>42</v>
      </c>
      <c r="H81" s="16" t="n">
        <v>1</v>
      </c>
      <c r="I81" s="16" t="n">
        <v>1</v>
      </c>
      <c r="J81" s="16" t="n">
        <v>1</v>
      </c>
      <c r="K81" s="16" t="n">
        <v>0</v>
      </c>
      <c r="L81" s="18" t="n">
        <f aca="false">SUM(I81:K81)</f>
        <v>2</v>
      </c>
      <c r="M81" s="52" t="n">
        <f aca="false">AND(H81=1,L81=3)</f>
        <v>0</v>
      </c>
    </row>
    <row r="82" customFormat="false" ht="16" hidden="false" customHeight="false" outlineLevel="0" collapsed="false">
      <c r="A82" s="51" t="s">
        <v>216</v>
      </c>
      <c r="B82" s="18" t="n">
        <v>6</v>
      </c>
      <c r="C82" s="19" t="n">
        <v>42443</v>
      </c>
      <c r="D82" s="40" t="s">
        <v>35</v>
      </c>
      <c r="E82" s="18" t="s">
        <v>213</v>
      </c>
      <c r="F82" s="27" t="n">
        <f aca="false">7*26+5</f>
        <v>187</v>
      </c>
      <c r="G82" s="18" t="n">
        <v>44</v>
      </c>
      <c r="H82" s="16" t="n">
        <v>1</v>
      </c>
      <c r="I82" s="16" t="n">
        <v>1</v>
      </c>
      <c r="J82" s="16" t="n">
        <v>1</v>
      </c>
      <c r="K82" s="16" t="n">
        <v>0</v>
      </c>
      <c r="L82" s="18" t="n">
        <f aca="false">SUM(I82:K82)</f>
        <v>2</v>
      </c>
      <c r="M82" s="52" t="n">
        <f aca="false">AND(H82=1,L82=3)</f>
        <v>0</v>
      </c>
    </row>
    <row r="83" customFormat="false" ht="16" hidden="false" customHeight="false" outlineLevel="0" collapsed="false">
      <c r="A83" s="5" t="s">
        <v>217</v>
      </c>
      <c r="B83" s="18" t="n">
        <v>6</v>
      </c>
      <c r="C83" s="19" t="n">
        <v>42513</v>
      </c>
      <c r="D83" s="40" t="s">
        <v>35</v>
      </c>
      <c r="E83" s="18" t="s">
        <v>191</v>
      </c>
      <c r="F83" s="27" t="n">
        <f aca="false">26*7+6</f>
        <v>188</v>
      </c>
      <c r="G83" s="27" t="n">
        <v>43</v>
      </c>
      <c r="H83" s="16" t="n">
        <v>1</v>
      </c>
      <c r="I83" s="16" t="n">
        <v>1</v>
      </c>
      <c r="J83" s="16" t="n">
        <v>0</v>
      </c>
      <c r="K83" s="16" t="n">
        <v>1</v>
      </c>
      <c r="L83" s="18" t="n">
        <f aca="false">SUM(I83:K83)</f>
        <v>2</v>
      </c>
      <c r="M83" s="52" t="n">
        <f aca="false">AND(H83=1,L83=3)</f>
        <v>0</v>
      </c>
    </row>
    <row r="84" customFormat="false" ht="16" hidden="false" customHeight="false" outlineLevel="0" collapsed="false">
      <c r="A84" s="5" t="s">
        <v>218</v>
      </c>
      <c r="B84" s="18" t="n">
        <v>6</v>
      </c>
      <c r="C84" s="19" t="n">
        <v>42503</v>
      </c>
      <c r="D84" s="40" t="s">
        <v>28</v>
      </c>
      <c r="E84" s="18" t="s">
        <v>195</v>
      </c>
      <c r="F84" s="27" t="n">
        <f aca="false">26*7+4</f>
        <v>186</v>
      </c>
      <c r="G84" s="27" t="n">
        <v>44</v>
      </c>
      <c r="H84" s="16" t="n">
        <v>1</v>
      </c>
      <c r="I84" s="16" t="n">
        <v>1</v>
      </c>
      <c r="J84" s="16" t="n">
        <v>1</v>
      </c>
      <c r="K84" s="16" t="n">
        <v>1</v>
      </c>
      <c r="L84" s="18" t="n">
        <f aca="false">SUM(I84:K84)</f>
        <v>3</v>
      </c>
      <c r="M84" s="52" t="n">
        <f aca="false">AND(H84=1,L84=3)</f>
        <v>1</v>
      </c>
    </row>
    <row r="85" customFormat="false" ht="16" hidden="false" customHeight="false" outlineLevel="0" collapsed="false">
      <c r="A85" s="51" t="s">
        <v>219</v>
      </c>
      <c r="B85" s="18" t="n">
        <v>6</v>
      </c>
      <c r="C85" s="19" t="n">
        <v>42522</v>
      </c>
      <c r="D85" s="40" t="s">
        <v>35</v>
      </c>
      <c r="E85" s="18" t="s">
        <v>184</v>
      </c>
      <c r="F85" s="27" t="n">
        <f aca="false">27*7+2</f>
        <v>191</v>
      </c>
      <c r="G85" s="27" t="n">
        <v>45</v>
      </c>
      <c r="H85" s="16" t="n">
        <v>1</v>
      </c>
      <c r="I85" s="16" t="n">
        <v>1</v>
      </c>
      <c r="J85" s="16" t="n">
        <v>1</v>
      </c>
      <c r="K85" s="16" t="n">
        <v>1</v>
      </c>
      <c r="L85" s="18" t="n">
        <f aca="false">SUM(I85:K85)</f>
        <v>3</v>
      </c>
      <c r="M85" s="52" t="n">
        <f aca="false">AND(H85=1,L85=3)</f>
        <v>1</v>
      </c>
    </row>
    <row r="86" customFormat="false" ht="16" hidden="false" customHeight="false" outlineLevel="0" collapsed="false">
      <c r="A86" s="51" t="s">
        <v>220</v>
      </c>
      <c r="B86" s="18" t="n">
        <v>6</v>
      </c>
      <c r="C86" s="19" t="n">
        <v>42535</v>
      </c>
      <c r="D86" s="40" t="s">
        <v>28</v>
      </c>
      <c r="E86" s="18" t="s">
        <v>191</v>
      </c>
      <c r="F86" s="27" t="n">
        <f aca="false">7*26+6</f>
        <v>188</v>
      </c>
      <c r="G86" s="18" t="n">
        <v>45</v>
      </c>
      <c r="H86" s="16" t="n">
        <v>1</v>
      </c>
      <c r="I86" s="16" t="n">
        <v>1</v>
      </c>
      <c r="J86" s="16" t="n">
        <v>1</v>
      </c>
      <c r="K86" s="16" t="n">
        <v>1</v>
      </c>
      <c r="L86" s="18" t="n">
        <f aca="false">SUM(I86:K86)</f>
        <v>3</v>
      </c>
      <c r="M86" s="52" t="n">
        <f aca="false">AND(H86=1,L86=3)</f>
        <v>1</v>
      </c>
    </row>
    <row r="87" customFormat="false" ht="16" hidden="false" customHeight="false" outlineLevel="0" collapsed="false">
      <c r="A87" s="51" t="s">
        <v>221</v>
      </c>
      <c r="B87" s="18" t="n">
        <v>6</v>
      </c>
      <c r="C87" s="19" t="n">
        <v>42559</v>
      </c>
      <c r="D87" s="40" t="s">
        <v>28</v>
      </c>
      <c r="E87" s="18" t="s">
        <v>222</v>
      </c>
      <c r="F87" s="27" t="n">
        <f aca="false">29*7+1</f>
        <v>204</v>
      </c>
      <c r="G87" s="18" t="n">
        <v>45</v>
      </c>
      <c r="H87" s="16" t="n">
        <v>1</v>
      </c>
      <c r="I87" s="16" t="n">
        <v>1</v>
      </c>
      <c r="J87" s="16" t="n">
        <v>1</v>
      </c>
      <c r="K87" s="16" t="n">
        <v>0</v>
      </c>
      <c r="L87" s="18" t="n">
        <f aca="false">SUM(I87:K87)</f>
        <v>2</v>
      </c>
      <c r="M87" s="52" t="n">
        <f aca="false">AND(H87=1,L87=3)</f>
        <v>0</v>
      </c>
    </row>
    <row r="88" customFormat="false" ht="16" hidden="false" customHeight="false" outlineLevel="0" collapsed="false">
      <c r="A88" s="51" t="s">
        <v>223</v>
      </c>
      <c r="B88" s="18" t="n">
        <v>6</v>
      </c>
      <c r="C88" s="19" t="n">
        <v>42552</v>
      </c>
      <c r="D88" s="40" t="s">
        <v>28</v>
      </c>
      <c r="E88" s="18" t="s">
        <v>191</v>
      </c>
      <c r="F88" s="27" t="n">
        <f aca="false">26*7+6</f>
        <v>188</v>
      </c>
      <c r="G88" s="18" t="n">
        <v>42</v>
      </c>
      <c r="H88" s="16" t="n">
        <v>1</v>
      </c>
      <c r="I88" s="16" t="n">
        <v>1</v>
      </c>
      <c r="J88" s="16" t="n">
        <v>1</v>
      </c>
      <c r="K88" s="16" t="n">
        <v>1</v>
      </c>
      <c r="L88" s="18" t="n">
        <f aca="false">SUM(I88:K88)</f>
        <v>3</v>
      </c>
      <c r="M88" s="52" t="n">
        <f aca="false">AND(H88=1,L88=3)</f>
        <v>1</v>
      </c>
    </row>
    <row r="89" customFormat="false" ht="16" hidden="false" customHeight="false" outlineLevel="0" collapsed="false">
      <c r="A89" s="51" t="s">
        <v>224</v>
      </c>
      <c r="B89" s="18" t="n">
        <v>6</v>
      </c>
      <c r="C89" s="19" t="n">
        <v>42587</v>
      </c>
      <c r="D89" s="40" t="s">
        <v>28</v>
      </c>
      <c r="E89" s="18" t="s">
        <v>225</v>
      </c>
      <c r="F89" s="27" t="n">
        <f aca="false">27*7+3</f>
        <v>192</v>
      </c>
      <c r="G89" s="18" t="n">
        <v>43</v>
      </c>
      <c r="H89" s="16" t="n">
        <v>0</v>
      </c>
      <c r="I89" s="16" t="n">
        <v>1</v>
      </c>
      <c r="J89" s="16" t="n">
        <v>1</v>
      </c>
      <c r="K89" s="16" t="n">
        <v>1</v>
      </c>
      <c r="L89" s="18" t="n">
        <f aca="false">SUM(I89:K89)</f>
        <v>3</v>
      </c>
      <c r="M89" s="52" t="n">
        <f aca="false">AND(H89=1,L89=3)</f>
        <v>0</v>
      </c>
    </row>
    <row r="90" customFormat="false" ht="16" hidden="false" customHeight="false" outlineLevel="0" collapsed="false">
      <c r="A90" s="51" t="s">
        <v>226</v>
      </c>
      <c r="B90" s="18" t="n">
        <v>6</v>
      </c>
      <c r="C90" s="19" t="n">
        <v>42594</v>
      </c>
      <c r="D90" s="40" t="s">
        <v>28</v>
      </c>
      <c r="E90" s="18" t="s">
        <v>186</v>
      </c>
      <c r="F90" s="27" t="n">
        <f aca="false">7*27+4</f>
        <v>193</v>
      </c>
      <c r="G90" s="18" t="n">
        <v>44</v>
      </c>
      <c r="H90" s="16" t="n">
        <v>0</v>
      </c>
      <c r="I90" s="16" t="n">
        <v>1</v>
      </c>
      <c r="J90" s="16" t="n">
        <v>1</v>
      </c>
      <c r="K90" s="16" t="n">
        <v>1</v>
      </c>
      <c r="L90" s="18" t="n">
        <f aca="false">SUM(I90:K90)</f>
        <v>3</v>
      </c>
      <c r="M90" s="52" t="n">
        <f aca="false">AND(H90=1,L90=3)</f>
        <v>0</v>
      </c>
    </row>
    <row r="91" customFormat="false" ht="16" hidden="false" customHeight="false" outlineLevel="0" collapsed="false">
      <c r="A91" s="51" t="s">
        <v>227</v>
      </c>
      <c r="B91" s="18" t="n">
        <v>6</v>
      </c>
      <c r="C91" s="19" t="n">
        <v>42606</v>
      </c>
      <c r="D91" s="40" t="s">
        <v>35</v>
      </c>
      <c r="E91" s="18" t="s">
        <v>178</v>
      </c>
      <c r="F91" s="27" t="n">
        <f aca="false">27*7</f>
        <v>189</v>
      </c>
      <c r="G91" s="18" t="n">
        <v>45</v>
      </c>
      <c r="H91" s="16" t="n">
        <v>0</v>
      </c>
      <c r="I91" s="16" t="n">
        <v>1</v>
      </c>
      <c r="J91" s="16" t="n">
        <v>1</v>
      </c>
      <c r="K91" s="16" t="n">
        <v>0</v>
      </c>
      <c r="L91" s="18" t="n">
        <f aca="false">SUM(I91:K91)</f>
        <v>2</v>
      </c>
      <c r="M91" s="52" t="n">
        <f aca="false">AND(H91=1,L91=3)</f>
        <v>0</v>
      </c>
    </row>
    <row r="92" customFormat="false" ht="16" hidden="false" customHeight="false" outlineLevel="0" collapsed="false">
      <c r="A92" s="51" t="s">
        <v>228</v>
      </c>
      <c r="B92" s="18" t="n">
        <v>6</v>
      </c>
      <c r="C92" s="19" t="n">
        <v>42373</v>
      </c>
      <c r="D92" s="40" t="s">
        <v>35</v>
      </c>
      <c r="E92" s="18" t="s">
        <v>186</v>
      </c>
      <c r="F92" s="20" t="n">
        <f aca="false">27*7+4</f>
        <v>193</v>
      </c>
      <c r="G92" s="18" t="n">
        <v>44</v>
      </c>
      <c r="H92" s="16" t="n">
        <v>1</v>
      </c>
      <c r="I92" s="16" t="n">
        <v>1</v>
      </c>
      <c r="J92" s="16" t="n">
        <v>1</v>
      </c>
      <c r="K92" s="16" t="n">
        <v>1</v>
      </c>
      <c r="L92" s="18" t="n">
        <f aca="false">SUM(I92:K92)</f>
        <v>3</v>
      </c>
      <c r="M92" s="52" t="n">
        <f aca="false">AND(H92=1,L92=3)</f>
        <v>1</v>
      </c>
    </row>
    <row r="93" customFormat="false" ht="16" hidden="false" customHeight="false" outlineLevel="0" collapsed="false">
      <c r="A93" s="51" t="s">
        <v>229</v>
      </c>
      <c r="B93" s="18" t="n">
        <v>6</v>
      </c>
      <c r="C93" s="19" t="n">
        <v>42367</v>
      </c>
      <c r="D93" s="40" t="s">
        <v>35</v>
      </c>
      <c r="E93" s="18" t="s">
        <v>195</v>
      </c>
      <c r="F93" s="20" t="n">
        <f aca="false">26*7+4</f>
        <v>186</v>
      </c>
      <c r="G93" s="18" t="n">
        <v>43</v>
      </c>
      <c r="H93" s="16" t="n">
        <v>1</v>
      </c>
      <c r="I93" s="16" t="n">
        <v>1</v>
      </c>
      <c r="J93" s="16" t="n">
        <v>1</v>
      </c>
      <c r="K93" s="16" t="n">
        <v>1</v>
      </c>
      <c r="L93" s="18" t="n">
        <f aca="false">SUM(I93:K93)</f>
        <v>3</v>
      </c>
      <c r="M93" s="52" t="n">
        <f aca="false">AND(H93=1,L93=3)</f>
        <v>1</v>
      </c>
    </row>
    <row r="94" customFormat="false" ht="16" hidden="false" customHeight="false" outlineLevel="0" collapsed="false">
      <c r="A94" s="51" t="s">
        <v>230</v>
      </c>
      <c r="B94" s="18" t="n">
        <v>6</v>
      </c>
      <c r="C94" s="19" t="n">
        <v>42373</v>
      </c>
      <c r="D94" s="40" t="s">
        <v>28</v>
      </c>
      <c r="E94" s="18" t="s">
        <v>180</v>
      </c>
      <c r="F94" s="27" t="n">
        <f aca="false">26*7+3</f>
        <v>185</v>
      </c>
      <c r="G94" s="18" t="n">
        <v>43</v>
      </c>
      <c r="H94" s="16" t="n">
        <v>1</v>
      </c>
      <c r="I94" s="16" t="n">
        <v>1</v>
      </c>
      <c r="J94" s="16" t="n">
        <v>1</v>
      </c>
      <c r="K94" s="16" t="n">
        <v>1</v>
      </c>
      <c r="L94" s="18" t="n">
        <f aca="false">SUM(I94:K94)</f>
        <v>3</v>
      </c>
      <c r="M94" s="52" t="n">
        <f aca="false">AND(H94=1,L94=3)</f>
        <v>1</v>
      </c>
    </row>
    <row r="95" customFormat="false" ht="32" hidden="false" customHeight="false" outlineLevel="0" collapsed="false">
      <c r="A95" s="28" t="str">
        <f aca="false">" N = "&amp;COUNTA(A55:A94)</f>
        <v>N = 40</v>
      </c>
      <c r="B95" s="30"/>
      <c r="C95" s="30"/>
      <c r="D95" s="29" t="str">
        <f aca="false">COUNTIF(D55:D94,"M")&amp;" Males; "&amp;COUNTIF(D55:D94,"F")&amp;" Females"</f>
        <v>17 Males; 23 Females</v>
      </c>
      <c r="E95" s="28" t="str">
        <f aca="false">INT(AVERAGEA(F55:F94)/7)&amp;" w "&amp;ROUND((AVERAGEA(F55:F94)/7-INT(AVERAGEA(F55:F94)/7))*7,0)&amp;" days"</f>
        <v>27 w 3 days</v>
      </c>
      <c r="F95" s="31" t="str">
        <f aca="false">ROUND(AVERAGEA(F55:F94),0)&amp;"±"&amp;ROUND(STDEV(F55:F94),2)</f>
        <v>192±6.46</v>
      </c>
      <c r="G95" s="31" t="str">
        <f aca="false">ROUND(AVERAGEA(G55:G94),0)&amp;"±"&amp;ROUND(STDEV(G55:G94),2)</f>
        <v>44±1.77</v>
      </c>
      <c r="H95" s="9" t="str">
        <f aca="false">" N = "&amp;COUNTIF(H55:H94,"1")</f>
        <v>N = 33</v>
      </c>
      <c r="I95" s="9" t="str">
        <f aca="false">" N = "&amp;COUNTIF(I55:I94,"1")</f>
        <v>N = 40</v>
      </c>
      <c r="J95" s="9" t="str">
        <f aca="false">" N = "&amp;COUNTIF(J55:J94,"1")</f>
        <v>N = 38</v>
      </c>
      <c r="K95" s="9" t="str">
        <f aca="false">" N = "&amp;COUNTIF(K55:K94,"1")</f>
        <v>N = 33</v>
      </c>
      <c r="L95" s="9" t="str">
        <f aca="false">" N = "&amp;COUNTIF(L55:L94,"3")</f>
        <v>N = 32</v>
      </c>
      <c r="M95" s="9" t="str">
        <f aca="false">" N = "&amp;COUNTIF(M55:M94,"TRUE")</f>
        <v>N = 26</v>
      </c>
    </row>
    <row r="6553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17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87" activeCellId="0" sqref="A87"/>
    </sheetView>
  </sheetViews>
  <sheetFormatPr defaultRowHeight="14" zeroHeight="false" outlineLevelRow="0" outlineLevelCol="0"/>
  <cols>
    <col collapsed="false" customWidth="true" hidden="false" outlineLevel="0" max="1" min="1" style="55" width="12.5"/>
    <col collapsed="false" customWidth="true" hidden="false" outlineLevel="0" max="2" min="2" style="56" width="29.83"/>
    <col collapsed="false" customWidth="true" hidden="false" outlineLevel="0" max="3" min="3" style="56" width="15.83"/>
    <col collapsed="false" customWidth="true" hidden="false" outlineLevel="0" max="4" min="4" style="56" width="43.83"/>
    <col collapsed="false" customWidth="true" hidden="false" outlineLevel="0" max="5" min="5" style="56" width="18.51"/>
    <col collapsed="false" customWidth="true" hidden="false" outlineLevel="0" max="6" min="6" style="56" width="20.17"/>
    <col collapsed="false" customWidth="true" hidden="false" outlineLevel="0" max="9" min="7" style="56" width="19.5"/>
    <col collapsed="false" customWidth="true" hidden="false" outlineLevel="0" max="19" min="10" style="56" width="15.83"/>
    <col collapsed="false" customWidth="true" hidden="false" outlineLevel="0" max="25" min="20" style="56" width="13.66"/>
    <col collapsed="false" customWidth="true" hidden="false" outlineLevel="0" max="1025" min="26" style="56" width="24.34"/>
  </cols>
  <sheetData>
    <row r="1" s="54" customFormat="true" ht="12" hidden="false" customHeight="true" outlineLevel="0" collapsed="false">
      <c r="A1" s="5" t="s">
        <v>15</v>
      </c>
      <c r="B1" s="6" t="s">
        <v>17</v>
      </c>
      <c r="C1" s="51" t="s">
        <v>231</v>
      </c>
      <c r="D1" s="5" t="s">
        <v>232</v>
      </c>
      <c r="E1" s="5" t="s">
        <v>233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customFormat="false" ht="12" hidden="false" customHeight="true" outlineLevel="0" collapsed="false">
      <c r="A2" s="57" t="s">
        <v>27</v>
      </c>
      <c r="B2" s="13" t="n">
        <v>42262</v>
      </c>
      <c r="C2" s="11" t="s">
        <v>234</v>
      </c>
      <c r="D2" s="58" t="s">
        <v>235</v>
      </c>
      <c r="E2" s="18" t="n">
        <v>1200</v>
      </c>
      <c r="F2" s="59"/>
      <c r="G2" s="59"/>
      <c r="H2" s="59"/>
      <c r="I2" s="59"/>
      <c r="J2" s="60"/>
      <c r="K2" s="59"/>
      <c r="L2" s="59"/>
      <c r="M2" s="59"/>
      <c r="N2" s="59"/>
      <c r="O2" s="59"/>
      <c r="P2" s="60"/>
      <c r="Q2" s="60"/>
      <c r="R2" s="60"/>
      <c r="S2" s="60"/>
      <c r="T2" s="60"/>
      <c r="U2" s="60"/>
      <c r="V2" s="60"/>
      <c r="W2" s="60"/>
      <c r="X2" s="60"/>
      <c r="Y2" s="60"/>
    </row>
    <row r="3" customFormat="false" ht="12" hidden="false" customHeight="true" outlineLevel="0" collapsed="false">
      <c r="A3" s="57" t="s">
        <v>31</v>
      </c>
      <c r="B3" s="19" t="n">
        <v>42293</v>
      </c>
      <c r="C3" s="11" t="s">
        <v>234</v>
      </c>
      <c r="D3" s="58" t="s">
        <v>235</v>
      </c>
      <c r="E3" s="18" t="n">
        <v>1200</v>
      </c>
      <c r="F3" s="59"/>
      <c r="G3" s="59"/>
      <c r="H3" s="59"/>
      <c r="I3" s="59"/>
      <c r="J3" s="60"/>
      <c r="K3" s="59"/>
      <c r="L3" s="59"/>
      <c r="M3" s="59"/>
      <c r="N3" s="59"/>
      <c r="O3" s="59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customFormat="false" ht="12" hidden="false" customHeight="true" outlineLevel="0" collapsed="false">
      <c r="A4" s="57" t="s">
        <v>34</v>
      </c>
      <c r="B4" s="19" t="n">
        <v>42276</v>
      </c>
      <c r="C4" s="11" t="s">
        <v>234</v>
      </c>
      <c r="D4" s="58" t="s">
        <v>235</v>
      </c>
      <c r="E4" s="18" t="n">
        <v>1200</v>
      </c>
      <c r="F4" s="59"/>
      <c r="G4" s="59"/>
      <c r="H4" s="59"/>
      <c r="I4" s="59"/>
      <c r="J4" s="60"/>
      <c r="K4" s="59"/>
      <c r="L4" s="59"/>
      <c r="M4" s="59"/>
      <c r="N4" s="59"/>
      <c r="O4" s="59"/>
      <c r="P4" s="60"/>
      <c r="Q4" s="60"/>
      <c r="R4" s="60"/>
      <c r="S4" s="60"/>
      <c r="T4" s="60"/>
      <c r="U4" s="60"/>
      <c r="V4" s="60"/>
      <c r="W4" s="60"/>
      <c r="X4" s="60"/>
      <c r="Y4" s="60"/>
    </row>
    <row r="5" customFormat="false" ht="12" hidden="false" customHeight="true" outlineLevel="0" collapsed="false">
      <c r="A5" s="57" t="s">
        <v>90</v>
      </c>
      <c r="B5" s="19" t="n">
        <v>42286</v>
      </c>
      <c r="C5" s="11" t="s">
        <v>234</v>
      </c>
      <c r="D5" s="58" t="s">
        <v>235</v>
      </c>
      <c r="E5" s="18" t="n">
        <v>1200</v>
      </c>
      <c r="F5" s="59"/>
      <c r="G5" s="59"/>
      <c r="H5" s="59"/>
      <c r="I5" s="59"/>
      <c r="J5" s="60"/>
      <c r="K5" s="59"/>
      <c r="L5" s="59"/>
      <c r="M5" s="59"/>
      <c r="N5" s="59"/>
      <c r="O5" s="59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customFormat="false" ht="12" hidden="false" customHeight="true" outlineLevel="0" collapsed="false">
      <c r="A6" s="57" t="s">
        <v>37</v>
      </c>
      <c r="B6" s="19" t="n">
        <v>42279</v>
      </c>
      <c r="C6" s="11" t="s">
        <v>234</v>
      </c>
      <c r="D6" s="58" t="s">
        <v>235</v>
      </c>
      <c r="E6" s="18" t="n">
        <v>1200</v>
      </c>
      <c r="F6" s="59"/>
      <c r="G6" s="59"/>
      <c r="H6" s="59"/>
      <c r="I6" s="59"/>
      <c r="J6" s="60"/>
      <c r="K6" s="59"/>
      <c r="L6" s="59"/>
      <c r="M6" s="59"/>
      <c r="N6" s="59"/>
      <c r="O6" s="59"/>
      <c r="P6" s="60"/>
      <c r="Q6" s="60"/>
      <c r="R6" s="60"/>
      <c r="S6" s="60"/>
      <c r="T6" s="60"/>
      <c r="U6" s="60"/>
      <c r="V6" s="60"/>
      <c r="W6" s="60"/>
      <c r="X6" s="60"/>
      <c r="Y6" s="60"/>
    </row>
    <row r="7" customFormat="false" ht="12" hidden="false" customHeight="true" outlineLevel="0" collapsed="false">
      <c r="A7" s="57" t="s">
        <v>39</v>
      </c>
      <c r="B7" s="19" t="n">
        <v>42286</v>
      </c>
      <c r="C7" s="11" t="s">
        <v>234</v>
      </c>
      <c r="D7" s="58" t="n">
        <v>1141</v>
      </c>
      <c r="E7" s="18" t="n">
        <v>1200</v>
      </c>
      <c r="F7" s="59"/>
      <c r="G7" s="59"/>
      <c r="H7" s="59"/>
      <c r="I7" s="59"/>
      <c r="J7" s="60"/>
      <c r="K7" s="59"/>
      <c r="L7" s="59"/>
      <c r="M7" s="59"/>
      <c r="N7" s="59"/>
      <c r="O7" s="59"/>
      <c r="P7" s="60"/>
      <c r="Q7" s="60"/>
      <c r="R7" s="60"/>
      <c r="S7" s="60"/>
      <c r="T7" s="60"/>
      <c r="U7" s="60"/>
      <c r="V7" s="60"/>
      <c r="W7" s="60"/>
      <c r="X7" s="60"/>
      <c r="Y7" s="60"/>
    </row>
    <row r="8" customFormat="false" ht="12" hidden="false" customHeight="true" outlineLevel="0" collapsed="false">
      <c r="A8" s="57" t="s">
        <v>41</v>
      </c>
      <c r="B8" s="19" t="n">
        <v>42314</v>
      </c>
      <c r="C8" s="11" t="s">
        <v>236</v>
      </c>
      <c r="D8" s="58" t="n">
        <v>2532</v>
      </c>
      <c r="E8" s="18" t="n">
        <v>1800</v>
      </c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 customFormat="false" ht="12" hidden="false" customHeight="true" outlineLevel="0" collapsed="false">
      <c r="A9" s="57" t="s">
        <v>44</v>
      </c>
      <c r="B9" s="19" t="n">
        <v>42310</v>
      </c>
      <c r="C9" s="11" t="s">
        <v>237</v>
      </c>
      <c r="D9" s="58" t="s">
        <v>235</v>
      </c>
      <c r="E9" s="18" t="n">
        <v>1800</v>
      </c>
      <c r="F9" s="59"/>
      <c r="G9" s="59"/>
      <c r="H9" s="59"/>
      <c r="I9" s="59"/>
      <c r="J9" s="60"/>
      <c r="K9" s="59"/>
      <c r="L9" s="59"/>
      <c r="M9" s="59"/>
      <c r="N9" s="59"/>
      <c r="O9" s="59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customFormat="false" ht="12" hidden="false" customHeight="true" outlineLevel="0" collapsed="false">
      <c r="A10" s="57" t="s">
        <v>47</v>
      </c>
      <c r="B10" s="19" t="n">
        <v>42313</v>
      </c>
      <c r="C10" s="11" t="s">
        <v>237</v>
      </c>
      <c r="D10" s="58" t="s">
        <v>235</v>
      </c>
      <c r="E10" s="18" t="n">
        <v>1800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</row>
    <row r="11" customFormat="false" ht="12" hidden="false" customHeight="true" outlineLevel="0" collapsed="false">
      <c r="A11" s="57" t="s">
        <v>49</v>
      </c>
      <c r="B11" s="19" t="n">
        <v>42300</v>
      </c>
      <c r="C11" s="11" t="s">
        <v>234</v>
      </c>
      <c r="D11" s="58" t="s">
        <v>235</v>
      </c>
      <c r="E11" s="18" t="n">
        <v>1800</v>
      </c>
      <c r="F11" s="59"/>
      <c r="G11" s="59"/>
      <c r="H11" s="59"/>
      <c r="I11" s="59"/>
      <c r="J11" s="60"/>
      <c r="K11" s="59"/>
      <c r="L11" s="59"/>
      <c r="M11" s="59"/>
      <c r="N11" s="59"/>
      <c r="O11" s="59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customFormat="false" ht="12" hidden="false" customHeight="true" outlineLevel="0" collapsed="false">
      <c r="A12" s="57" t="s">
        <v>51</v>
      </c>
      <c r="B12" s="19" t="n">
        <v>42304</v>
      </c>
      <c r="C12" s="11" t="s">
        <v>238</v>
      </c>
      <c r="D12" s="58" t="s">
        <v>235</v>
      </c>
      <c r="E12" s="18" t="n">
        <v>1800</v>
      </c>
      <c r="F12" s="59"/>
      <c r="G12" s="59"/>
      <c r="H12" s="59"/>
      <c r="I12" s="59"/>
      <c r="J12" s="60"/>
      <c r="K12" s="59"/>
      <c r="L12" s="59"/>
      <c r="M12" s="59"/>
      <c r="N12" s="59"/>
      <c r="O12" s="59"/>
      <c r="P12" s="60"/>
      <c r="Q12" s="60"/>
      <c r="R12" s="60"/>
      <c r="S12" s="60"/>
      <c r="T12" s="60"/>
      <c r="U12" s="60"/>
      <c r="V12" s="60"/>
      <c r="W12" s="60"/>
      <c r="X12" s="60"/>
      <c r="Y12" s="60"/>
    </row>
    <row r="13" customFormat="false" ht="12" hidden="false" customHeight="true" outlineLevel="0" collapsed="false">
      <c r="A13" s="57" t="s">
        <v>54</v>
      </c>
      <c r="B13" s="19" t="n">
        <v>42320</v>
      </c>
      <c r="C13" s="11" t="s">
        <v>234</v>
      </c>
      <c r="D13" s="58" t="s">
        <v>235</v>
      </c>
      <c r="E13" s="18" t="n">
        <v>1800</v>
      </c>
      <c r="F13" s="59"/>
      <c r="G13" s="59"/>
      <c r="H13" s="59"/>
      <c r="I13" s="59"/>
      <c r="J13" s="60"/>
      <c r="K13" s="59"/>
      <c r="L13" s="59"/>
      <c r="M13" s="59"/>
      <c r="N13" s="59"/>
      <c r="O13" s="59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customFormat="false" ht="12" hidden="false" customHeight="true" outlineLevel="0" collapsed="false">
      <c r="A14" s="57" t="s">
        <v>56</v>
      </c>
      <c r="B14" s="19" t="n">
        <v>42320</v>
      </c>
      <c r="C14" s="11" t="s">
        <v>234</v>
      </c>
      <c r="D14" s="58" t="s">
        <v>239</v>
      </c>
      <c r="E14" s="18" t="n">
        <v>1800</v>
      </c>
      <c r="F14" s="59"/>
      <c r="G14" s="59"/>
      <c r="H14" s="59"/>
      <c r="I14" s="59"/>
      <c r="J14" s="60"/>
      <c r="K14" s="59"/>
      <c r="L14" s="59"/>
      <c r="M14" s="59"/>
      <c r="N14" s="59"/>
      <c r="O14" s="59"/>
      <c r="P14" s="60"/>
      <c r="Q14" s="60"/>
      <c r="R14" s="60"/>
      <c r="S14" s="60"/>
      <c r="T14" s="60"/>
      <c r="U14" s="60"/>
      <c r="V14" s="60"/>
      <c r="W14" s="60"/>
      <c r="X14" s="60"/>
      <c r="Y14" s="60"/>
    </row>
    <row r="15" customFormat="false" ht="12" hidden="false" customHeight="true" outlineLevel="0" collapsed="false">
      <c r="A15" s="57" t="s">
        <v>59</v>
      </c>
      <c r="B15" s="19" t="n">
        <v>42321</v>
      </c>
      <c r="C15" s="11" t="s">
        <v>238</v>
      </c>
      <c r="D15" s="58" t="s">
        <v>235</v>
      </c>
      <c r="E15" s="18" t="n">
        <v>1800</v>
      </c>
      <c r="F15" s="59"/>
      <c r="G15" s="59"/>
      <c r="H15" s="59"/>
      <c r="I15" s="59"/>
      <c r="J15" s="60"/>
      <c r="K15" s="59"/>
      <c r="L15" s="59"/>
      <c r="M15" s="59"/>
      <c r="N15" s="59"/>
      <c r="O15" s="59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 customFormat="false" ht="12" hidden="false" customHeight="true" outlineLevel="0" collapsed="false">
      <c r="A16" s="61" t="s">
        <v>171</v>
      </c>
      <c r="B16" s="19" t="n">
        <v>42462</v>
      </c>
      <c r="C16" s="11" t="s">
        <v>240</v>
      </c>
      <c r="D16" s="60" t="s">
        <v>241</v>
      </c>
      <c r="E16" s="18" t="n">
        <v>1800</v>
      </c>
      <c r="F16" s="59"/>
      <c r="G16" s="59"/>
      <c r="H16" s="59"/>
      <c r="I16" s="59"/>
      <c r="J16" s="60"/>
      <c r="K16" s="59"/>
      <c r="L16" s="59"/>
      <c r="M16" s="59"/>
      <c r="N16" s="59"/>
      <c r="O16" s="59"/>
      <c r="P16" s="60"/>
      <c r="Q16" s="60"/>
      <c r="R16" s="60"/>
      <c r="S16" s="60"/>
      <c r="T16" s="60"/>
      <c r="U16" s="60"/>
      <c r="V16" s="60"/>
      <c r="W16" s="60"/>
      <c r="X16" s="60"/>
      <c r="Y16" s="60"/>
    </row>
    <row r="17" customFormat="false" ht="12" hidden="false" customHeight="true" outlineLevel="0" collapsed="false">
      <c r="A17" s="57" t="s">
        <v>61</v>
      </c>
      <c r="B17" s="19" t="n">
        <v>42326</v>
      </c>
      <c r="C17" s="11" t="s">
        <v>237</v>
      </c>
      <c r="D17" s="58" t="s">
        <v>235</v>
      </c>
      <c r="E17" s="18" t="n">
        <v>1800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 customFormat="false" ht="12" hidden="false" customHeight="true" outlineLevel="0" collapsed="false">
      <c r="A18" s="61" t="s">
        <v>173</v>
      </c>
      <c r="B18" s="19" t="n">
        <v>42452</v>
      </c>
      <c r="C18" s="11" t="s">
        <v>237</v>
      </c>
      <c r="D18" s="58" t="n">
        <v>1413</v>
      </c>
      <c r="E18" s="18" t="n">
        <v>1800</v>
      </c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</row>
    <row r="19" customFormat="false" ht="12" hidden="false" customHeight="true" outlineLevel="0" collapsed="false">
      <c r="A19" s="57" t="s">
        <v>63</v>
      </c>
      <c r="B19" s="19" t="n">
        <v>42309</v>
      </c>
      <c r="C19" s="11" t="s">
        <v>236</v>
      </c>
      <c r="D19" s="58" t="s">
        <v>235</v>
      </c>
      <c r="E19" s="18" t="n">
        <v>1800</v>
      </c>
      <c r="F19" s="59"/>
      <c r="G19" s="59"/>
      <c r="H19" s="59"/>
      <c r="I19" s="59"/>
      <c r="J19" s="60"/>
      <c r="K19" s="59"/>
      <c r="L19" s="59"/>
      <c r="M19" s="59"/>
      <c r="N19" s="59"/>
      <c r="O19" s="59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 customFormat="false" ht="12" hidden="false" customHeight="true" outlineLevel="0" collapsed="false">
      <c r="A20" s="57" t="s">
        <v>92</v>
      </c>
      <c r="B20" s="19" t="n">
        <v>42325</v>
      </c>
      <c r="C20" s="11" t="s">
        <v>242</v>
      </c>
      <c r="D20" s="58" t="s">
        <v>235</v>
      </c>
      <c r="E20" s="18" t="n">
        <v>1800</v>
      </c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</row>
    <row r="21" customFormat="false" ht="12" hidden="false" customHeight="true" outlineLevel="0" collapsed="false">
      <c r="A21" s="61" t="s">
        <v>175</v>
      </c>
      <c r="B21" s="19" t="n">
        <v>42466</v>
      </c>
      <c r="C21" s="18" t="s">
        <v>237</v>
      </c>
      <c r="D21" s="60" t="s">
        <v>235</v>
      </c>
      <c r="E21" s="18" t="n">
        <v>1800</v>
      </c>
      <c r="F21" s="59"/>
      <c r="G21" s="59"/>
      <c r="H21" s="59"/>
      <c r="I21" s="59"/>
      <c r="J21" s="60"/>
      <c r="K21" s="59"/>
      <c r="L21" s="59"/>
      <c r="M21" s="59"/>
      <c r="N21" s="59"/>
      <c r="O21" s="59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customFormat="false" ht="12" hidden="false" customHeight="true" outlineLevel="0" collapsed="false">
      <c r="A22" s="57" t="s">
        <v>65</v>
      </c>
      <c r="B22" s="19" t="n">
        <v>42332</v>
      </c>
      <c r="C22" s="11" t="s">
        <v>234</v>
      </c>
      <c r="D22" s="58" t="s">
        <v>243</v>
      </c>
      <c r="E22" s="18" t="n">
        <v>1800</v>
      </c>
      <c r="F22" s="59"/>
      <c r="G22" s="59"/>
      <c r="H22" s="59"/>
      <c r="I22" s="59"/>
      <c r="J22" s="60"/>
      <c r="K22" s="59"/>
      <c r="L22" s="59"/>
      <c r="M22" s="59"/>
      <c r="N22" s="59"/>
      <c r="O22" s="59"/>
      <c r="P22" s="60"/>
      <c r="Q22" s="60"/>
      <c r="R22" s="60"/>
      <c r="S22" s="60"/>
      <c r="T22" s="60"/>
      <c r="U22" s="60"/>
      <c r="V22" s="60"/>
      <c r="W22" s="60"/>
      <c r="X22" s="60"/>
      <c r="Y22" s="60"/>
    </row>
    <row r="23" customFormat="false" ht="12" hidden="false" customHeight="true" outlineLevel="0" collapsed="false">
      <c r="A23" s="61" t="s">
        <v>177</v>
      </c>
      <c r="B23" s="19" t="n">
        <v>42451</v>
      </c>
      <c r="C23" s="11" t="s">
        <v>234</v>
      </c>
      <c r="D23" s="58" t="n">
        <v>1821</v>
      </c>
      <c r="E23" s="18" t="n">
        <v>1800</v>
      </c>
      <c r="F23" s="59"/>
      <c r="G23" s="59"/>
      <c r="H23" s="59"/>
      <c r="I23" s="59"/>
      <c r="J23" s="60"/>
      <c r="K23" s="59"/>
      <c r="L23" s="59"/>
      <c r="M23" s="59"/>
      <c r="N23" s="59"/>
      <c r="O23" s="59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customFormat="false" ht="12" hidden="false" customHeight="true" outlineLevel="0" collapsed="false">
      <c r="A24" s="57" t="s">
        <v>67</v>
      </c>
      <c r="B24" s="19" t="n">
        <v>42339</v>
      </c>
      <c r="C24" s="11" t="s">
        <v>238</v>
      </c>
      <c r="D24" s="58" t="s">
        <v>235</v>
      </c>
      <c r="E24" s="18" t="n">
        <v>1800</v>
      </c>
      <c r="F24" s="59"/>
      <c r="G24" s="59"/>
      <c r="H24" s="59"/>
      <c r="I24" s="59"/>
      <c r="J24" s="60"/>
      <c r="K24" s="59"/>
      <c r="L24" s="59"/>
      <c r="M24" s="59"/>
      <c r="N24" s="59"/>
      <c r="O24" s="59"/>
      <c r="P24" s="60"/>
      <c r="Q24" s="60"/>
      <c r="R24" s="60"/>
      <c r="S24" s="60"/>
      <c r="T24" s="60"/>
      <c r="U24" s="60"/>
      <c r="V24" s="60"/>
      <c r="W24" s="60"/>
      <c r="X24" s="60"/>
      <c r="Y24" s="60"/>
    </row>
    <row r="25" customFormat="false" ht="12" hidden="false" customHeight="true" outlineLevel="0" collapsed="false">
      <c r="A25" s="61" t="s">
        <v>179</v>
      </c>
      <c r="B25" s="19" t="n">
        <v>42464</v>
      </c>
      <c r="C25" s="18" t="s">
        <v>234</v>
      </c>
      <c r="D25" s="58" t="n">
        <v>2611</v>
      </c>
      <c r="E25" s="18" t="n">
        <v>1800</v>
      </c>
      <c r="F25" s="59"/>
      <c r="G25" s="59"/>
      <c r="H25" s="59"/>
      <c r="I25" s="59"/>
      <c r="J25" s="60"/>
      <c r="K25" s="59"/>
      <c r="L25" s="59"/>
      <c r="M25" s="59"/>
      <c r="N25" s="59"/>
      <c r="O25" s="59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customFormat="false" ht="12" hidden="false" customHeight="true" outlineLevel="0" collapsed="false">
      <c r="A26" s="57" t="s">
        <v>95</v>
      </c>
      <c r="B26" s="19" t="n">
        <v>42342</v>
      </c>
      <c r="C26" s="11" t="s">
        <v>237</v>
      </c>
      <c r="D26" s="58" t="s">
        <v>235</v>
      </c>
      <c r="E26" s="18" t="n">
        <v>1800</v>
      </c>
      <c r="F26" s="59"/>
      <c r="G26" s="59"/>
      <c r="H26" s="59"/>
      <c r="I26" s="59"/>
      <c r="J26" s="60"/>
      <c r="K26" s="59"/>
      <c r="L26" s="59"/>
      <c r="M26" s="59"/>
      <c r="N26" s="59"/>
      <c r="O26" s="59"/>
      <c r="P26" s="60"/>
      <c r="Q26" s="60"/>
      <c r="R26" s="60"/>
      <c r="S26" s="60"/>
      <c r="T26" s="60"/>
      <c r="U26" s="60"/>
      <c r="V26" s="60"/>
      <c r="W26" s="60"/>
      <c r="X26" s="60"/>
      <c r="Y26" s="60"/>
    </row>
    <row r="27" customFormat="false" ht="12" hidden="false" customHeight="true" outlineLevel="0" collapsed="false">
      <c r="A27" s="57" t="s">
        <v>70</v>
      </c>
      <c r="B27" s="19" t="n">
        <v>42349</v>
      </c>
      <c r="C27" s="11" t="s">
        <v>234</v>
      </c>
      <c r="D27" s="58" t="s">
        <v>235</v>
      </c>
      <c r="E27" s="18" t="n">
        <v>1800</v>
      </c>
      <c r="F27" s="59"/>
      <c r="G27" s="59"/>
      <c r="H27" s="59"/>
      <c r="I27" s="59"/>
      <c r="J27" s="60"/>
      <c r="K27" s="59"/>
      <c r="L27" s="59"/>
      <c r="M27" s="59"/>
      <c r="N27" s="59"/>
      <c r="O27" s="59"/>
      <c r="P27" s="60"/>
      <c r="Q27" s="60"/>
      <c r="R27" s="60"/>
      <c r="S27" s="60"/>
      <c r="T27" s="60"/>
      <c r="U27" s="60"/>
      <c r="V27" s="60"/>
      <c r="W27" s="60"/>
      <c r="X27" s="60"/>
      <c r="Y27" s="60"/>
    </row>
    <row r="28" customFormat="false" ht="12" hidden="false" customHeight="true" outlineLevel="0" collapsed="false">
      <c r="A28" s="61" t="s">
        <v>181</v>
      </c>
      <c r="B28" s="19" t="n">
        <v>42464</v>
      </c>
      <c r="C28" s="18" t="n">
        <v>1711</v>
      </c>
      <c r="D28" s="58" t="s">
        <v>235</v>
      </c>
      <c r="E28" s="18" t="n">
        <v>1800</v>
      </c>
      <c r="F28" s="59"/>
      <c r="G28" s="59"/>
      <c r="H28" s="59"/>
      <c r="I28" s="59"/>
      <c r="J28" s="60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</row>
    <row r="29" customFormat="false" ht="12" hidden="false" customHeight="true" outlineLevel="0" collapsed="false">
      <c r="A29" s="57" t="s">
        <v>72</v>
      </c>
      <c r="B29" s="19" t="n">
        <v>42374</v>
      </c>
      <c r="C29" s="11" t="s">
        <v>234</v>
      </c>
      <c r="D29" s="58" t="s">
        <v>235</v>
      </c>
      <c r="E29" s="18" t="n">
        <v>1800</v>
      </c>
      <c r="F29" s="59"/>
      <c r="G29" s="59"/>
      <c r="H29" s="59"/>
      <c r="I29" s="59"/>
      <c r="J29" s="60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</row>
    <row r="30" customFormat="false" ht="12" hidden="false" customHeight="true" outlineLevel="0" collapsed="false">
      <c r="A30" s="57" t="s">
        <v>74</v>
      </c>
      <c r="B30" s="19" t="n">
        <v>42383</v>
      </c>
      <c r="C30" s="11" t="s">
        <v>237</v>
      </c>
      <c r="D30" s="58" t="s">
        <v>235</v>
      </c>
      <c r="E30" s="18" t="n">
        <v>1800</v>
      </c>
      <c r="F30" s="59"/>
      <c r="G30" s="59"/>
      <c r="H30" s="59"/>
      <c r="I30" s="59"/>
      <c r="J30" s="60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</row>
    <row r="31" customFormat="false" ht="12" hidden="false" customHeight="true" outlineLevel="0" collapsed="false">
      <c r="A31" s="57" t="s">
        <v>75</v>
      </c>
      <c r="B31" s="19" t="n">
        <v>42394</v>
      </c>
      <c r="C31" s="11" t="s">
        <v>234</v>
      </c>
      <c r="D31" s="58" t="s">
        <v>244</v>
      </c>
      <c r="E31" s="18" t="n">
        <v>1800</v>
      </c>
      <c r="F31" s="59"/>
      <c r="G31" s="59"/>
      <c r="H31" s="59"/>
      <c r="I31" s="60"/>
      <c r="J31" s="60"/>
      <c r="K31" s="59"/>
      <c r="L31" s="59"/>
      <c r="M31" s="59"/>
      <c r="N31" s="59"/>
      <c r="O31" s="59"/>
      <c r="P31" s="60"/>
      <c r="Q31" s="60"/>
      <c r="R31" s="60"/>
      <c r="S31" s="60"/>
      <c r="T31" s="60"/>
      <c r="U31" s="60"/>
      <c r="V31" s="60"/>
      <c r="W31" s="60"/>
      <c r="X31" s="60"/>
      <c r="Y31" s="60"/>
    </row>
    <row r="32" customFormat="false" ht="12" hidden="false" customHeight="true" outlineLevel="0" collapsed="false">
      <c r="A32" s="57" t="s">
        <v>183</v>
      </c>
      <c r="B32" s="19" t="n">
        <v>42528</v>
      </c>
      <c r="C32" s="11" t="s">
        <v>237</v>
      </c>
      <c r="D32" s="58" t="s">
        <v>235</v>
      </c>
      <c r="E32" s="18" t="n">
        <v>1800</v>
      </c>
      <c r="F32" s="59"/>
      <c r="G32" s="59"/>
      <c r="H32" s="59"/>
      <c r="I32" s="59"/>
      <c r="J32" s="60"/>
      <c r="K32" s="59"/>
      <c r="L32" s="59"/>
      <c r="M32" s="59"/>
      <c r="N32" s="59"/>
      <c r="O32" s="59"/>
      <c r="P32" s="60"/>
      <c r="Q32" s="60"/>
      <c r="R32" s="60"/>
      <c r="S32" s="60"/>
      <c r="T32" s="60"/>
      <c r="U32" s="60"/>
      <c r="V32" s="60"/>
      <c r="W32" s="60"/>
      <c r="X32" s="60"/>
      <c r="Y32" s="60"/>
    </row>
    <row r="33" customFormat="false" ht="12" hidden="false" customHeight="true" outlineLevel="0" collapsed="false">
      <c r="A33" s="57" t="s">
        <v>77</v>
      </c>
      <c r="B33" s="19" t="n">
        <v>42395</v>
      </c>
      <c r="C33" s="11" t="s">
        <v>237</v>
      </c>
      <c r="D33" s="58" t="s">
        <v>245</v>
      </c>
      <c r="E33" s="18" t="n">
        <v>1800</v>
      </c>
      <c r="F33" s="59"/>
      <c r="G33" s="59"/>
      <c r="H33" s="59"/>
      <c r="I33" s="59"/>
      <c r="J33" s="60"/>
      <c r="K33" s="59"/>
      <c r="L33" s="59"/>
      <c r="M33" s="59"/>
      <c r="N33" s="59"/>
      <c r="O33" s="59"/>
      <c r="P33" s="60"/>
      <c r="Q33" s="60"/>
      <c r="R33" s="60"/>
      <c r="S33" s="60"/>
      <c r="T33" s="60"/>
      <c r="U33" s="60"/>
      <c r="V33" s="60"/>
      <c r="W33" s="60"/>
      <c r="X33" s="60"/>
      <c r="Y33" s="60"/>
    </row>
    <row r="34" customFormat="false" ht="12" hidden="false" customHeight="true" outlineLevel="0" collapsed="false">
      <c r="A34" s="57" t="s">
        <v>185</v>
      </c>
      <c r="B34" s="19" t="n">
        <v>42534</v>
      </c>
      <c r="C34" s="11" t="s">
        <v>237</v>
      </c>
      <c r="D34" s="58" t="s">
        <v>235</v>
      </c>
      <c r="E34" s="18" t="n">
        <v>1800</v>
      </c>
      <c r="F34" s="59"/>
      <c r="G34" s="59"/>
      <c r="H34" s="59"/>
      <c r="I34" s="59"/>
      <c r="J34" s="60"/>
      <c r="K34" s="59"/>
      <c r="L34" s="59"/>
      <c r="M34" s="59"/>
      <c r="N34" s="59"/>
      <c r="O34" s="59"/>
      <c r="P34" s="60"/>
      <c r="Q34" s="60"/>
      <c r="R34" s="60"/>
      <c r="S34" s="60"/>
      <c r="T34" s="60"/>
      <c r="U34" s="60"/>
      <c r="V34" s="60"/>
      <c r="W34" s="60"/>
      <c r="X34" s="60"/>
      <c r="Y34" s="60"/>
    </row>
    <row r="35" customFormat="false" ht="12" hidden="false" customHeight="true" outlineLevel="0" collapsed="false">
      <c r="A35" s="57" t="s">
        <v>79</v>
      </c>
      <c r="B35" s="19" t="n">
        <v>42398</v>
      </c>
      <c r="C35" s="11" t="s">
        <v>237</v>
      </c>
      <c r="D35" s="58" t="s">
        <v>246</v>
      </c>
      <c r="E35" s="18" t="n">
        <v>1800</v>
      </c>
      <c r="F35" s="59"/>
      <c r="G35" s="59"/>
      <c r="H35" s="59"/>
      <c r="I35" s="59"/>
      <c r="J35" s="60"/>
      <c r="K35" s="59"/>
      <c r="L35" s="59"/>
      <c r="M35" s="59"/>
      <c r="N35" s="59"/>
      <c r="O35" s="59"/>
      <c r="P35" s="60"/>
      <c r="Q35" s="60"/>
      <c r="R35" s="60"/>
      <c r="S35" s="60"/>
      <c r="T35" s="60"/>
      <c r="U35" s="60"/>
      <c r="V35" s="60"/>
      <c r="W35" s="60"/>
      <c r="X35" s="60"/>
      <c r="Y35" s="60"/>
    </row>
    <row r="36" customFormat="false" ht="12" hidden="false" customHeight="true" outlineLevel="0" collapsed="false">
      <c r="A36" s="57" t="s">
        <v>187</v>
      </c>
      <c r="B36" s="19" t="n">
        <v>42535</v>
      </c>
      <c r="C36" s="11" t="s">
        <v>234</v>
      </c>
      <c r="D36" s="58" t="s">
        <v>235</v>
      </c>
      <c r="E36" s="18" t="n">
        <v>1800</v>
      </c>
      <c r="F36" s="59"/>
      <c r="G36" s="59"/>
      <c r="H36" s="59"/>
      <c r="I36" s="59"/>
      <c r="J36" s="60"/>
      <c r="K36" s="59"/>
      <c r="L36" s="59"/>
      <c r="M36" s="59"/>
      <c r="N36" s="59"/>
      <c r="O36" s="59"/>
      <c r="P36" s="60"/>
      <c r="Q36" s="60"/>
      <c r="R36" s="60"/>
      <c r="S36" s="60"/>
      <c r="T36" s="60"/>
      <c r="U36" s="60"/>
      <c r="V36" s="60"/>
      <c r="W36" s="60"/>
      <c r="X36" s="60"/>
      <c r="Y36" s="60"/>
    </row>
    <row r="37" customFormat="false" ht="12" hidden="false" customHeight="true" outlineLevel="0" collapsed="false">
      <c r="A37" s="61" t="s">
        <v>80</v>
      </c>
      <c r="B37" s="19" t="n">
        <v>42410</v>
      </c>
      <c r="C37" s="11" t="s">
        <v>237</v>
      </c>
      <c r="D37" s="58" t="s">
        <v>247</v>
      </c>
      <c r="E37" s="18" t="n">
        <v>1800</v>
      </c>
      <c r="F37" s="59"/>
      <c r="G37" s="59"/>
      <c r="H37" s="59"/>
      <c r="I37" s="59"/>
      <c r="J37" s="60"/>
      <c r="K37" s="59"/>
      <c r="L37" s="59"/>
      <c r="M37" s="59"/>
      <c r="N37" s="59"/>
      <c r="O37" s="59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customFormat="false" ht="12" hidden="false" customHeight="true" outlineLevel="0" collapsed="false">
      <c r="A38" s="61" t="s">
        <v>188</v>
      </c>
      <c r="B38" s="19" t="n">
        <v>42558</v>
      </c>
      <c r="C38" s="11" t="s">
        <v>234</v>
      </c>
      <c r="D38" s="58" t="s">
        <v>235</v>
      </c>
      <c r="E38" s="18" t="n">
        <v>1800</v>
      </c>
      <c r="F38" s="59"/>
      <c r="G38" s="59"/>
      <c r="H38" s="59"/>
      <c r="I38" s="59"/>
      <c r="J38" s="60"/>
      <c r="K38" s="59"/>
      <c r="L38" s="59"/>
      <c r="M38" s="59"/>
      <c r="N38" s="59"/>
      <c r="O38" s="59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39" customFormat="false" ht="12" hidden="false" customHeight="true" outlineLevel="0" collapsed="false">
      <c r="A39" s="57" t="s">
        <v>82</v>
      </c>
      <c r="B39" s="19" t="n">
        <v>42426</v>
      </c>
      <c r="C39" s="11" t="s">
        <v>237</v>
      </c>
      <c r="D39" s="58" t="s">
        <v>235</v>
      </c>
      <c r="E39" s="18" t="n">
        <v>1800</v>
      </c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</row>
    <row r="40" customFormat="false" ht="12" hidden="false" customHeight="true" outlineLevel="0" collapsed="false">
      <c r="A40" s="57" t="s">
        <v>190</v>
      </c>
      <c r="B40" s="19" t="n">
        <v>42550</v>
      </c>
      <c r="C40" s="11" t="s">
        <v>234</v>
      </c>
      <c r="D40" s="58" t="s">
        <v>248</v>
      </c>
      <c r="E40" s="18" t="n">
        <v>1800</v>
      </c>
      <c r="F40" s="59"/>
      <c r="G40" s="59"/>
      <c r="H40" s="59"/>
      <c r="I40" s="59"/>
      <c r="J40" s="60"/>
      <c r="K40" s="59"/>
      <c r="L40" s="59"/>
      <c r="M40" s="59"/>
      <c r="N40" s="59"/>
      <c r="O40" s="59"/>
      <c r="P40" s="60"/>
      <c r="Q40" s="60"/>
      <c r="R40" s="60"/>
      <c r="S40" s="60"/>
      <c r="T40" s="60"/>
      <c r="U40" s="60"/>
      <c r="V40" s="60"/>
      <c r="W40" s="60"/>
      <c r="X40" s="60"/>
      <c r="Y40" s="60"/>
    </row>
    <row r="41" customFormat="false" ht="12" hidden="false" customHeight="true" outlineLevel="0" collapsed="false">
      <c r="A41" s="57" t="s">
        <v>84</v>
      </c>
      <c r="B41" s="19" t="n">
        <v>42467</v>
      </c>
      <c r="C41" s="18" t="s">
        <v>234</v>
      </c>
      <c r="D41" s="60" t="s">
        <v>235</v>
      </c>
      <c r="E41" s="18" t="n">
        <v>1800</v>
      </c>
      <c r="F41" s="59"/>
      <c r="G41" s="59"/>
      <c r="H41" s="59"/>
      <c r="I41" s="59"/>
      <c r="J41" s="60"/>
      <c r="K41" s="59"/>
      <c r="L41" s="59"/>
      <c r="M41" s="59"/>
      <c r="N41" s="59"/>
      <c r="O41" s="59"/>
      <c r="P41" s="60"/>
      <c r="Q41" s="60"/>
      <c r="R41" s="60"/>
      <c r="S41" s="60"/>
      <c r="T41" s="60"/>
      <c r="U41" s="60"/>
      <c r="V41" s="60"/>
      <c r="W41" s="60"/>
      <c r="X41" s="60"/>
      <c r="Y41" s="60"/>
    </row>
    <row r="42" customFormat="false" ht="12" hidden="false" customHeight="true" outlineLevel="0" collapsed="false">
      <c r="A42" s="57" t="s">
        <v>85</v>
      </c>
      <c r="B42" s="19" t="n">
        <v>42467</v>
      </c>
      <c r="C42" s="18" t="s">
        <v>234</v>
      </c>
      <c r="D42" s="58" t="s">
        <v>235</v>
      </c>
      <c r="E42" s="18" t="n">
        <v>1800</v>
      </c>
      <c r="F42" s="59"/>
      <c r="G42" s="59"/>
      <c r="H42" s="59"/>
      <c r="I42" s="59"/>
      <c r="J42" s="60"/>
      <c r="K42" s="59"/>
      <c r="L42" s="59"/>
      <c r="M42" s="59"/>
      <c r="N42" s="59"/>
      <c r="O42" s="59"/>
      <c r="P42" s="60"/>
      <c r="Q42" s="60"/>
      <c r="R42" s="60"/>
      <c r="S42" s="60"/>
      <c r="T42" s="60"/>
      <c r="U42" s="60"/>
      <c r="V42" s="60"/>
      <c r="W42" s="60"/>
      <c r="X42" s="60"/>
      <c r="Y42" s="60"/>
    </row>
    <row r="43" customFormat="false" ht="12" hidden="false" customHeight="true" outlineLevel="0" collapsed="false">
      <c r="A43" s="57" t="s">
        <v>192</v>
      </c>
      <c r="B43" s="19" t="n">
        <v>42598</v>
      </c>
      <c r="C43" s="11" t="s">
        <v>234</v>
      </c>
      <c r="D43" s="58" t="s">
        <v>235</v>
      </c>
      <c r="E43" s="18" t="n">
        <v>1800</v>
      </c>
      <c r="F43" s="59"/>
      <c r="G43" s="59"/>
      <c r="H43" s="59"/>
      <c r="I43" s="59"/>
      <c r="J43" s="60"/>
      <c r="K43" s="59"/>
      <c r="L43" s="59"/>
      <c r="M43" s="59"/>
      <c r="N43" s="59"/>
      <c r="O43" s="59"/>
      <c r="P43" s="60"/>
      <c r="Q43" s="60"/>
      <c r="R43" s="60"/>
      <c r="S43" s="60"/>
      <c r="T43" s="60"/>
      <c r="U43" s="60"/>
      <c r="V43" s="60"/>
      <c r="W43" s="60"/>
      <c r="X43" s="60"/>
      <c r="Y43" s="60"/>
    </row>
    <row r="44" customFormat="false" ht="12" hidden="false" customHeight="true" outlineLevel="0" collapsed="false">
      <c r="A44" s="61" t="s">
        <v>87</v>
      </c>
      <c r="B44" s="19" t="n">
        <v>42475</v>
      </c>
      <c r="C44" s="11" t="s">
        <v>237</v>
      </c>
      <c r="D44" s="58" t="n">
        <v>1631</v>
      </c>
      <c r="E44" s="18" t="n">
        <v>1800</v>
      </c>
      <c r="F44" s="59"/>
      <c r="G44" s="59"/>
      <c r="H44" s="59"/>
      <c r="I44" s="59"/>
      <c r="J44" s="60"/>
      <c r="K44" s="59"/>
      <c r="L44" s="59"/>
      <c r="M44" s="59"/>
      <c r="N44" s="59"/>
      <c r="O44" s="59"/>
      <c r="P44" s="60"/>
      <c r="Q44" s="60"/>
      <c r="R44" s="60"/>
      <c r="S44" s="60"/>
      <c r="T44" s="60"/>
      <c r="U44" s="60"/>
      <c r="V44" s="60"/>
      <c r="W44" s="60"/>
      <c r="X44" s="60"/>
      <c r="Y44" s="60"/>
    </row>
    <row r="45" customFormat="false" ht="12" hidden="false" customHeight="true" outlineLevel="0" collapsed="false">
      <c r="A45" s="57" t="s">
        <v>194</v>
      </c>
      <c r="B45" s="19" t="n">
        <v>42604</v>
      </c>
      <c r="C45" s="11" t="s">
        <v>242</v>
      </c>
      <c r="D45" s="58" t="s">
        <v>235</v>
      </c>
      <c r="E45" s="18" t="n">
        <v>1800</v>
      </c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</row>
    <row r="46" customFormat="false" ht="12" hidden="false" customHeight="true" outlineLevel="0" collapsed="false">
      <c r="A46" s="57" t="s">
        <v>96</v>
      </c>
      <c r="B46" s="19" t="n">
        <v>42263</v>
      </c>
      <c r="C46" s="11" t="s">
        <v>234</v>
      </c>
      <c r="D46" s="58" t="s">
        <v>235</v>
      </c>
      <c r="E46" s="18" t="n">
        <v>1200</v>
      </c>
      <c r="F46" s="59"/>
      <c r="G46" s="59"/>
      <c r="H46" s="59"/>
      <c r="I46" s="59"/>
      <c r="J46" s="60"/>
      <c r="K46" s="59"/>
      <c r="L46" s="59"/>
      <c r="M46" s="59"/>
      <c r="N46" s="59"/>
      <c r="O46" s="59"/>
      <c r="P46" s="60"/>
      <c r="Q46" s="60"/>
      <c r="R46" s="60"/>
      <c r="S46" s="60"/>
      <c r="T46" s="60"/>
      <c r="U46" s="60"/>
      <c r="V46" s="60"/>
      <c r="W46" s="60"/>
      <c r="X46" s="60"/>
      <c r="Y46" s="60"/>
    </row>
    <row r="47" customFormat="false" ht="12" hidden="false" customHeight="true" outlineLevel="0" collapsed="false">
      <c r="A47" s="57" t="s">
        <v>98</v>
      </c>
      <c r="B47" s="19" t="n">
        <v>42262</v>
      </c>
      <c r="C47" s="11" t="s">
        <v>234</v>
      </c>
      <c r="D47" s="58" t="s">
        <v>235</v>
      </c>
      <c r="E47" s="18" t="n">
        <v>1200</v>
      </c>
      <c r="F47" s="59"/>
      <c r="G47" s="59"/>
      <c r="H47" s="59"/>
      <c r="I47" s="59"/>
      <c r="J47" s="60"/>
      <c r="K47" s="59"/>
      <c r="L47" s="59"/>
      <c r="M47" s="59"/>
      <c r="N47" s="59"/>
      <c r="O47" s="59"/>
      <c r="P47" s="60"/>
      <c r="Q47" s="60"/>
      <c r="R47" s="60"/>
      <c r="S47" s="60"/>
      <c r="T47" s="60"/>
      <c r="U47" s="60"/>
      <c r="V47" s="60"/>
      <c r="W47" s="60"/>
      <c r="X47" s="60"/>
      <c r="Y47" s="60"/>
    </row>
    <row r="48" customFormat="false" ht="12" hidden="false" customHeight="true" outlineLevel="0" collapsed="false">
      <c r="A48" s="57" t="s">
        <v>100</v>
      </c>
      <c r="B48" s="19" t="n">
        <v>42268</v>
      </c>
      <c r="C48" s="11" t="s">
        <v>234</v>
      </c>
      <c r="D48" s="58" t="n">
        <v>2623</v>
      </c>
      <c r="E48" s="18" t="n">
        <v>1200</v>
      </c>
      <c r="F48" s="59"/>
      <c r="G48" s="59"/>
      <c r="H48" s="59"/>
      <c r="I48" s="59"/>
      <c r="J48" s="60"/>
      <c r="K48" s="59"/>
      <c r="L48" s="59"/>
      <c r="M48" s="59"/>
      <c r="N48" s="59"/>
      <c r="O48" s="59"/>
      <c r="P48" s="60"/>
      <c r="Q48" s="60"/>
      <c r="R48" s="60"/>
      <c r="S48" s="60"/>
      <c r="T48" s="60"/>
      <c r="U48" s="60"/>
      <c r="V48" s="60"/>
      <c r="W48" s="60"/>
      <c r="X48" s="60"/>
      <c r="Y48" s="60"/>
    </row>
    <row r="49" customFormat="false" ht="12" hidden="false" customHeight="true" outlineLevel="0" collapsed="false">
      <c r="A49" s="57" t="s">
        <v>101</v>
      </c>
      <c r="B49" s="19" t="n">
        <v>42272</v>
      </c>
      <c r="C49" s="11" t="s">
        <v>234</v>
      </c>
      <c r="D49" s="58" t="s">
        <v>249</v>
      </c>
      <c r="E49" s="18" t="n">
        <v>1200</v>
      </c>
      <c r="F49" s="59"/>
      <c r="G49" s="59"/>
      <c r="H49" s="59"/>
      <c r="I49" s="59"/>
      <c r="J49" s="60"/>
      <c r="K49" s="59"/>
      <c r="L49" s="59"/>
      <c r="M49" s="59"/>
      <c r="N49" s="59"/>
      <c r="O49" s="59"/>
      <c r="P49" s="60"/>
      <c r="Q49" s="60"/>
      <c r="R49" s="60"/>
      <c r="S49" s="60"/>
      <c r="T49" s="60"/>
      <c r="U49" s="60"/>
      <c r="V49" s="60"/>
      <c r="W49" s="60"/>
      <c r="X49" s="60"/>
      <c r="Y49" s="60"/>
    </row>
    <row r="50" customFormat="false" ht="12" hidden="false" customHeight="true" outlineLevel="0" collapsed="false">
      <c r="A50" s="57" t="s">
        <v>102</v>
      </c>
      <c r="B50" s="19" t="n">
        <v>42275</v>
      </c>
      <c r="C50" s="11" t="s">
        <v>234</v>
      </c>
      <c r="D50" s="58" t="n">
        <v>1643</v>
      </c>
      <c r="E50" s="18" t="n">
        <v>1200</v>
      </c>
      <c r="F50" s="59"/>
      <c r="G50" s="59"/>
      <c r="H50" s="59"/>
      <c r="I50" s="59"/>
      <c r="J50" s="60"/>
      <c r="K50" s="59"/>
      <c r="L50" s="59"/>
      <c r="M50" s="59"/>
      <c r="N50" s="59"/>
      <c r="O50" s="59"/>
      <c r="P50" s="60"/>
      <c r="Q50" s="60"/>
      <c r="R50" s="60"/>
      <c r="S50" s="60"/>
      <c r="T50" s="60"/>
      <c r="U50" s="60"/>
      <c r="V50" s="60"/>
      <c r="W50" s="60"/>
      <c r="X50" s="60"/>
      <c r="Y50" s="60"/>
    </row>
    <row r="51" customFormat="false" ht="12" hidden="false" customHeight="true" outlineLevel="0" collapsed="false">
      <c r="A51" s="57" t="s">
        <v>104</v>
      </c>
      <c r="B51" s="19" t="n">
        <v>42282</v>
      </c>
      <c r="C51" s="11" t="s">
        <v>234</v>
      </c>
      <c r="D51" s="58" t="s">
        <v>235</v>
      </c>
      <c r="E51" s="18" t="n">
        <v>1200</v>
      </c>
      <c r="F51" s="59"/>
      <c r="G51" s="59"/>
      <c r="H51" s="59"/>
      <c r="I51" s="59"/>
      <c r="J51" s="60"/>
      <c r="K51" s="59"/>
      <c r="L51" s="59"/>
      <c r="M51" s="59"/>
      <c r="N51" s="59"/>
      <c r="O51" s="59"/>
      <c r="P51" s="60"/>
      <c r="Q51" s="60"/>
      <c r="R51" s="60"/>
      <c r="S51" s="60"/>
      <c r="T51" s="60"/>
      <c r="U51" s="60"/>
      <c r="V51" s="60"/>
      <c r="W51" s="60"/>
      <c r="X51" s="60"/>
      <c r="Y51" s="60"/>
    </row>
    <row r="52" customFormat="false" ht="12" hidden="false" customHeight="true" outlineLevel="0" collapsed="false">
      <c r="A52" s="62" t="s">
        <v>196</v>
      </c>
      <c r="B52" s="19" t="n">
        <v>42426</v>
      </c>
      <c r="C52" s="11" t="s">
        <v>234</v>
      </c>
      <c r="D52" s="58" t="n">
        <v>1321</v>
      </c>
      <c r="E52" s="18" t="n">
        <v>1800</v>
      </c>
      <c r="F52" s="59"/>
      <c r="G52" s="59"/>
      <c r="H52" s="59"/>
      <c r="I52" s="59"/>
      <c r="J52" s="60"/>
      <c r="K52" s="59"/>
      <c r="L52" s="59"/>
      <c r="M52" s="59"/>
      <c r="N52" s="59"/>
      <c r="O52" s="59"/>
      <c r="P52" s="60"/>
      <c r="Q52" s="60"/>
      <c r="R52" s="60"/>
      <c r="S52" s="60"/>
      <c r="T52" s="60"/>
      <c r="U52" s="60"/>
      <c r="V52" s="60"/>
      <c r="W52" s="60"/>
      <c r="X52" s="60"/>
      <c r="Y52" s="60"/>
    </row>
    <row r="53" customFormat="false" ht="12" hidden="false" customHeight="true" outlineLevel="0" collapsed="false">
      <c r="A53" s="57" t="s">
        <v>106</v>
      </c>
      <c r="B53" s="19" t="n">
        <v>42283</v>
      </c>
      <c r="C53" s="11" t="s">
        <v>234</v>
      </c>
      <c r="D53" s="58" t="n">
        <v>2512</v>
      </c>
      <c r="E53" s="18" t="n">
        <v>1200</v>
      </c>
      <c r="F53" s="59"/>
      <c r="G53" s="59"/>
      <c r="H53" s="59"/>
      <c r="I53" s="59"/>
      <c r="J53" s="60"/>
      <c r="K53" s="59"/>
      <c r="L53" s="59"/>
      <c r="M53" s="59"/>
      <c r="N53" s="59"/>
      <c r="O53" s="59"/>
      <c r="P53" s="60"/>
      <c r="Q53" s="60"/>
      <c r="R53" s="60"/>
      <c r="S53" s="60"/>
      <c r="T53" s="60"/>
      <c r="U53" s="60"/>
      <c r="V53" s="60"/>
      <c r="W53" s="60"/>
      <c r="X53" s="60"/>
      <c r="Y53" s="60"/>
    </row>
    <row r="54" customFormat="false" ht="12" hidden="false" customHeight="true" outlineLevel="0" collapsed="false">
      <c r="A54" s="62" t="s">
        <v>197</v>
      </c>
      <c r="B54" s="19" t="n">
        <v>42425</v>
      </c>
      <c r="C54" s="11" t="s">
        <v>237</v>
      </c>
      <c r="D54" s="58" t="s">
        <v>235</v>
      </c>
      <c r="E54" s="18" t="n">
        <v>1800</v>
      </c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</row>
    <row r="55" customFormat="false" ht="12" hidden="false" customHeight="true" outlineLevel="0" collapsed="false">
      <c r="A55" s="57" t="s">
        <v>107</v>
      </c>
      <c r="B55" s="19" t="n">
        <v>42296</v>
      </c>
      <c r="C55" s="11" t="s">
        <v>234</v>
      </c>
      <c r="D55" s="58" t="n">
        <v>1112</v>
      </c>
      <c r="E55" s="18" t="n">
        <v>1800</v>
      </c>
      <c r="F55" s="59"/>
      <c r="G55" s="59"/>
      <c r="H55" s="59"/>
      <c r="I55" s="59"/>
      <c r="J55" s="60"/>
      <c r="K55" s="59"/>
      <c r="L55" s="59"/>
      <c r="M55" s="59"/>
      <c r="N55" s="59"/>
      <c r="O55" s="59"/>
      <c r="P55" s="60"/>
      <c r="Q55" s="60"/>
      <c r="R55" s="60"/>
      <c r="S55" s="60"/>
      <c r="T55" s="60"/>
      <c r="U55" s="60"/>
      <c r="V55" s="60"/>
      <c r="W55" s="60"/>
      <c r="X55" s="60"/>
      <c r="Y55" s="60"/>
    </row>
    <row r="56" customFormat="false" ht="12" hidden="false" customHeight="true" outlineLevel="0" collapsed="false">
      <c r="A56" s="57" t="s">
        <v>198</v>
      </c>
      <c r="B56" s="19" t="n">
        <v>42422</v>
      </c>
      <c r="C56" s="11" t="s">
        <v>237</v>
      </c>
      <c r="D56" s="58" t="s">
        <v>235</v>
      </c>
      <c r="E56" s="18" t="n">
        <v>1800</v>
      </c>
      <c r="F56" s="59"/>
      <c r="G56" s="59"/>
      <c r="H56" s="59"/>
      <c r="I56" s="59"/>
      <c r="J56" s="60"/>
      <c r="K56" s="59"/>
      <c r="L56" s="59"/>
      <c r="M56" s="59"/>
      <c r="N56" s="59"/>
      <c r="O56" s="59"/>
      <c r="P56" s="60"/>
      <c r="Q56" s="60"/>
      <c r="R56" s="60"/>
      <c r="S56" s="60"/>
      <c r="T56" s="60"/>
      <c r="U56" s="60"/>
      <c r="V56" s="60"/>
      <c r="W56" s="60"/>
      <c r="X56" s="60"/>
      <c r="Y56" s="60"/>
    </row>
    <row r="57" customFormat="false" ht="12" hidden="false" customHeight="true" outlineLevel="0" collapsed="false">
      <c r="A57" s="57" t="s">
        <v>109</v>
      </c>
      <c r="B57" s="19" t="n">
        <v>42312</v>
      </c>
      <c r="C57" s="11" t="s">
        <v>238</v>
      </c>
      <c r="D57" s="58" t="s">
        <v>235</v>
      </c>
      <c r="E57" s="18" t="n">
        <v>1800</v>
      </c>
      <c r="F57" s="59"/>
      <c r="G57" s="59"/>
      <c r="H57" s="59"/>
      <c r="I57" s="59"/>
      <c r="J57" s="60"/>
      <c r="K57" s="59"/>
      <c r="L57" s="59"/>
      <c r="M57" s="59"/>
      <c r="N57" s="59"/>
      <c r="O57" s="59"/>
      <c r="P57" s="60"/>
      <c r="Q57" s="60"/>
      <c r="R57" s="60"/>
      <c r="S57" s="60"/>
      <c r="T57" s="60"/>
      <c r="U57" s="60"/>
      <c r="V57" s="60"/>
      <c r="W57" s="60"/>
      <c r="X57" s="60"/>
      <c r="Y57" s="60"/>
    </row>
    <row r="58" customFormat="false" ht="12" hidden="false" customHeight="true" outlineLevel="0" collapsed="false">
      <c r="A58" s="57" t="s">
        <v>111</v>
      </c>
      <c r="B58" s="19" t="n">
        <v>42331</v>
      </c>
      <c r="C58" s="11" t="s">
        <v>234</v>
      </c>
      <c r="D58" s="58" t="s">
        <v>235</v>
      </c>
      <c r="E58" s="18" t="n">
        <v>1800</v>
      </c>
      <c r="F58" s="59"/>
      <c r="G58" s="59"/>
      <c r="H58" s="59"/>
      <c r="I58" s="59"/>
      <c r="J58" s="60"/>
      <c r="K58" s="59"/>
      <c r="L58" s="59"/>
      <c r="M58" s="59"/>
      <c r="N58" s="59"/>
      <c r="O58" s="59"/>
      <c r="P58" s="60"/>
      <c r="Q58" s="60"/>
      <c r="R58" s="60"/>
      <c r="S58" s="60"/>
      <c r="T58" s="60"/>
      <c r="U58" s="60"/>
      <c r="V58" s="60"/>
      <c r="W58" s="60"/>
      <c r="X58" s="60"/>
      <c r="Y58" s="60"/>
    </row>
    <row r="59" customFormat="false" ht="12" hidden="false" customHeight="true" outlineLevel="0" collapsed="false">
      <c r="A59" s="57" t="s">
        <v>113</v>
      </c>
      <c r="B59" s="19" t="n">
        <v>42328</v>
      </c>
      <c r="C59" s="11" t="s">
        <v>234</v>
      </c>
      <c r="D59" s="58" t="s">
        <v>235</v>
      </c>
      <c r="E59" s="18" t="n">
        <v>1800</v>
      </c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</row>
    <row r="60" customFormat="false" ht="12" hidden="false" customHeight="true" outlineLevel="0" collapsed="false">
      <c r="A60" s="57" t="s">
        <v>115</v>
      </c>
      <c r="B60" s="19" t="n">
        <v>42324</v>
      </c>
      <c r="C60" s="11" t="s">
        <v>237</v>
      </c>
      <c r="D60" s="58" t="s">
        <v>250</v>
      </c>
      <c r="E60" s="18" t="n">
        <v>1800</v>
      </c>
      <c r="F60" s="59"/>
      <c r="G60" s="59"/>
      <c r="H60" s="59"/>
      <c r="I60" s="59"/>
      <c r="J60" s="60"/>
      <c r="K60" s="59"/>
      <c r="L60" s="59"/>
      <c r="M60" s="59"/>
      <c r="N60" s="59"/>
      <c r="O60" s="59"/>
      <c r="P60" s="60"/>
      <c r="Q60" s="60"/>
      <c r="R60" s="60"/>
      <c r="S60" s="60"/>
      <c r="T60" s="60"/>
      <c r="U60" s="60"/>
      <c r="V60" s="60"/>
      <c r="W60" s="60"/>
      <c r="X60" s="60"/>
      <c r="Y60" s="60"/>
    </row>
    <row r="61" customFormat="false" ht="12" hidden="false" customHeight="true" outlineLevel="0" collapsed="false">
      <c r="A61" s="61" t="s">
        <v>199</v>
      </c>
      <c r="B61" s="19" t="n">
        <v>42462</v>
      </c>
      <c r="C61" s="18" t="s">
        <v>234</v>
      </c>
      <c r="D61" s="58" t="s">
        <v>235</v>
      </c>
      <c r="E61" s="18" t="n">
        <v>1800</v>
      </c>
      <c r="F61" s="59"/>
      <c r="G61" s="59"/>
      <c r="H61" s="59"/>
      <c r="I61" s="59"/>
      <c r="J61" s="60"/>
      <c r="K61" s="59"/>
      <c r="L61" s="59"/>
      <c r="M61" s="59"/>
      <c r="N61" s="59"/>
      <c r="O61" s="59"/>
      <c r="P61" s="60"/>
      <c r="Q61" s="60"/>
      <c r="R61" s="60"/>
      <c r="S61" s="60"/>
      <c r="T61" s="60"/>
      <c r="U61" s="60"/>
      <c r="V61" s="60"/>
      <c r="W61" s="60"/>
      <c r="X61" s="60"/>
      <c r="Y61" s="60"/>
    </row>
    <row r="62" customFormat="false" ht="12" hidden="false" customHeight="true" outlineLevel="0" collapsed="false">
      <c r="A62" s="57" t="s">
        <v>116</v>
      </c>
      <c r="B62" s="38" t="n">
        <v>42328</v>
      </c>
      <c r="C62" s="11" t="s">
        <v>251</v>
      </c>
      <c r="D62" s="58" t="s">
        <v>235</v>
      </c>
      <c r="E62" s="18" t="n">
        <v>1800</v>
      </c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</row>
    <row r="63" customFormat="false" ht="12" hidden="false" customHeight="true" outlineLevel="0" collapsed="false">
      <c r="A63" s="62" t="s">
        <v>118</v>
      </c>
      <c r="B63" s="26" t="n">
        <v>42340</v>
      </c>
      <c r="C63" s="11" t="s">
        <v>237</v>
      </c>
      <c r="D63" s="58" t="s">
        <v>235</v>
      </c>
      <c r="E63" s="18" t="n">
        <v>1800</v>
      </c>
      <c r="F63" s="59"/>
      <c r="G63" s="59"/>
      <c r="H63" s="59"/>
      <c r="I63" s="59"/>
      <c r="J63" s="60"/>
      <c r="K63" s="59"/>
      <c r="L63" s="59"/>
      <c r="M63" s="59"/>
      <c r="N63" s="59"/>
      <c r="O63" s="59"/>
      <c r="P63" s="60"/>
      <c r="Q63" s="60"/>
      <c r="R63" s="60"/>
      <c r="S63" s="60"/>
      <c r="T63" s="60"/>
      <c r="U63" s="60"/>
      <c r="V63" s="60"/>
      <c r="W63" s="60"/>
      <c r="X63" s="60"/>
      <c r="Y63" s="60"/>
    </row>
    <row r="64" customFormat="false" ht="12" hidden="false" customHeight="true" outlineLevel="0" collapsed="false">
      <c r="A64" s="62" t="s">
        <v>120</v>
      </c>
      <c r="B64" s="26" t="n">
        <v>42345</v>
      </c>
      <c r="C64" s="11" t="s">
        <v>237</v>
      </c>
      <c r="D64" s="58" t="s">
        <v>235</v>
      </c>
      <c r="E64" s="18" t="n">
        <v>1800</v>
      </c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</row>
    <row r="65" customFormat="false" ht="12" hidden="false" customHeight="true" outlineLevel="0" collapsed="false">
      <c r="A65" s="61" t="s">
        <v>201</v>
      </c>
      <c r="B65" s="19" t="n">
        <v>42480</v>
      </c>
      <c r="C65" s="11" t="s">
        <v>252</v>
      </c>
      <c r="D65" s="58" t="s">
        <v>235</v>
      </c>
      <c r="E65" s="18" t="n">
        <v>1800</v>
      </c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</row>
    <row r="66" customFormat="false" ht="12" hidden="false" customHeight="true" outlineLevel="0" collapsed="false">
      <c r="A66" s="62" t="s">
        <v>121</v>
      </c>
      <c r="B66" s="26" t="n">
        <v>42375</v>
      </c>
      <c r="C66" s="11" t="s">
        <v>234</v>
      </c>
      <c r="D66" s="58" t="s">
        <v>235</v>
      </c>
      <c r="E66" s="18" t="n">
        <v>1800</v>
      </c>
      <c r="F66" s="59"/>
      <c r="G66" s="59"/>
      <c r="H66" s="59"/>
      <c r="I66" s="59"/>
      <c r="J66" s="60"/>
      <c r="K66" s="59"/>
      <c r="L66" s="59"/>
      <c r="M66" s="59"/>
      <c r="N66" s="59"/>
      <c r="O66" s="59"/>
      <c r="P66" s="60"/>
      <c r="Q66" s="60"/>
      <c r="R66" s="60"/>
      <c r="S66" s="60"/>
      <c r="T66" s="60"/>
      <c r="U66" s="60"/>
      <c r="V66" s="60"/>
      <c r="W66" s="60"/>
      <c r="X66" s="60"/>
      <c r="Y66" s="60"/>
    </row>
    <row r="67" customFormat="false" ht="12" hidden="false" customHeight="true" outlineLevel="0" collapsed="false">
      <c r="A67" s="62" t="s">
        <v>122</v>
      </c>
      <c r="B67" s="26" t="n">
        <v>42377</v>
      </c>
      <c r="C67" s="11" t="s">
        <v>234</v>
      </c>
      <c r="D67" s="58" t="n">
        <v>1112</v>
      </c>
      <c r="E67" s="18" t="n">
        <v>1800</v>
      </c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</row>
    <row r="68" customFormat="false" ht="12" hidden="false" customHeight="true" outlineLevel="0" collapsed="false">
      <c r="A68" s="61" t="s">
        <v>203</v>
      </c>
      <c r="B68" s="19" t="n">
        <v>42502</v>
      </c>
      <c r="C68" s="11" t="s">
        <v>234</v>
      </c>
      <c r="D68" s="58" t="s">
        <v>235</v>
      </c>
      <c r="E68" s="18" t="n">
        <v>1800</v>
      </c>
      <c r="F68" s="59"/>
      <c r="G68" s="59"/>
      <c r="H68" s="59"/>
      <c r="I68" s="59"/>
      <c r="J68" s="60"/>
      <c r="K68" s="59"/>
      <c r="L68" s="59"/>
      <c r="M68" s="59"/>
      <c r="N68" s="59"/>
      <c r="O68" s="59"/>
      <c r="P68" s="60"/>
      <c r="Q68" s="60"/>
      <c r="R68" s="60"/>
      <c r="S68" s="60"/>
      <c r="T68" s="60"/>
      <c r="U68" s="60"/>
      <c r="V68" s="60"/>
      <c r="W68" s="60"/>
      <c r="X68" s="60"/>
      <c r="Y68" s="60"/>
    </row>
    <row r="69" customFormat="false" ht="12" hidden="false" customHeight="true" outlineLevel="0" collapsed="false">
      <c r="A69" s="62" t="s">
        <v>126</v>
      </c>
      <c r="B69" s="26" t="n">
        <v>42376</v>
      </c>
      <c r="C69" s="11" t="s">
        <v>234</v>
      </c>
      <c r="D69" s="58" t="s">
        <v>235</v>
      </c>
      <c r="E69" s="18" t="n">
        <v>1800</v>
      </c>
      <c r="F69" s="59"/>
      <c r="G69" s="59"/>
      <c r="H69" s="59"/>
      <c r="I69" s="59"/>
      <c r="J69" s="60"/>
      <c r="K69" s="59"/>
      <c r="L69" s="59"/>
      <c r="M69" s="59"/>
      <c r="N69" s="59"/>
      <c r="O69" s="59"/>
      <c r="P69" s="60"/>
      <c r="Q69" s="60"/>
      <c r="R69" s="60"/>
      <c r="S69" s="60"/>
      <c r="T69" s="60"/>
      <c r="U69" s="60"/>
      <c r="V69" s="60"/>
      <c r="W69" s="60"/>
      <c r="X69" s="60"/>
      <c r="Y69" s="60"/>
    </row>
    <row r="70" customFormat="false" ht="12" hidden="false" customHeight="true" outlineLevel="0" collapsed="false">
      <c r="A70" s="57" t="s">
        <v>205</v>
      </c>
      <c r="B70" s="19" t="n">
        <v>42503</v>
      </c>
      <c r="C70" s="11" t="s">
        <v>236</v>
      </c>
      <c r="D70" s="58" t="s">
        <v>235</v>
      </c>
      <c r="E70" s="18" t="n">
        <v>1800</v>
      </c>
      <c r="F70" s="59"/>
      <c r="G70" s="59"/>
      <c r="H70" s="59"/>
      <c r="I70" s="59"/>
      <c r="J70" s="60"/>
      <c r="K70" s="59"/>
      <c r="L70" s="59"/>
      <c r="M70" s="59"/>
      <c r="N70" s="59"/>
      <c r="O70" s="59"/>
      <c r="P70" s="60"/>
      <c r="Q70" s="60"/>
      <c r="R70" s="60"/>
      <c r="S70" s="60"/>
      <c r="T70" s="60"/>
      <c r="U70" s="60"/>
      <c r="V70" s="60"/>
      <c r="W70" s="60"/>
      <c r="X70" s="60"/>
      <c r="Y70" s="60"/>
    </row>
    <row r="71" customFormat="false" ht="12" hidden="false" customHeight="true" outlineLevel="0" collapsed="false">
      <c r="A71" s="62" t="s">
        <v>128</v>
      </c>
      <c r="B71" s="26" t="n">
        <v>42384</v>
      </c>
      <c r="C71" s="11" t="s">
        <v>237</v>
      </c>
      <c r="D71" s="58" t="n">
        <v>1223</v>
      </c>
      <c r="E71" s="18" t="n">
        <v>1800</v>
      </c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</row>
    <row r="72" customFormat="false" ht="12" hidden="false" customHeight="true" outlineLevel="0" collapsed="false">
      <c r="A72" s="57" t="s">
        <v>207</v>
      </c>
      <c r="B72" s="19" t="n">
        <v>42516</v>
      </c>
      <c r="C72" s="11" t="s">
        <v>236</v>
      </c>
      <c r="D72" s="58" t="s">
        <v>235</v>
      </c>
      <c r="E72" s="18" t="n">
        <v>1800</v>
      </c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</row>
    <row r="73" customFormat="false" ht="12" hidden="false" customHeight="true" outlineLevel="0" collapsed="false">
      <c r="A73" s="62" t="s">
        <v>129</v>
      </c>
      <c r="B73" s="26" t="n">
        <v>42397</v>
      </c>
      <c r="C73" s="11" t="s">
        <v>234</v>
      </c>
      <c r="D73" s="58" t="s">
        <v>253</v>
      </c>
      <c r="E73" s="18" t="n">
        <v>1800</v>
      </c>
      <c r="F73" s="59"/>
      <c r="G73" s="59"/>
      <c r="H73" s="59"/>
      <c r="I73" s="59"/>
      <c r="J73" s="60"/>
      <c r="K73" s="59"/>
      <c r="L73" s="59"/>
      <c r="M73" s="59"/>
      <c r="N73" s="59"/>
      <c r="O73" s="59"/>
      <c r="P73" s="60"/>
      <c r="Q73" s="60"/>
      <c r="R73" s="60"/>
      <c r="S73" s="60"/>
      <c r="T73" s="60"/>
      <c r="U73" s="60"/>
      <c r="V73" s="60"/>
      <c r="W73" s="60"/>
      <c r="X73" s="60"/>
      <c r="Y73" s="60"/>
    </row>
    <row r="74" customFormat="false" ht="12" hidden="false" customHeight="true" outlineLevel="0" collapsed="false">
      <c r="A74" s="57" t="s">
        <v>208</v>
      </c>
      <c r="B74" s="19" t="n">
        <v>42515</v>
      </c>
      <c r="C74" s="11" t="s">
        <v>234</v>
      </c>
      <c r="D74" s="58" t="n">
        <v>2141</v>
      </c>
      <c r="E74" s="18" t="n">
        <v>1800</v>
      </c>
      <c r="F74" s="59"/>
      <c r="G74" s="59"/>
      <c r="H74" s="59"/>
      <c r="I74" s="59"/>
      <c r="J74" s="60"/>
      <c r="K74" s="59"/>
      <c r="L74" s="59"/>
      <c r="M74" s="59"/>
      <c r="N74" s="59"/>
      <c r="O74" s="59"/>
      <c r="P74" s="60"/>
      <c r="Q74" s="60"/>
      <c r="R74" s="60"/>
      <c r="S74" s="60"/>
      <c r="T74" s="60"/>
      <c r="U74" s="60"/>
      <c r="V74" s="60"/>
      <c r="W74" s="60"/>
      <c r="X74" s="60"/>
      <c r="Y74" s="60"/>
    </row>
    <row r="75" customFormat="false" ht="12" hidden="false" customHeight="true" outlineLevel="0" collapsed="false">
      <c r="A75" s="62" t="s">
        <v>130</v>
      </c>
      <c r="B75" s="26" t="n">
        <v>42390</v>
      </c>
      <c r="C75" s="11" t="s">
        <v>234</v>
      </c>
      <c r="D75" s="58" t="s">
        <v>254</v>
      </c>
      <c r="E75" s="18" t="n">
        <v>1800</v>
      </c>
      <c r="F75" s="59"/>
      <c r="G75" s="59"/>
      <c r="H75" s="59"/>
      <c r="I75" s="59"/>
      <c r="J75" s="60"/>
      <c r="K75" s="59"/>
      <c r="L75" s="59"/>
      <c r="M75" s="59"/>
      <c r="N75" s="59"/>
      <c r="O75" s="59"/>
      <c r="P75" s="60"/>
      <c r="Q75" s="60"/>
      <c r="R75" s="60"/>
      <c r="S75" s="60"/>
      <c r="T75" s="60"/>
      <c r="U75" s="60"/>
      <c r="V75" s="60"/>
      <c r="W75" s="60"/>
      <c r="X75" s="60"/>
      <c r="Y75" s="60"/>
    </row>
    <row r="76" customFormat="false" ht="12" hidden="false" customHeight="true" outlineLevel="0" collapsed="false">
      <c r="A76" s="62" t="s">
        <v>131</v>
      </c>
      <c r="B76" s="26" t="n">
        <v>42404</v>
      </c>
      <c r="C76" s="11" t="s">
        <v>234</v>
      </c>
      <c r="D76" s="58" t="s">
        <v>235</v>
      </c>
      <c r="E76" s="18" t="n">
        <v>1800</v>
      </c>
      <c r="F76" s="59"/>
      <c r="G76" s="59"/>
      <c r="H76" s="59"/>
      <c r="I76" s="59"/>
      <c r="J76" s="60"/>
      <c r="K76" s="59"/>
      <c r="L76" s="59"/>
      <c r="M76" s="59"/>
      <c r="N76" s="59"/>
      <c r="O76" s="59"/>
      <c r="P76" s="60"/>
      <c r="Q76" s="60"/>
      <c r="R76" s="60"/>
      <c r="S76" s="60"/>
      <c r="T76" s="60"/>
      <c r="U76" s="60"/>
      <c r="V76" s="60"/>
      <c r="W76" s="60"/>
      <c r="X76" s="60"/>
      <c r="Y76" s="60"/>
    </row>
    <row r="77" customFormat="false" ht="12" hidden="false" customHeight="true" outlineLevel="0" collapsed="false">
      <c r="A77" s="57" t="s">
        <v>210</v>
      </c>
      <c r="B77" s="19" t="n">
        <v>42536</v>
      </c>
      <c r="C77" s="11" t="s">
        <v>255</v>
      </c>
      <c r="D77" s="58" t="n">
        <v>2612</v>
      </c>
      <c r="E77" s="18" t="n">
        <v>1800</v>
      </c>
      <c r="F77" s="60"/>
      <c r="G77" s="60"/>
      <c r="H77" s="60"/>
      <c r="I77" s="60"/>
      <c r="J77" s="60"/>
      <c r="K77" s="59"/>
      <c r="L77" s="59"/>
      <c r="M77" s="59"/>
      <c r="N77" s="59"/>
      <c r="O77" s="59"/>
      <c r="P77" s="60"/>
      <c r="Q77" s="60"/>
      <c r="R77" s="60"/>
      <c r="S77" s="60"/>
      <c r="T77" s="60"/>
      <c r="U77" s="60"/>
      <c r="V77" s="60"/>
      <c r="W77" s="60"/>
      <c r="X77" s="60"/>
      <c r="Y77" s="60"/>
    </row>
    <row r="78" customFormat="false" ht="12" hidden="false" customHeight="true" outlineLevel="0" collapsed="false">
      <c r="A78" s="62" t="s">
        <v>133</v>
      </c>
      <c r="B78" s="26" t="n">
        <v>42426</v>
      </c>
      <c r="C78" s="11" t="s">
        <v>234</v>
      </c>
      <c r="D78" s="58" t="n">
        <v>2541</v>
      </c>
      <c r="E78" s="18" t="n">
        <v>1800</v>
      </c>
      <c r="F78" s="59"/>
      <c r="G78" s="59"/>
      <c r="H78" s="59"/>
      <c r="I78" s="59"/>
      <c r="J78" s="60"/>
      <c r="K78" s="59"/>
      <c r="L78" s="59"/>
      <c r="M78" s="59"/>
      <c r="N78" s="59"/>
      <c r="O78" s="59"/>
      <c r="P78" s="60"/>
      <c r="Q78" s="60"/>
      <c r="R78" s="60"/>
      <c r="S78" s="60"/>
      <c r="T78" s="60"/>
      <c r="U78" s="60"/>
      <c r="V78" s="60"/>
      <c r="W78" s="60"/>
      <c r="X78" s="60"/>
      <c r="Y78" s="60"/>
    </row>
    <row r="79" customFormat="false" ht="12" hidden="false" customHeight="true" outlineLevel="0" collapsed="false">
      <c r="A79" s="57" t="s">
        <v>211</v>
      </c>
      <c r="B79" s="19" t="n">
        <v>42562</v>
      </c>
      <c r="C79" s="11" t="s">
        <v>237</v>
      </c>
      <c r="D79" s="58" t="s">
        <v>256</v>
      </c>
      <c r="E79" s="18" t="n">
        <v>1800</v>
      </c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</row>
    <row r="80" customFormat="false" ht="12" hidden="false" customHeight="true" outlineLevel="0" collapsed="false">
      <c r="A80" s="61" t="s">
        <v>134</v>
      </c>
      <c r="B80" s="19" t="n">
        <v>42464</v>
      </c>
      <c r="C80" s="18" t="s">
        <v>234</v>
      </c>
      <c r="D80" s="58" t="s">
        <v>257</v>
      </c>
      <c r="E80" s="18" t="n">
        <v>1800</v>
      </c>
      <c r="F80" s="59"/>
      <c r="G80" s="59"/>
      <c r="H80" s="59"/>
      <c r="I80" s="59"/>
      <c r="J80" s="63"/>
      <c r="K80" s="64"/>
      <c r="L80" s="64"/>
      <c r="M80" s="64"/>
      <c r="N80" s="64"/>
      <c r="O80" s="64"/>
      <c r="P80" s="63"/>
      <c r="Q80" s="63"/>
      <c r="R80" s="63"/>
      <c r="S80" s="63"/>
      <c r="T80" s="63"/>
      <c r="U80" s="63"/>
      <c r="V80" s="63"/>
      <c r="W80" s="63"/>
      <c r="X80" s="63"/>
      <c r="Y80" s="63"/>
    </row>
    <row r="81" customFormat="false" ht="12" hidden="false" customHeight="true" outlineLevel="0" collapsed="false">
      <c r="A81" s="57" t="s">
        <v>212</v>
      </c>
      <c r="B81" s="19" t="n">
        <v>42583</v>
      </c>
      <c r="C81" s="11" t="s">
        <v>237</v>
      </c>
      <c r="D81" s="58" t="n">
        <v>2512</v>
      </c>
      <c r="E81" s="18" t="n">
        <v>1800</v>
      </c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</row>
    <row r="82" customFormat="false" ht="12" hidden="false" customHeight="true" outlineLevel="0" collapsed="false">
      <c r="A82" s="57" t="s">
        <v>136</v>
      </c>
      <c r="B82" s="19" t="n">
        <v>42751</v>
      </c>
      <c r="C82" s="11" t="s">
        <v>234</v>
      </c>
      <c r="D82" s="58" t="s">
        <v>235</v>
      </c>
      <c r="E82" s="18" t="n">
        <v>1800</v>
      </c>
      <c r="F82" s="59"/>
      <c r="G82" s="59"/>
      <c r="H82" s="59"/>
      <c r="I82" s="59"/>
      <c r="J82" s="60"/>
      <c r="K82" s="59"/>
      <c r="L82" s="59"/>
      <c r="M82" s="59"/>
      <c r="N82" s="59"/>
      <c r="O82" s="59"/>
      <c r="P82" s="60"/>
      <c r="Q82" s="60"/>
      <c r="R82" s="60"/>
      <c r="S82" s="60"/>
      <c r="T82" s="60"/>
      <c r="U82" s="60"/>
      <c r="V82" s="60"/>
      <c r="W82" s="60"/>
      <c r="X82" s="60"/>
      <c r="Y82" s="60"/>
    </row>
    <row r="83" customFormat="false" ht="12" hidden="false" customHeight="true" outlineLevel="0" collapsed="false">
      <c r="A83" s="57" t="s">
        <v>214</v>
      </c>
      <c r="B83" s="19" t="n">
        <v>42863</v>
      </c>
      <c r="C83" s="11" t="s">
        <v>234</v>
      </c>
      <c r="D83" s="58" t="s">
        <v>235</v>
      </c>
      <c r="E83" s="18" t="n">
        <v>1800</v>
      </c>
      <c r="F83" s="59"/>
      <c r="G83" s="59"/>
      <c r="H83" s="59"/>
      <c r="I83" s="59"/>
      <c r="J83" s="60"/>
      <c r="K83" s="59"/>
      <c r="L83" s="59"/>
      <c r="M83" s="59"/>
      <c r="N83" s="59"/>
      <c r="O83" s="59"/>
      <c r="P83" s="60"/>
      <c r="Q83" s="60"/>
      <c r="R83" s="60"/>
      <c r="S83" s="60"/>
      <c r="T83" s="60"/>
      <c r="U83" s="60"/>
      <c r="V83" s="60"/>
      <c r="W83" s="60"/>
      <c r="X83" s="60"/>
      <c r="Y83" s="60"/>
    </row>
    <row r="84" customFormat="false" ht="12" hidden="false" customHeight="true" outlineLevel="0" collapsed="false">
      <c r="A84" s="57" t="s">
        <v>138</v>
      </c>
      <c r="B84" s="19" t="n">
        <v>42282</v>
      </c>
      <c r="C84" s="11" t="s">
        <v>234</v>
      </c>
      <c r="D84" s="58" t="s">
        <v>258</v>
      </c>
      <c r="E84" s="18" t="n">
        <v>1200</v>
      </c>
      <c r="F84" s="59"/>
      <c r="G84" s="59"/>
      <c r="H84" s="59"/>
      <c r="I84" s="59"/>
      <c r="J84" s="60"/>
      <c r="K84" s="59"/>
      <c r="L84" s="59"/>
      <c r="M84" s="59"/>
      <c r="N84" s="59"/>
      <c r="O84" s="59"/>
      <c r="P84" s="60"/>
      <c r="Q84" s="60"/>
      <c r="R84" s="60"/>
      <c r="S84" s="60"/>
      <c r="T84" s="60"/>
      <c r="U84" s="60"/>
      <c r="V84" s="60"/>
      <c r="W84" s="60"/>
      <c r="X84" s="60"/>
      <c r="Y84" s="60"/>
    </row>
    <row r="85" customFormat="false" ht="12" hidden="false" customHeight="true" outlineLevel="0" collapsed="false">
      <c r="A85" s="57" t="s">
        <v>215</v>
      </c>
      <c r="B85" s="19" t="n">
        <v>42416</v>
      </c>
      <c r="C85" s="11" t="s">
        <v>234</v>
      </c>
      <c r="D85" s="58" t="s">
        <v>235</v>
      </c>
      <c r="E85" s="18" t="n">
        <v>1800</v>
      </c>
      <c r="F85" s="59"/>
      <c r="G85" s="59"/>
      <c r="H85" s="59"/>
      <c r="I85" s="59"/>
      <c r="J85" s="63"/>
      <c r="K85" s="64"/>
      <c r="L85" s="64"/>
      <c r="M85" s="64"/>
      <c r="N85" s="64"/>
      <c r="O85" s="64"/>
      <c r="P85" s="63"/>
      <c r="Q85" s="63"/>
      <c r="R85" s="63"/>
      <c r="S85" s="63"/>
      <c r="T85" s="63"/>
      <c r="U85" s="63"/>
      <c r="V85" s="63"/>
      <c r="W85" s="63"/>
      <c r="X85" s="63"/>
      <c r="Y85" s="63"/>
    </row>
    <row r="86" customFormat="false" ht="12" hidden="false" customHeight="true" outlineLevel="0" collapsed="false">
      <c r="A86" s="57" t="s">
        <v>155</v>
      </c>
      <c r="B86" s="19" t="n">
        <v>42291</v>
      </c>
      <c r="C86" s="11" t="s">
        <v>237</v>
      </c>
      <c r="D86" s="58" t="s">
        <v>235</v>
      </c>
      <c r="E86" s="18" t="n">
        <v>1200</v>
      </c>
      <c r="F86" s="59"/>
      <c r="G86" s="59"/>
      <c r="H86" s="59"/>
      <c r="I86" s="59"/>
      <c r="J86" s="60"/>
      <c r="K86" s="59"/>
      <c r="L86" s="59"/>
      <c r="M86" s="59"/>
      <c r="N86" s="59"/>
      <c r="O86" s="59"/>
      <c r="P86" s="60"/>
      <c r="Q86" s="60"/>
      <c r="R86" s="60"/>
      <c r="S86" s="60"/>
      <c r="T86" s="60"/>
      <c r="U86" s="60"/>
      <c r="V86" s="60"/>
      <c r="W86" s="60"/>
      <c r="X86" s="60"/>
      <c r="Y86" s="60"/>
    </row>
    <row r="87" customFormat="false" ht="12" hidden="false" customHeight="true" outlineLevel="0" collapsed="false">
      <c r="A87" s="57" t="s">
        <v>156</v>
      </c>
      <c r="B87" s="19" t="n">
        <v>42327</v>
      </c>
      <c r="C87" s="11" t="s">
        <v>242</v>
      </c>
      <c r="D87" s="60" t="s">
        <v>259</v>
      </c>
      <c r="E87" s="18" t="n">
        <v>1800</v>
      </c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</row>
    <row r="88" customFormat="false" ht="12" hidden="false" customHeight="true" outlineLevel="0" collapsed="false">
      <c r="A88" s="57" t="s">
        <v>216</v>
      </c>
      <c r="B88" s="19" t="n">
        <v>42443</v>
      </c>
      <c r="C88" s="11" t="s">
        <v>234</v>
      </c>
      <c r="D88" s="58" t="s">
        <v>235</v>
      </c>
      <c r="E88" s="18" t="n">
        <v>1800</v>
      </c>
      <c r="F88" s="59"/>
      <c r="G88" s="59"/>
      <c r="H88" s="59"/>
      <c r="I88" s="59"/>
      <c r="J88" s="60"/>
      <c r="K88" s="59"/>
      <c r="L88" s="59"/>
      <c r="M88" s="59"/>
      <c r="N88" s="59"/>
      <c r="O88" s="59"/>
      <c r="P88" s="60"/>
      <c r="Q88" s="60"/>
      <c r="R88" s="60"/>
      <c r="S88" s="60"/>
      <c r="T88" s="60"/>
      <c r="U88" s="60"/>
      <c r="V88" s="60"/>
      <c r="W88" s="60"/>
      <c r="X88" s="60"/>
      <c r="Y88" s="60"/>
    </row>
    <row r="89" customFormat="false" ht="12" hidden="false" customHeight="true" outlineLevel="0" collapsed="false">
      <c r="A89" s="57" t="s">
        <v>139</v>
      </c>
      <c r="B89" s="19" t="n">
        <v>42313</v>
      </c>
      <c r="C89" s="11" t="s">
        <v>237</v>
      </c>
      <c r="D89" s="58" t="s">
        <v>235</v>
      </c>
      <c r="E89" s="18" t="n">
        <v>1800</v>
      </c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</row>
    <row r="90" customFormat="false" ht="12" hidden="false" customHeight="true" outlineLevel="0" collapsed="false">
      <c r="A90" s="57" t="s">
        <v>157</v>
      </c>
      <c r="B90" s="19" t="n">
        <v>42359</v>
      </c>
      <c r="C90" s="11" t="s">
        <v>234</v>
      </c>
      <c r="D90" s="58" t="s">
        <v>235</v>
      </c>
      <c r="E90" s="18" t="n">
        <v>1800</v>
      </c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</row>
    <row r="91" customFormat="false" ht="12" hidden="false" customHeight="true" outlineLevel="0" collapsed="false">
      <c r="A91" s="57" t="s">
        <v>158</v>
      </c>
      <c r="B91" s="19" t="n">
        <v>42386</v>
      </c>
      <c r="C91" s="11" t="s">
        <v>234</v>
      </c>
      <c r="D91" s="58" t="s">
        <v>235</v>
      </c>
      <c r="E91" s="18" t="n">
        <v>1800</v>
      </c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</row>
    <row r="92" customFormat="false" ht="12" hidden="false" customHeight="true" outlineLevel="0" collapsed="false">
      <c r="A92" s="57" t="s">
        <v>159</v>
      </c>
      <c r="B92" s="19" t="n">
        <v>42384</v>
      </c>
      <c r="C92" s="11" t="s">
        <v>234</v>
      </c>
      <c r="D92" s="58" t="s">
        <v>260</v>
      </c>
      <c r="E92" s="18" t="n">
        <v>1800</v>
      </c>
      <c r="F92" s="59"/>
      <c r="G92" s="59"/>
      <c r="H92" s="59"/>
      <c r="I92" s="59"/>
      <c r="J92" s="60"/>
      <c r="K92" s="59"/>
      <c r="L92" s="59"/>
      <c r="M92" s="59"/>
      <c r="N92" s="59"/>
      <c r="O92" s="59"/>
      <c r="P92" s="60"/>
      <c r="Q92" s="60"/>
      <c r="R92" s="60"/>
      <c r="S92" s="60"/>
      <c r="T92" s="60"/>
      <c r="U92" s="60"/>
      <c r="V92" s="60"/>
      <c r="W92" s="60"/>
      <c r="X92" s="60"/>
      <c r="Y92" s="60"/>
    </row>
    <row r="93" customFormat="false" ht="12" hidden="false" customHeight="true" outlineLevel="0" collapsed="false">
      <c r="A93" s="61" t="s">
        <v>217</v>
      </c>
      <c r="B93" s="19" t="n">
        <v>42513</v>
      </c>
      <c r="C93" s="11" t="s">
        <v>261</v>
      </c>
      <c r="D93" s="58" t="s">
        <v>262</v>
      </c>
      <c r="E93" s="18" t="n">
        <v>1800</v>
      </c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</row>
    <row r="94" customFormat="false" ht="12" hidden="false" customHeight="true" outlineLevel="0" collapsed="false">
      <c r="A94" s="57" t="s">
        <v>160</v>
      </c>
      <c r="B94" s="19" t="n">
        <v>42381</v>
      </c>
      <c r="C94" s="11" t="s">
        <v>234</v>
      </c>
      <c r="D94" s="58" t="n">
        <v>1023</v>
      </c>
      <c r="E94" s="18" t="n">
        <v>1800</v>
      </c>
      <c r="F94" s="59"/>
      <c r="G94" s="59"/>
      <c r="H94" s="59"/>
      <c r="I94" s="59"/>
      <c r="J94" s="60"/>
      <c r="K94" s="59"/>
      <c r="L94" s="59"/>
      <c r="M94" s="59"/>
      <c r="N94" s="59"/>
      <c r="O94" s="59"/>
      <c r="P94" s="60"/>
      <c r="Q94" s="60"/>
      <c r="R94" s="60"/>
      <c r="S94" s="60"/>
      <c r="T94" s="60"/>
      <c r="U94" s="60"/>
      <c r="V94" s="60"/>
      <c r="W94" s="60"/>
      <c r="X94" s="60"/>
      <c r="Y94" s="60"/>
    </row>
    <row r="95" customFormat="false" ht="12" hidden="false" customHeight="true" outlineLevel="0" collapsed="false">
      <c r="A95" s="61" t="s">
        <v>218</v>
      </c>
      <c r="B95" s="19" t="n">
        <v>42503</v>
      </c>
      <c r="C95" s="11" t="s">
        <v>234</v>
      </c>
      <c r="D95" s="58" t="n">
        <v>1711</v>
      </c>
      <c r="E95" s="18" t="n">
        <v>1800</v>
      </c>
      <c r="F95" s="59"/>
      <c r="G95" s="59"/>
      <c r="H95" s="59"/>
      <c r="I95" s="59"/>
      <c r="J95" s="60"/>
      <c r="K95" s="59"/>
      <c r="L95" s="59"/>
      <c r="M95" s="59"/>
      <c r="N95" s="59"/>
      <c r="O95" s="59"/>
      <c r="P95" s="60"/>
      <c r="Q95" s="60"/>
      <c r="R95" s="60"/>
      <c r="S95" s="60"/>
      <c r="T95" s="60"/>
      <c r="U95" s="60"/>
      <c r="V95" s="60"/>
      <c r="W95" s="60"/>
      <c r="X95" s="60"/>
      <c r="Y95" s="60"/>
    </row>
    <row r="96" customFormat="false" ht="12" hidden="false" customHeight="true" outlineLevel="0" collapsed="false">
      <c r="A96" s="57" t="s">
        <v>161</v>
      </c>
      <c r="B96" s="19" t="n">
        <v>42395</v>
      </c>
      <c r="C96" s="11" t="s">
        <v>237</v>
      </c>
      <c r="D96" s="58" t="n">
        <v>1413</v>
      </c>
      <c r="E96" s="18" t="n">
        <v>1800</v>
      </c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</row>
    <row r="97" customFormat="false" ht="12" hidden="false" customHeight="true" outlineLevel="0" collapsed="false">
      <c r="A97" s="61" t="s">
        <v>219</v>
      </c>
      <c r="B97" s="19" t="n">
        <v>42522</v>
      </c>
      <c r="C97" s="11" t="s">
        <v>237</v>
      </c>
      <c r="D97" s="58" t="s">
        <v>235</v>
      </c>
      <c r="E97" s="18" t="n">
        <v>1800</v>
      </c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</row>
    <row r="98" customFormat="false" ht="12" hidden="false" customHeight="true" outlineLevel="0" collapsed="false">
      <c r="A98" s="57" t="s">
        <v>162</v>
      </c>
      <c r="B98" s="19" t="n">
        <v>42401</v>
      </c>
      <c r="C98" s="11" t="s">
        <v>237</v>
      </c>
      <c r="D98" s="58" t="s">
        <v>263</v>
      </c>
      <c r="E98" s="18" t="n">
        <v>1800</v>
      </c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</row>
    <row r="99" customFormat="false" ht="12" hidden="false" customHeight="true" outlineLevel="0" collapsed="false">
      <c r="A99" s="57" t="s">
        <v>220</v>
      </c>
      <c r="B99" s="19" t="n">
        <v>42535</v>
      </c>
      <c r="C99" s="11" t="s">
        <v>236</v>
      </c>
      <c r="D99" s="58" t="n">
        <v>1041</v>
      </c>
      <c r="E99" s="18" t="n">
        <v>1800</v>
      </c>
      <c r="F99" s="59"/>
      <c r="G99" s="59"/>
      <c r="H99" s="59"/>
      <c r="I99" s="59"/>
      <c r="J99" s="60"/>
      <c r="K99" s="59"/>
      <c r="L99" s="59"/>
      <c r="M99" s="59"/>
      <c r="N99" s="59"/>
      <c r="O99" s="59"/>
      <c r="P99" s="60"/>
      <c r="Q99" s="60"/>
      <c r="R99" s="60"/>
      <c r="S99" s="60"/>
      <c r="T99" s="60"/>
      <c r="U99" s="60"/>
      <c r="V99" s="60"/>
      <c r="W99" s="60"/>
      <c r="X99" s="60"/>
      <c r="Y99" s="60"/>
    </row>
    <row r="100" customFormat="false" ht="12" hidden="false" customHeight="true" outlineLevel="0" collapsed="false">
      <c r="A100" s="61" t="s">
        <v>141</v>
      </c>
      <c r="B100" s="38" t="n">
        <v>42411</v>
      </c>
      <c r="C100" s="11" t="s">
        <v>237</v>
      </c>
      <c r="D100" s="58" t="n">
        <v>1413</v>
      </c>
      <c r="E100" s="18" t="n">
        <v>1800</v>
      </c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</row>
    <row r="101" customFormat="false" ht="12" hidden="false" customHeight="true" outlineLevel="0" collapsed="false">
      <c r="A101" s="57" t="s">
        <v>221</v>
      </c>
      <c r="B101" s="19" t="n">
        <v>42559</v>
      </c>
      <c r="C101" s="11" t="s">
        <v>234</v>
      </c>
      <c r="D101" s="58" t="s">
        <v>235</v>
      </c>
      <c r="E101" s="18" t="n">
        <v>1800</v>
      </c>
      <c r="F101" s="63"/>
      <c r="G101" s="63"/>
      <c r="H101" s="63"/>
      <c r="I101" s="63"/>
      <c r="J101" s="60"/>
      <c r="K101" s="59"/>
      <c r="L101" s="59"/>
      <c r="M101" s="59"/>
      <c r="N101" s="59"/>
      <c r="O101" s="59"/>
      <c r="P101" s="60"/>
      <c r="Q101" s="60"/>
      <c r="R101" s="60"/>
      <c r="S101" s="60"/>
      <c r="T101" s="60"/>
      <c r="U101" s="60"/>
      <c r="V101" s="60"/>
      <c r="W101" s="60"/>
      <c r="X101" s="60"/>
      <c r="Y101" s="60"/>
    </row>
    <row r="102" customFormat="false" ht="12" hidden="false" customHeight="true" outlineLevel="0" collapsed="false">
      <c r="A102" s="57" t="s">
        <v>163</v>
      </c>
      <c r="B102" s="19" t="n">
        <v>42417</v>
      </c>
      <c r="C102" s="11" t="s">
        <v>234</v>
      </c>
      <c r="D102" s="58" t="s">
        <v>235</v>
      </c>
      <c r="E102" s="18" t="n">
        <v>1800</v>
      </c>
      <c r="F102" s="59"/>
      <c r="G102" s="59"/>
      <c r="H102" s="59"/>
      <c r="I102" s="59"/>
      <c r="J102" s="60"/>
      <c r="K102" s="59"/>
      <c r="L102" s="59"/>
      <c r="M102" s="59"/>
      <c r="N102" s="59"/>
      <c r="O102" s="59"/>
      <c r="P102" s="60"/>
      <c r="Q102" s="60"/>
      <c r="R102" s="60"/>
      <c r="S102" s="60"/>
      <c r="T102" s="60"/>
      <c r="U102" s="60"/>
      <c r="V102" s="60"/>
      <c r="W102" s="60"/>
      <c r="X102" s="60"/>
      <c r="Y102" s="60"/>
    </row>
    <row r="103" customFormat="false" ht="12" hidden="false" customHeight="true" outlineLevel="0" collapsed="false">
      <c r="A103" s="61" t="s">
        <v>223</v>
      </c>
      <c r="B103" s="19" t="n">
        <v>42552</v>
      </c>
      <c r="C103" s="11" t="s">
        <v>237</v>
      </c>
      <c r="D103" s="58" t="s">
        <v>235</v>
      </c>
      <c r="E103" s="18" t="n">
        <v>1800</v>
      </c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</row>
    <row r="104" customFormat="false" ht="12" hidden="false" customHeight="true" outlineLevel="0" collapsed="false">
      <c r="A104" s="61" t="s">
        <v>88</v>
      </c>
      <c r="B104" s="19" t="n">
        <v>42459</v>
      </c>
      <c r="C104" s="11" t="s">
        <v>234</v>
      </c>
      <c r="D104" s="60" t="s">
        <v>264</v>
      </c>
      <c r="E104" s="18" t="n">
        <v>1800</v>
      </c>
      <c r="F104" s="59"/>
      <c r="G104" s="59"/>
      <c r="H104" s="59"/>
      <c r="I104" s="59"/>
      <c r="J104" s="60"/>
      <c r="K104" s="59"/>
      <c r="L104" s="59"/>
      <c r="M104" s="59"/>
      <c r="N104" s="59"/>
      <c r="O104" s="59"/>
      <c r="P104" s="60"/>
      <c r="Q104" s="60"/>
      <c r="R104" s="60"/>
      <c r="S104" s="60"/>
      <c r="T104" s="60"/>
      <c r="U104" s="60"/>
      <c r="V104" s="60"/>
      <c r="W104" s="60"/>
      <c r="X104" s="60"/>
      <c r="Y104" s="60"/>
    </row>
    <row r="105" customFormat="false" ht="12" hidden="false" customHeight="true" outlineLevel="0" collapsed="false">
      <c r="A105" s="61" t="s">
        <v>164</v>
      </c>
      <c r="B105" s="19" t="n">
        <v>42465</v>
      </c>
      <c r="C105" s="18" t="s">
        <v>234</v>
      </c>
      <c r="D105" s="60" t="s">
        <v>265</v>
      </c>
      <c r="E105" s="18" t="n">
        <v>1800</v>
      </c>
      <c r="F105" s="59"/>
      <c r="G105" s="59"/>
      <c r="H105" s="59"/>
      <c r="I105" s="59"/>
      <c r="J105" s="60"/>
      <c r="K105" s="59"/>
      <c r="L105" s="59"/>
      <c r="M105" s="59"/>
      <c r="N105" s="59"/>
      <c r="O105" s="59"/>
      <c r="P105" s="60"/>
      <c r="Q105" s="60"/>
      <c r="R105" s="60"/>
      <c r="S105" s="60"/>
      <c r="T105" s="60"/>
      <c r="U105" s="60"/>
      <c r="V105" s="60"/>
      <c r="W105" s="60"/>
      <c r="X105" s="60"/>
      <c r="Y105" s="60"/>
    </row>
    <row r="106" customFormat="false" ht="12" hidden="false" customHeight="true" outlineLevel="0" collapsed="false">
      <c r="A106" s="61" t="s">
        <v>224</v>
      </c>
      <c r="B106" s="19" t="n">
        <v>42587</v>
      </c>
      <c r="C106" s="11" t="s">
        <v>234</v>
      </c>
      <c r="D106" s="58" t="s">
        <v>235</v>
      </c>
      <c r="E106" s="18" t="n">
        <v>1800</v>
      </c>
      <c r="F106" s="63"/>
      <c r="G106" s="63"/>
      <c r="H106" s="63"/>
      <c r="I106" s="63"/>
      <c r="J106" s="63"/>
      <c r="K106" s="64"/>
      <c r="L106" s="64"/>
      <c r="M106" s="64"/>
      <c r="N106" s="64"/>
      <c r="O106" s="64"/>
      <c r="P106" s="63"/>
      <c r="Q106" s="63"/>
      <c r="R106" s="63"/>
      <c r="S106" s="63"/>
      <c r="T106" s="63"/>
      <c r="U106" s="63"/>
      <c r="V106" s="63"/>
      <c r="W106" s="63"/>
      <c r="X106" s="63"/>
      <c r="Y106" s="63"/>
    </row>
    <row r="107" customFormat="false" ht="12" hidden="false" customHeight="true" outlineLevel="0" collapsed="false">
      <c r="A107" s="57" t="s">
        <v>165</v>
      </c>
      <c r="B107" s="19" t="n">
        <v>42466</v>
      </c>
      <c r="C107" s="18" t="s">
        <v>234</v>
      </c>
      <c r="D107" s="60" t="s">
        <v>235</v>
      </c>
      <c r="E107" s="18" t="n">
        <v>1800</v>
      </c>
      <c r="F107" s="59"/>
      <c r="G107" s="59"/>
      <c r="H107" s="59"/>
      <c r="I107" s="59"/>
      <c r="J107" s="60"/>
      <c r="K107" s="59"/>
      <c r="L107" s="59"/>
      <c r="M107" s="59"/>
      <c r="N107" s="59"/>
      <c r="O107" s="59"/>
      <c r="P107" s="60"/>
      <c r="Q107" s="60"/>
      <c r="R107" s="60"/>
      <c r="S107" s="60"/>
      <c r="T107" s="60"/>
      <c r="U107" s="60"/>
      <c r="V107" s="60"/>
      <c r="W107" s="60"/>
      <c r="X107" s="60"/>
      <c r="Y107" s="60"/>
    </row>
    <row r="108" customFormat="false" ht="12" hidden="false" customHeight="true" outlineLevel="0" collapsed="false">
      <c r="A108" s="57" t="s">
        <v>226</v>
      </c>
      <c r="B108" s="19" t="n">
        <v>42594</v>
      </c>
      <c r="C108" s="11" t="s">
        <v>234</v>
      </c>
      <c r="D108" s="58" t="s">
        <v>235</v>
      </c>
      <c r="E108" s="18" t="n">
        <v>1800</v>
      </c>
      <c r="F108" s="59"/>
      <c r="G108" s="59"/>
      <c r="H108" s="59"/>
      <c r="I108" s="59"/>
      <c r="J108" s="60"/>
      <c r="K108" s="59"/>
      <c r="L108" s="59"/>
      <c r="M108" s="59"/>
      <c r="N108" s="59"/>
      <c r="O108" s="59"/>
      <c r="P108" s="60"/>
      <c r="Q108" s="60"/>
      <c r="R108" s="60"/>
      <c r="S108" s="60"/>
      <c r="T108" s="60"/>
      <c r="U108" s="60"/>
      <c r="V108" s="60"/>
      <c r="W108" s="60"/>
      <c r="X108" s="60"/>
      <c r="Y108" s="60"/>
    </row>
    <row r="109" customFormat="false" ht="12" hidden="false" customHeight="true" outlineLevel="0" collapsed="false">
      <c r="A109" s="57" t="s">
        <v>166</v>
      </c>
      <c r="B109" s="19" t="n">
        <v>42472</v>
      </c>
      <c r="C109" s="18" t="s">
        <v>234</v>
      </c>
      <c r="D109" s="58" t="s">
        <v>235</v>
      </c>
      <c r="E109" s="18" t="n">
        <v>1800</v>
      </c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</row>
    <row r="110" customFormat="false" ht="12" hidden="false" customHeight="true" outlineLevel="0" collapsed="false">
      <c r="A110" s="57" t="s">
        <v>227</v>
      </c>
      <c r="B110" s="19" t="n">
        <v>42606</v>
      </c>
      <c r="C110" s="11" t="s">
        <v>237</v>
      </c>
      <c r="D110" s="58" t="s">
        <v>235</v>
      </c>
      <c r="E110" s="18" t="n">
        <v>1800</v>
      </c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</row>
    <row r="111" customFormat="false" ht="12" hidden="false" customHeight="true" outlineLevel="0" collapsed="false">
      <c r="A111" s="57" t="s">
        <v>266</v>
      </c>
      <c r="B111" s="19" t="n">
        <v>42235</v>
      </c>
      <c r="C111" s="11" t="s">
        <v>237</v>
      </c>
      <c r="D111" s="58" t="n">
        <v>2512</v>
      </c>
      <c r="E111" s="18" t="n">
        <v>1200</v>
      </c>
      <c r="F111" s="59"/>
      <c r="G111" s="59"/>
      <c r="H111" s="59"/>
      <c r="I111" s="59"/>
      <c r="J111" s="60"/>
      <c r="K111" s="59"/>
      <c r="L111" s="59"/>
      <c r="M111" s="59"/>
      <c r="N111" s="59"/>
      <c r="O111" s="59"/>
      <c r="P111" s="60"/>
      <c r="Q111" s="60"/>
      <c r="R111" s="60"/>
      <c r="S111" s="60"/>
      <c r="T111" s="60"/>
      <c r="U111" s="60"/>
      <c r="V111" s="60"/>
      <c r="W111" s="60"/>
      <c r="X111" s="60"/>
      <c r="Y111" s="60"/>
    </row>
    <row r="112" customFormat="false" ht="12" hidden="false" customHeight="true" outlineLevel="0" collapsed="false">
      <c r="A112" s="57" t="s">
        <v>167</v>
      </c>
      <c r="B112" s="19" t="n">
        <v>42234</v>
      </c>
      <c r="C112" s="11" t="s">
        <v>234</v>
      </c>
      <c r="D112" s="58" t="s">
        <v>235</v>
      </c>
      <c r="E112" s="18" t="n">
        <v>1200</v>
      </c>
      <c r="F112" s="59"/>
      <c r="G112" s="59"/>
      <c r="H112" s="59"/>
      <c r="I112" s="59"/>
      <c r="J112" s="60"/>
      <c r="K112" s="59"/>
      <c r="L112" s="59"/>
      <c r="M112" s="59"/>
      <c r="N112" s="59"/>
      <c r="O112" s="59"/>
      <c r="P112" s="60"/>
      <c r="Q112" s="60"/>
      <c r="R112" s="60"/>
      <c r="S112" s="60"/>
      <c r="T112" s="60"/>
      <c r="U112" s="60"/>
      <c r="V112" s="60"/>
      <c r="W112" s="60"/>
      <c r="X112" s="60"/>
      <c r="Y112" s="60"/>
    </row>
    <row r="113" customFormat="false" ht="12" hidden="false" customHeight="true" outlineLevel="0" collapsed="false">
      <c r="A113" s="57" t="s">
        <v>228</v>
      </c>
      <c r="B113" s="19" t="n">
        <v>42373</v>
      </c>
      <c r="C113" s="11" t="s">
        <v>234</v>
      </c>
      <c r="D113" s="58" t="s">
        <v>235</v>
      </c>
      <c r="E113" s="18" t="n">
        <v>1800</v>
      </c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</row>
    <row r="114" customFormat="false" ht="12" hidden="false" customHeight="true" outlineLevel="0" collapsed="false">
      <c r="A114" s="57" t="s">
        <v>168</v>
      </c>
      <c r="B114" s="19" t="n">
        <v>42237</v>
      </c>
      <c r="C114" s="11" t="s">
        <v>234</v>
      </c>
      <c r="D114" s="58" t="s">
        <v>235</v>
      </c>
      <c r="E114" s="18" t="n">
        <v>1200</v>
      </c>
      <c r="F114" s="59"/>
      <c r="G114" s="59"/>
      <c r="H114" s="59"/>
      <c r="I114" s="59"/>
      <c r="J114" s="60"/>
      <c r="K114" s="59"/>
      <c r="L114" s="59"/>
      <c r="M114" s="59"/>
      <c r="N114" s="59"/>
      <c r="O114" s="59"/>
      <c r="P114" s="60"/>
      <c r="Q114" s="60"/>
      <c r="R114" s="60"/>
      <c r="S114" s="60"/>
      <c r="T114" s="60"/>
      <c r="U114" s="60"/>
      <c r="V114" s="60"/>
      <c r="W114" s="60"/>
      <c r="X114" s="60"/>
      <c r="Y114" s="60"/>
    </row>
    <row r="115" customFormat="false" ht="12" hidden="false" customHeight="true" outlineLevel="0" collapsed="false">
      <c r="A115" s="57" t="s">
        <v>229</v>
      </c>
      <c r="B115" s="19" t="n">
        <v>42367</v>
      </c>
      <c r="C115" s="11" t="s">
        <v>234</v>
      </c>
      <c r="D115" s="58" t="n">
        <v>1823</v>
      </c>
      <c r="E115" s="18" t="n">
        <v>1800</v>
      </c>
      <c r="F115" s="59"/>
      <c r="G115" s="59"/>
      <c r="H115" s="59"/>
      <c r="I115" s="59"/>
      <c r="J115" s="60"/>
      <c r="K115" s="59"/>
      <c r="L115" s="59"/>
      <c r="M115" s="59"/>
      <c r="N115" s="59"/>
      <c r="O115" s="59"/>
      <c r="P115" s="60"/>
      <c r="Q115" s="60"/>
      <c r="R115" s="60"/>
      <c r="S115" s="60"/>
      <c r="T115" s="60"/>
      <c r="U115" s="60"/>
      <c r="V115" s="60"/>
      <c r="W115" s="60"/>
      <c r="X115" s="60"/>
      <c r="Y115" s="60"/>
    </row>
    <row r="116" customFormat="false" ht="12" hidden="false" customHeight="true" outlineLevel="0" collapsed="false">
      <c r="A116" s="57" t="s">
        <v>170</v>
      </c>
      <c r="B116" s="19" t="n">
        <v>42250</v>
      </c>
      <c r="C116" s="11" t="s">
        <v>234</v>
      </c>
      <c r="D116" s="58" t="s">
        <v>267</v>
      </c>
      <c r="E116" s="18" t="n">
        <v>1200</v>
      </c>
      <c r="F116" s="59"/>
      <c r="G116" s="59"/>
      <c r="H116" s="59"/>
      <c r="I116" s="59"/>
      <c r="J116" s="60"/>
      <c r="K116" s="59"/>
      <c r="L116" s="59"/>
      <c r="M116" s="59"/>
      <c r="N116" s="59"/>
      <c r="O116" s="59"/>
      <c r="P116" s="60"/>
      <c r="Q116" s="60"/>
      <c r="R116" s="60"/>
      <c r="S116" s="60"/>
      <c r="T116" s="60"/>
      <c r="U116" s="60"/>
      <c r="V116" s="60"/>
      <c r="W116" s="60"/>
      <c r="X116" s="60"/>
      <c r="Y116" s="60"/>
    </row>
    <row r="117" customFormat="false" ht="12" hidden="false" customHeight="true" outlineLevel="0" collapsed="false">
      <c r="A117" s="57" t="s">
        <v>230</v>
      </c>
      <c r="B117" s="19" t="n">
        <v>42373</v>
      </c>
      <c r="C117" s="11" t="s">
        <v>234</v>
      </c>
      <c r="D117" s="58" t="s">
        <v>235</v>
      </c>
      <c r="E117" s="18" t="n">
        <v>1800</v>
      </c>
      <c r="F117" s="59"/>
      <c r="G117" s="59"/>
      <c r="H117" s="59"/>
      <c r="I117" s="59"/>
      <c r="J117" s="60"/>
      <c r="K117" s="59"/>
      <c r="L117" s="59"/>
      <c r="M117" s="59"/>
      <c r="N117" s="59"/>
      <c r="O117" s="59"/>
      <c r="P117" s="60"/>
      <c r="Q117" s="60"/>
      <c r="R117" s="60"/>
      <c r="S117" s="60"/>
      <c r="T117" s="60"/>
      <c r="U117" s="60"/>
      <c r="V117" s="60"/>
      <c r="W117" s="60"/>
      <c r="X117" s="60"/>
      <c r="Y117" s="6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V1" activeCellId="0" sqref="V1"/>
    </sheetView>
  </sheetViews>
  <sheetFormatPr defaultRowHeight="12.8" zeroHeight="false" outlineLevelRow="0" outlineLevelCol="0"/>
  <cols>
    <col collapsed="false" customWidth="true" hidden="false" outlineLevel="0" max="1" min="1" style="49" width="9.8"/>
    <col collapsed="false" customWidth="true" hidden="false" outlineLevel="0" max="2" min="2" style="0" width="14.51"/>
    <col collapsed="false" customWidth="true" hidden="false" outlineLevel="0" max="3" min="3" style="0" width="8.83"/>
    <col collapsed="false" customWidth="true" hidden="false" outlineLevel="0" max="4" min="4" style="65" width="8.83"/>
    <col collapsed="false" customWidth="true" hidden="false" outlineLevel="0" max="12" min="5" style="0" width="8.83"/>
    <col collapsed="false" customWidth="true" hidden="false" outlineLevel="0" max="13" min="13" style="0" width="7.15"/>
    <col collapsed="false" customWidth="true" hidden="false" outlineLevel="0" max="14" min="14" style="0" width="14.16"/>
    <col collapsed="false" customWidth="true" hidden="false" outlineLevel="0" max="15" min="15" style="66" width="8.83"/>
    <col collapsed="false" customWidth="true" hidden="false" outlineLevel="0" max="20" min="16" style="0" width="13.17"/>
    <col collapsed="false" customWidth="true" hidden="false" outlineLevel="0" max="21" min="21" style="0" width="51.52"/>
    <col collapsed="false" customWidth="true" hidden="false" outlineLevel="0" max="22" min="22" style="0" width="61.16"/>
    <col collapsed="false" customWidth="true" hidden="false" outlineLevel="0" max="30" min="23" style="0" width="13.17"/>
    <col collapsed="false" customWidth="true" hidden="false" outlineLevel="0" max="31" min="31" style="0" width="16.14"/>
    <col collapsed="false" customWidth="true" hidden="false" outlineLevel="0" max="32" min="32" style="0" width="54.83"/>
    <col collapsed="false" customWidth="true" hidden="false" outlineLevel="0" max="37" min="33" style="0" width="19.5"/>
    <col collapsed="false" customWidth="true" hidden="false" outlineLevel="0" max="47" min="38" style="0" width="15.83"/>
    <col collapsed="false" customWidth="true" hidden="false" outlineLevel="0" max="53" min="48" style="0" width="13.66"/>
    <col collapsed="false" customWidth="true" hidden="false" outlineLevel="0" max="1025" min="54" style="0" width="24.34"/>
  </cols>
  <sheetData>
    <row r="1" s="70" customFormat="true" ht="12.75" hidden="false" customHeight="true" outlineLevel="0" collapsed="false">
      <c r="A1" s="67" t="s">
        <v>268</v>
      </c>
      <c r="B1" s="67" t="s">
        <v>269</v>
      </c>
      <c r="C1" s="68" t="s">
        <v>270</v>
      </c>
      <c r="D1" s="69" t="s">
        <v>271</v>
      </c>
      <c r="E1" s="67" t="s">
        <v>272</v>
      </c>
      <c r="F1" s="67" t="s">
        <v>273</v>
      </c>
      <c r="G1" s="67" t="s">
        <v>274</v>
      </c>
      <c r="H1" s="67" t="s">
        <v>275</v>
      </c>
      <c r="I1" s="67" t="s">
        <v>276</v>
      </c>
      <c r="J1" s="67" t="s">
        <v>277</v>
      </c>
      <c r="K1" s="67" t="s">
        <v>278</v>
      </c>
      <c r="L1" s="70" t="s">
        <v>279</v>
      </c>
      <c r="M1" s="70" t="s">
        <v>280</v>
      </c>
      <c r="N1" s="70" t="s">
        <v>281</v>
      </c>
      <c r="O1" s="71" t="s">
        <v>282</v>
      </c>
      <c r="P1" s="70" t="s">
        <v>283</v>
      </c>
      <c r="Q1" s="70" t="s">
        <v>284</v>
      </c>
      <c r="R1" s="70" t="s">
        <v>285</v>
      </c>
      <c r="S1" s="70" t="s">
        <v>286</v>
      </c>
      <c r="T1" s="70" t="s">
        <v>287</v>
      </c>
      <c r="U1" s="70" t="s">
        <v>288</v>
      </c>
      <c r="V1" s="70" t="s">
        <v>289</v>
      </c>
      <c r="W1" s="70" t="s">
        <v>290</v>
      </c>
      <c r="X1" s="70" t="s">
        <v>291</v>
      </c>
      <c r="Y1" s="70" t="s">
        <v>292</v>
      </c>
      <c r="Z1" s="70" t="s">
        <v>293</v>
      </c>
      <c r="AA1" s="70" t="s">
        <v>294</v>
      </c>
      <c r="AB1" s="70" t="s">
        <v>295</v>
      </c>
      <c r="AC1" s="70" t="s">
        <v>296</v>
      </c>
      <c r="AD1" s="70" t="s">
        <v>297</v>
      </c>
      <c r="AE1" s="70" t="s">
        <v>298</v>
      </c>
      <c r="AF1" s="67" t="s">
        <v>299</v>
      </c>
      <c r="AG1" s="67"/>
      <c r="AH1" s="67"/>
    </row>
    <row r="2" customFormat="false" ht="12" hidden="false" customHeight="true" outlineLevel="0" collapsed="false">
      <c r="A2" s="72" t="s">
        <v>27</v>
      </c>
      <c r="B2" s="73" t="n">
        <v>42262</v>
      </c>
      <c r="C2" s="74" t="s">
        <v>300</v>
      </c>
      <c r="D2" s="75" t="s">
        <v>301</v>
      </c>
      <c r="E2" s="74" t="n">
        <f aca="false">IF(mmn!A2=MEG!A2,MEG!E2)</f>
        <v>1200</v>
      </c>
      <c r="F2" s="74" t="n">
        <v>1</v>
      </c>
      <c r="G2" s="74" t="n">
        <v>1</v>
      </c>
      <c r="H2" s="74" t="n">
        <v>1</v>
      </c>
      <c r="I2" s="74" t="n">
        <v>1</v>
      </c>
      <c r="J2" s="74" t="n">
        <f aca="false">IF(AND(F2=1,G2=1,H2=1,I2=1),1,0)</f>
        <v>1</v>
      </c>
      <c r="K2" s="74" t="n">
        <v>1</v>
      </c>
      <c r="L2" s="74" t="n">
        <v>0</v>
      </c>
      <c r="M2" s="74" t="n">
        <v>41</v>
      </c>
      <c r="N2" s="76" t="n">
        <v>108</v>
      </c>
      <c r="O2" s="77" t="s">
        <v>28</v>
      </c>
      <c r="P2" s="76" t="n">
        <v>40</v>
      </c>
      <c r="Q2" s="76" t="n">
        <v>17</v>
      </c>
      <c r="R2" s="76" t="n">
        <v>6</v>
      </c>
      <c r="S2" s="76" t="n">
        <v>16</v>
      </c>
      <c r="T2" s="76" t="n">
        <v>6</v>
      </c>
      <c r="U2" s="78" t="s">
        <v>302</v>
      </c>
      <c r="V2" s="78" t="s">
        <v>302</v>
      </c>
      <c r="W2" s="76" t="n">
        <v>0</v>
      </c>
      <c r="X2" s="79"/>
      <c r="Y2" s="79"/>
      <c r="Z2" s="79"/>
      <c r="AA2" s="76"/>
      <c r="AB2" s="76"/>
      <c r="AC2" s="76"/>
      <c r="AD2" s="76" t="s">
        <v>303</v>
      </c>
      <c r="AE2" s="76" t="n">
        <f aca="false">8*16+8</f>
        <v>136</v>
      </c>
      <c r="AF2" s="74"/>
      <c r="AG2" s="74"/>
      <c r="AH2" s="74"/>
    </row>
    <row r="3" customFormat="false" ht="12" hidden="false" customHeight="true" outlineLevel="0" collapsed="false">
      <c r="A3" s="72" t="s">
        <v>31</v>
      </c>
      <c r="B3" s="73" t="n">
        <v>42293</v>
      </c>
      <c r="C3" s="74" t="s">
        <v>300</v>
      </c>
      <c r="D3" s="75" t="s">
        <v>301</v>
      </c>
      <c r="E3" s="74" t="n">
        <f aca="false">IF(mmn!A3=MEG!A3,MEG!E3)</f>
        <v>1200</v>
      </c>
      <c r="F3" s="74" t="n">
        <v>1</v>
      </c>
      <c r="G3" s="74" t="n">
        <v>1</v>
      </c>
      <c r="H3" s="74" t="n">
        <v>1</v>
      </c>
      <c r="I3" s="74" t="n">
        <v>1</v>
      </c>
      <c r="J3" s="74" t="n">
        <f aca="false">IF(AND(F3=1,G3=1,H3=1,I3=1),1,0)</f>
        <v>1</v>
      </c>
      <c r="K3" s="74" t="n">
        <v>1</v>
      </c>
      <c r="L3" s="74" t="n">
        <v>0</v>
      </c>
      <c r="M3" s="74" t="n">
        <v>22</v>
      </c>
      <c r="N3" s="76" t="n">
        <v>115</v>
      </c>
      <c r="O3" s="80" t="s">
        <v>28</v>
      </c>
      <c r="P3" s="76" t="n">
        <v>42</v>
      </c>
      <c r="Q3" s="76" t="n">
        <v>16</v>
      </c>
      <c r="R3" s="76" t="n">
        <v>6</v>
      </c>
      <c r="S3" s="76" t="n">
        <v>15</v>
      </c>
      <c r="T3" s="76" t="n">
        <v>5</v>
      </c>
      <c r="U3" s="78" t="s">
        <v>302</v>
      </c>
      <c r="V3" s="78" t="s">
        <v>302</v>
      </c>
      <c r="W3" s="76" t="n">
        <v>2</v>
      </c>
      <c r="X3" s="79" t="n">
        <v>40301</v>
      </c>
      <c r="Y3" s="76" t="s">
        <v>28</v>
      </c>
      <c r="Z3" s="79" t="n">
        <v>41284</v>
      </c>
      <c r="AA3" s="76" t="s">
        <v>28</v>
      </c>
      <c r="AB3" s="76"/>
      <c r="AC3" s="76"/>
      <c r="AD3" s="76" t="s">
        <v>304</v>
      </c>
      <c r="AE3" s="76" t="n">
        <f aca="false">8*16+12</f>
        <v>140</v>
      </c>
      <c r="AF3" s="74"/>
      <c r="AG3" s="74"/>
      <c r="AH3" s="74"/>
    </row>
    <row r="4" customFormat="false" ht="12" hidden="false" customHeight="true" outlineLevel="0" collapsed="false">
      <c r="A4" s="72" t="s">
        <v>34</v>
      </c>
      <c r="B4" s="73" t="n">
        <v>42276</v>
      </c>
      <c r="C4" s="74" t="s">
        <v>300</v>
      </c>
      <c r="D4" s="75" t="s">
        <v>301</v>
      </c>
      <c r="E4" s="74" t="n">
        <f aca="false">IF(mmn!A4=MEG!A4,MEG!E4)</f>
        <v>1200</v>
      </c>
      <c r="F4" s="74" t="n">
        <v>1</v>
      </c>
      <c r="G4" s="74" t="n">
        <v>1</v>
      </c>
      <c r="H4" s="74" t="n">
        <v>1</v>
      </c>
      <c r="I4" s="74" t="n">
        <v>1</v>
      </c>
      <c r="J4" s="74" t="n">
        <f aca="false">IF(AND(F4=1,G4=1,H4=1,I4=1),1,0)</f>
        <v>1</v>
      </c>
      <c r="K4" s="74" t="n">
        <v>1</v>
      </c>
      <c r="L4" s="74" t="n">
        <v>0</v>
      </c>
      <c r="M4" s="74" t="n">
        <v>45</v>
      </c>
      <c r="N4" s="76" t="n">
        <v>112</v>
      </c>
      <c r="O4" s="80" t="s">
        <v>35</v>
      </c>
      <c r="P4" s="76" t="n">
        <v>43</v>
      </c>
      <c r="Q4" s="76" t="n">
        <v>14</v>
      </c>
      <c r="R4" s="76" t="n">
        <v>5</v>
      </c>
      <c r="S4" s="76" t="n">
        <v>12</v>
      </c>
      <c r="T4" s="76" t="n">
        <v>5</v>
      </c>
      <c r="U4" s="78" t="s">
        <v>305</v>
      </c>
      <c r="V4" s="78" t="s">
        <v>302</v>
      </c>
      <c r="W4" s="76" t="n">
        <v>0</v>
      </c>
      <c r="X4" s="76"/>
      <c r="Y4" s="76"/>
      <c r="Z4" s="76"/>
      <c r="AA4" s="76"/>
      <c r="AB4" s="76"/>
      <c r="AC4" s="76"/>
      <c r="AD4" s="76" t="s">
        <v>306</v>
      </c>
      <c r="AE4" s="76" t="n">
        <f aca="false">8*16+11</f>
        <v>139</v>
      </c>
      <c r="AF4" s="74"/>
      <c r="AG4" s="74"/>
      <c r="AH4" s="74"/>
    </row>
    <row r="5" customFormat="false" ht="12" hidden="false" customHeight="true" outlineLevel="0" collapsed="false">
      <c r="A5" s="72" t="s">
        <v>90</v>
      </c>
      <c r="B5" s="73" t="n">
        <v>42286</v>
      </c>
      <c r="C5" s="74" t="s">
        <v>300</v>
      </c>
      <c r="D5" s="75" t="s">
        <v>301</v>
      </c>
      <c r="E5" s="74" t="n">
        <f aca="false">IF(mmn!A5=MEG!A5,MEG!E5)</f>
        <v>1200</v>
      </c>
      <c r="F5" s="74" t="n">
        <v>1</v>
      </c>
      <c r="G5" s="74" t="n">
        <v>1</v>
      </c>
      <c r="H5" s="74" t="n">
        <v>1</v>
      </c>
      <c r="I5" s="74" t="n">
        <v>1</v>
      </c>
      <c r="J5" s="74" t="n">
        <f aca="false">IF(AND(F5=1,G5=1,H5=1,I5=1),1,0)</f>
        <v>1</v>
      </c>
      <c r="K5" s="74" t="n">
        <v>1</v>
      </c>
      <c r="L5" s="74" t="n">
        <v>0</v>
      </c>
      <c r="M5" s="74" t="n">
        <v>46.5</v>
      </c>
      <c r="N5" s="76" t="n">
        <v>119</v>
      </c>
      <c r="O5" s="80" t="s">
        <v>35</v>
      </c>
      <c r="P5" s="76" t="n">
        <v>42</v>
      </c>
      <c r="Q5" s="76" t="n">
        <v>19</v>
      </c>
      <c r="R5" s="76" t="n">
        <v>6</v>
      </c>
      <c r="S5" s="76" t="n">
        <v>14</v>
      </c>
      <c r="T5" s="76" t="n">
        <v>5</v>
      </c>
      <c r="U5" s="78" t="s">
        <v>307</v>
      </c>
      <c r="V5" s="78" t="s">
        <v>302</v>
      </c>
      <c r="W5" s="76" t="n">
        <v>1</v>
      </c>
      <c r="X5" s="79" t="n">
        <v>41502</v>
      </c>
      <c r="Y5" s="76" t="s">
        <v>35</v>
      </c>
      <c r="Z5" s="76"/>
      <c r="AA5" s="76"/>
      <c r="AB5" s="76"/>
      <c r="AC5" s="76"/>
      <c r="AD5" s="76" t="s">
        <v>308</v>
      </c>
      <c r="AE5" s="76" t="n">
        <f aca="false">7*16+5</f>
        <v>117</v>
      </c>
      <c r="AF5" s="74"/>
      <c r="AG5" s="74"/>
      <c r="AH5" s="74"/>
    </row>
    <row r="6" customFormat="false" ht="12" hidden="false" customHeight="true" outlineLevel="0" collapsed="false">
      <c r="A6" s="72" t="s">
        <v>37</v>
      </c>
      <c r="B6" s="73" t="n">
        <v>42279</v>
      </c>
      <c r="C6" s="74" t="s">
        <v>300</v>
      </c>
      <c r="D6" s="75" t="s">
        <v>301</v>
      </c>
      <c r="E6" s="74" t="n">
        <f aca="false">IF(mmn!A6=MEG!A6,MEG!E6)</f>
        <v>1200</v>
      </c>
      <c r="F6" s="74" t="n">
        <v>1</v>
      </c>
      <c r="G6" s="74" t="n">
        <v>1</v>
      </c>
      <c r="H6" s="74" t="n">
        <v>1</v>
      </c>
      <c r="I6" s="74" t="n">
        <v>1</v>
      </c>
      <c r="J6" s="74" t="n">
        <f aca="false">IF(AND(F6=1,G6=1,H6=1,I6=1),1,0)</f>
        <v>1</v>
      </c>
      <c r="K6" s="74" t="n">
        <v>1</v>
      </c>
      <c r="L6" s="74" t="n">
        <v>0</v>
      </c>
      <c r="M6" s="74" t="n">
        <v>43</v>
      </c>
      <c r="N6" s="76" t="n">
        <v>113</v>
      </c>
      <c r="O6" s="80" t="s">
        <v>28</v>
      </c>
      <c r="P6" s="76" t="n">
        <v>42</v>
      </c>
      <c r="Q6" s="76" t="n">
        <v>19</v>
      </c>
      <c r="R6" s="76" t="n">
        <v>6</v>
      </c>
      <c r="S6" s="76" t="n">
        <v>14</v>
      </c>
      <c r="T6" s="76" t="n">
        <v>5</v>
      </c>
      <c r="U6" s="78" t="s">
        <v>309</v>
      </c>
      <c r="V6" s="78" t="s">
        <v>309</v>
      </c>
      <c r="W6" s="76" t="n">
        <v>0</v>
      </c>
      <c r="X6" s="76"/>
      <c r="Y6" s="76"/>
      <c r="Z6" s="76"/>
      <c r="AA6" s="76"/>
      <c r="AB6" s="76"/>
      <c r="AC6" s="76"/>
      <c r="AD6" s="76" t="s">
        <v>310</v>
      </c>
      <c r="AE6" s="76" t="n">
        <f aca="false">8*16+5</f>
        <v>133</v>
      </c>
      <c r="AF6" s="74"/>
      <c r="AG6" s="74"/>
      <c r="AH6" s="74"/>
    </row>
    <row r="7" customFormat="false" ht="12" hidden="false" customHeight="true" outlineLevel="0" collapsed="false">
      <c r="A7" s="72" t="s">
        <v>39</v>
      </c>
      <c r="B7" s="73" t="n">
        <v>42286</v>
      </c>
      <c r="C7" s="74" t="s">
        <v>311</v>
      </c>
      <c r="D7" s="75" t="s">
        <v>301</v>
      </c>
      <c r="E7" s="74" t="n">
        <f aca="false">IF(mmn!A7=MEG!A7,MEG!E7)</f>
        <v>1200</v>
      </c>
      <c r="F7" s="74" t="n">
        <v>1</v>
      </c>
      <c r="G7" s="74" t="n">
        <v>0</v>
      </c>
      <c r="H7" s="74" t="n">
        <v>0</v>
      </c>
      <c r="I7" s="74" t="n">
        <v>0</v>
      </c>
      <c r="J7" s="74" t="n">
        <f aca="false">IF(AND(F7=1,G7=1,H7=1,I7=1),1,0)</f>
        <v>0</v>
      </c>
      <c r="K7" s="74" t="n">
        <v>1</v>
      </c>
      <c r="L7" s="74" t="n">
        <v>0</v>
      </c>
      <c r="M7" s="74" t="n">
        <v>40</v>
      </c>
      <c r="N7" s="76" t="n">
        <v>120</v>
      </c>
      <c r="O7" s="80" t="s">
        <v>35</v>
      </c>
      <c r="P7" s="76" t="n">
        <v>42</v>
      </c>
      <c r="Q7" s="76" t="n">
        <v>17</v>
      </c>
      <c r="R7" s="76" t="n">
        <v>6</v>
      </c>
      <c r="S7" s="76" t="n">
        <v>10</v>
      </c>
      <c r="T7" s="76" t="n">
        <v>4</v>
      </c>
      <c r="U7" s="78" t="s">
        <v>309</v>
      </c>
      <c r="V7" s="78" t="s">
        <v>309</v>
      </c>
      <c r="W7" s="76" t="n">
        <v>1</v>
      </c>
      <c r="X7" s="79" t="n">
        <v>39671</v>
      </c>
      <c r="Y7" s="76" t="s">
        <v>28</v>
      </c>
      <c r="Z7" s="76"/>
      <c r="AA7" s="76"/>
      <c r="AB7" s="76"/>
      <c r="AC7" s="76"/>
      <c r="AD7" s="76" t="s">
        <v>312</v>
      </c>
      <c r="AE7" s="76" t="n">
        <f aca="false">6*16+14</f>
        <v>110</v>
      </c>
      <c r="AF7" s="74"/>
      <c r="AG7" s="74"/>
      <c r="AH7" s="74"/>
    </row>
    <row r="8" customFormat="false" ht="12" hidden="false" customHeight="true" outlineLevel="0" collapsed="false">
      <c r="A8" s="72" t="s">
        <v>41</v>
      </c>
      <c r="B8" s="73" t="n">
        <v>42314</v>
      </c>
      <c r="C8" s="74" t="s">
        <v>313</v>
      </c>
      <c r="D8" s="75" t="s">
        <v>314</v>
      </c>
      <c r="E8" s="74" t="n">
        <f aca="false">IF(mmn!A8=MEG!A8,MEG!E8)</f>
        <v>1800</v>
      </c>
      <c r="F8" s="74" t="n">
        <v>1</v>
      </c>
      <c r="G8" s="74" t="n">
        <v>1</v>
      </c>
      <c r="H8" s="74" t="n">
        <v>1</v>
      </c>
      <c r="I8" s="74" t="n">
        <v>1</v>
      </c>
      <c r="J8" s="74" t="n">
        <f aca="false">IF(AND(F8=1,G8=1,H8=1,I8=1),1,0)</f>
        <v>1</v>
      </c>
      <c r="K8" s="74" t="n">
        <v>1</v>
      </c>
      <c r="L8" s="74" t="n">
        <v>0</v>
      </c>
      <c r="M8" s="74" t="n">
        <v>21</v>
      </c>
      <c r="N8" s="76" t="n">
        <v>137</v>
      </c>
      <c r="O8" s="80" t="s">
        <v>28</v>
      </c>
      <c r="P8" s="76" t="n">
        <v>42</v>
      </c>
      <c r="Q8" s="76" t="n">
        <v>13</v>
      </c>
      <c r="R8" s="76" t="n">
        <v>5</v>
      </c>
      <c r="S8" s="76" t="n">
        <v>11</v>
      </c>
      <c r="T8" s="76" t="n">
        <v>3</v>
      </c>
      <c r="U8" s="78" t="s">
        <v>302</v>
      </c>
      <c r="V8" s="78" t="s">
        <v>302</v>
      </c>
      <c r="W8" s="76" t="n">
        <v>1</v>
      </c>
      <c r="X8" s="79" t="n">
        <v>41467</v>
      </c>
      <c r="Y8" s="76" t="s">
        <v>28</v>
      </c>
      <c r="Z8" s="76"/>
      <c r="AA8" s="76"/>
      <c r="AB8" s="76"/>
      <c r="AC8" s="76"/>
      <c r="AD8" s="76" t="s">
        <v>306</v>
      </c>
      <c r="AE8" s="76" t="n">
        <f aca="false">8*16+11</f>
        <v>139</v>
      </c>
      <c r="AF8" s="74"/>
      <c r="AG8" s="74"/>
      <c r="AH8" s="74"/>
    </row>
    <row r="9" customFormat="false" ht="12" hidden="false" customHeight="true" outlineLevel="0" collapsed="false">
      <c r="A9" s="72" t="s">
        <v>44</v>
      </c>
      <c r="B9" s="73" t="n">
        <v>42310</v>
      </c>
      <c r="C9" s="74" t="s">
        <v>300</v>
      </c>
      <c r="D9" s="75" t="s">
        <v>315</v>
      </c>
      <c r="E9" s="74" t="n">
        <f aca="false">IF(mmn!A9=MEG!A9,MEG!E9)</f>
        <v>1800</v>
      </c>
      <c r="F9" s="74" t="n">
        <v>1</v>
      </c>
      <c r="G9" s="74" t="n">
        <v>1</v>
      </c>
      <c r="H9" s="74" t="n">
        <v>1</v>
      </c>
      <c r="I9" s="74" t="n">
        <v>1</v>
      </c>
      <c r="J9" s="74" t="n">
        <f aca="false">IF(AND(F9=1,G9=1,H9=1,I9=1),1,0)</f>
        <v>1</v>
      </c>
      <c r="K9" s="74" t="n">
        <v>1</v>
      </c>
      <c r="L9" s="74" t="n">
        <v>0</v>
      </c>
      <c r="M9" s="74" t="n">
        <v>42.5</v>
      </c>
      <c r="N9" s="76" t="n">
        <v>146</v>
      </c>
      <c r="O9" s="80" t="s">
        <v>28</v>
      </c>
      <c r="P9" s="76" t="n">
        <v>44</v>
      </c>
      <c r="Q9" s="76" t="n">
        <v>17</v>
      </c>
      <c r="R9" s="76" t="n">
        <v>6</v>
      </c>
      <c r="S9" s="76" t="n">
        <v>12</v>
      </c>
      <c r="T9" s="76" t="n">
        <v>4</v>
      </c>
      <c r="U9" s="78" t="s">
        <v>302</v>
      </c>
      <c r="V9" s="78" t="s">
        <v>302</v>
      </c>
      <c r="W9" s="76" t="n">
        <v>1</v>
      </c>
      <c r="X9" s="79" t="n">
        <v>40381</v>
      </c>
      <c r="Y9" s="76" t="s">
        <v>35</v>
      </c>
      <c r="Z9" s="76"/>
      <c r="AA9" s="76"/>
      <c r="AB9" s="76"/>
      <c r="AC9" s="76"/>
      <c r="AD9" s="76" t="s">
        <v>312</v>
      </c>
      <c r="AE9" s="76" t="n">
        <f aca="false">6*16+14</f>
        <v>110</v>
      </c>
      <c r="AF9" s="74"/>
      <c r="AG9" s="74"/>
      <c r="AH9" s="74"/>
    </row>
    <row r="10" customFormat="false" ht="12" hidden="false" customHeight="true" outlineLevel="0" collapsed="false">
      <c r="A10" s="72" t="s">
        <v>47</v>
      </c>
      <c r="B10" s="73" t="n">
        <v>42313</v>
      </c>
      <c r="C10" s="74" t="s">
        <v>300</v>
      </c>
      <c r="D10" s="75" t="s">
        <v>315</v>
      </c>
      <c r="E10" s="74" t="n">
        <f aca="false">IF(mmn!A10=MEG!A10,MEG!E10)</f>
        <v>1800</v>
      </c>
      <c r="F10" s="74" t="n">
        <v>1</v>
      </c>
      <c r="G10" s="74" t="n">
        <v>1</v>
      </c>
      <c r="H10" s="74" t="n">
        <v>1</v>
      </c>
      <c r="I10" s="74" t="n">
        <v>1</v>
      </c>
      <c r="J10" s="74" t="n">
        <f aca="false">IF(AND(F10=1,G10=1,H10=1,I10=1),1,0)</f>
        <v>1</v>
      </c>
      <c r="K10" s="74" t="n">
        <v>1</v>
      </c>
      <c r="L10" s="74" t="n">
        <v>0</v>
      </c>
      <c r="M10" s="74" t="n">
        <v>42.5</v>
      </c>
      <c r="N10" s="76" t="n">
        <v>126</v>
      </c>
      <c r="O10" s="80" t="s">
        <v>35</v>
      </c>
      <c r="P10" s="76" t="n">
        <v>39</v>
      </c>
      <c r="Q10" s="76" t="n">
        <v>13</v>
      </c>
      <c r="R10" s="76" t="n">
        <v>5</v>
      </c>
      <c r="S10" s="76" t="n">
        <v>14</v>
      </c>
      <c r="T10" s="76" t="n">
        <v>5</v>
      </c>
      <c r="U10" s="78" t="s">
        <v>302</v>
      </c>
      <c r="V10" s="78" t="s">
        <v>302</v>
      </c>
      <c r="W10" s="76" t="n">
        <v>2</v>
      </c>
      <c r="X10" s="79" t="n">
        <v>39047</v>
      </c>
      <c r="Y10" s="76" t="s">
        <v>35</v>
      </c>
      <c r="Z10" s="79" t="n">
        <v>41568</v>
      </c>
      <c r="AA10" s="76" t="s">
        <v>35</v>
      </c>
      <c r="AB10" s="76"/>
      <c r="AC10" s="76"/>
      <c r="AD10" s="76" t="s">
        <v>316</v>
      </c>
      <c r="AE10" s="76" t="n">
        <f aca="false">6*16+10</f>
        <v>106</v>
      </c>
      <c r="AF10" s="74"/>
      <c r="AG10" s="74"/>
      <c r="AH10" s="74"/>
    </row>
    <row r="11" customFormat="false" ht="12" hidden="false" customHeight="true" outlineLevel="0" collapsed="false">
      <c r="A11" s="72" t="s">
        <v>49</v>
      </c>
      <c r="B11" s="73" t="n">
        <v>42300</v>
      </c>
      <c r="C11" s="74" t="s">
        <v>300</v>
      </c>
      <c r="D11" s="75" t="s">
        <v>301</v>
      </c>
      <c r="E11" s="74" t="n">
        <f aca="false">IF(mmn!A11=MEG!A11,MEG!E11)</f>
        <v>1800</v>
      </c>
      <c r="F11" s="74" t="n">
        <v>1</v>
      </c>
      <c r="G11" s="74" t="n">
        <v>1</v>
      </c>
      <c r="H11" s="74" t="n">
        <v>1</v>
      </c>
      <c r="I11" s="74" t="n">
        <v>1</v>
      </c>
      <c r="J11" s="74" t="n">
        <f aca="false">IF(AND(F11=1,G11=1,H11=1,I11=1),1,0)</f>
        <v>1</v>
      </c>
      <c r="K11" s="74" t="n">
        <v>0</v>
      </c>
      <c r="L11" s="74" t="n">
        <v>0</v>
      </c>
      <c r="M11" s="74" t="n">
        <v>11</v>
      </c>
      <c r="N11" s="76" t="n">
        <v>116</v>
      </c>
      <c r="O11" s="80" t="s">
        <v>35</v>
      </c>
      <c r="P11" s="76" t="n">
        <v>41</v>
      </c>
      <c r="Q11" s="76" t="n">
        <v>9</v>
      </c>
      <c r="R11" s="76" t="n">
        <v>2</v>
      </c>
      <c r="S11" s="76"/>
      <c r="T11" s="76"/>
      <c r="U11" s="78" t="s">
        <v>317</v>
      </c>
      <c r="V11" s="78"/>
      <c r="W11" s="76" t="n">
        <v>1</v>
      </c>
      <c r="X11" s="79" t="n">
        <v>41614</v>
      </c>
      <c r="Y11" s="76" t="s">
        <v>35</v>
      </c>
      <c r="Z11" s="76"/>
      <c r="AA11" s="76"/>
      <c r="AB11" s="76"/>
      <c r="AC11" s="76"/>
      <c r="AD11" s="76" t="s">
        <v>318</v>
      </c>
      <c r="AE11" s="76" t="n">
        <f aca="false">6*16+2</f>
        <v>98</v>
      </c>
      <c r="AF11" s="74"/>
      <c r="AG11" s="74"/>
      <c r="AH11" s="74"/>
    </row>
    <row r="12" customFormat="false" ht="12" hidden="false" customHeight="true" outlineLevel="0" collapsed="false">
      <c r="A12" s="72" t="s">
        <v>51</v>
      </c>
      <c r="B12" s="73" t="n">
        <v>42304</v>
      </c>
      <c r="C12" s="74" t="s">
        <v>300</v>
      </c>
      <c r="D12" s="75" t="s">
        <v>319</v>
      </c>
      <c r="E12" s="74" t="n">
        <f aca="false">IF(mmn!A12=MEG!A12,MEG!E12)</f>
        <v>1800</v>
      </c>
      <c r="F12" s="74" t="n">
        <v>1</v>
      </c>
      <c r="G12" s="74" t="n">
        <v>0</v>
      </c>
      <c r="H12" s="74" t="n">
        <v>0</v>
      </c>
      <c r="I12" s="74" t="n">
        <v>0</v>
      </c>
      <c r="J12" s="74" t="n">
        <f aca="false">IF(AND(F12=1,G12=1,H12=1,I12=1),1,0)</f>
        <v>0</v>
      </c>
      <c r="K12" s="74" t="n">
        <v>1</v>
      </c>
      <c r="L12" s="74" t="n">
        <v>0</v>
      </c>
      <c r="M12" s="74" t="n">
        <v>40</v>
      </c>
      <c r="N12" s="76" t="n">
        <v>124</v>
      </c>
      <c r="O12" s="80" t="s">
        <v>28</v>
      </c>
      <c r="P12" s="76" t="n">
        <v>41</v>
      </c>
      <c r="Q12" s="76" t="n">
        <v>16</v>
      </c>
      <c r="R12" s="76" t="n">
        <v>6</v>
      </c>
      <c r="S12" s="76" t="n">
        <v>16</v>
      </c>
      <c r="T12" s="76" t="n">
        <v>6</v>
      </c>
      <c r="U12" s="78" t="s">
        <v>309</v>
      </c>
      <c r="V12" s="78" t="s">
        <v>302</v>
      </c>
      <c r="W12" s="76" t="n">
        <v>1</v>
      </c>
      <c r="X12" s="79" t="n">
        <v>41290</v>
      </c>
      <c r="Y12" s="76" t="s">
        <v>28</v>
      </c>
      <c r="Z12" s="76"/>
      <c r="AA12" s="76"/>
      <c r="AB12" s="76"/>
      <c r="AC12" s="76"/>
      <c r="AD12" s="76" t="s">
        <v>320</v>
      </c>
      <c r="AE12" s="76" t="n">
        <f aca="false">6*16+5</f>
        <v>101</v>
      </c>
      <c r="AF12" s="74" t="s">
        <v>321</v>
      </c>
      <c r="AG12" s="74"/>
      <c r="AH12" s="74"/>
    </row>
    <row r="13" customFormat="false" ht="12" hidden="false" customHeight="true" outlineLevel="0" collapsed="false">
      <c r="A13" s="72" t="s">
        <v>54</v>
      </c>
      <c r="B13" s="73" t="n">
        <v>42320</v>
      </c>
      <c r="C13" s="74" t="s">
        <v>300</v>
      </c>
      <c r="D13" s="75" t="s">
        <v>301</v>
      </c>
      <c r="E13" s="74" t="n">
        <f aca="false">IF(mmn!A13=MEG!A13,MEG!E13)</f>
        <v>1800</v>
      </c>
      <c r="F13" s="74" t="n">
        <v>1</v>
      </c>
      <c r="G13" s="74" t="n">
        <v>1</v>
      </c>
      <c r="H13" s="74" t="n">
        <v>1</v>
      </c>
      <c r="I13" s="74" t="n">
        <v>1</v>
      </c>
      <c r="J13" s="74" t="n">
        <f aca="false">IF(AND(F13=1,G13=1,H13=1,I13=1),1,0)</f>
        <v>1</v>
      </c>
      <c r="K13" s="74" t="n">
        <v>1</v>
      </c>
      <c r="L13" s="74" t="n">
        <v>0</v>
      </c>
      <c r="M13" s="74" t="n">
        <v>22</v>
      </c>
      <c r="N13" s="76" t="n">
        <v>142</v>
      </c>
      <c r="O13" s="80" t="s">
        <v>35</v>
      </c>
      <c r="P13" s="76" t="n">
        <v>43</v>
      </c>
      <c r="Q13" s="76" t="n">
        <v>14</v>
      </c>
      <c r="R13" s="76" t="n">
        <v>5</v>
      </c>
      <c r="S13" s="76" t="n">
        <v>12</v>
      </c>
      <c r="T13" s="76" t="n">
        <v>4</v>
      </c>
      <c r="U13" s="78" t="s">
        <v>302</v>
      </c>
      <c r="V13" s="78" t="s">
        <v>302</v>
      </c>
      <c r="W13" s="76" t="n">
        <v>0</v>
      </c>
      <c r="X13" s="76"/>
      <c r="Y13" s="76"/>
      <c r="Z13" s="76"/>
      <c r="AA13" s="76"/>
      <c r="AB13" s="76"/>
      <c r="AC13" s="76"/>
      <c r="AD13" s="76" t="s">
        <v>322</v>
      </c>
      <c r="AE13" s="76" t="n">
        <f aca="false">8*16+8</f>
        <v>136</v>
      </c>
      <c r="AF13" s="74"/>
      <c r="AG13" s="74"/>
      <c r="AH13" s="74"/>
    </row>
    <row r="14" customFormat="false" ht="12" hidden="false" customHeight="true" outlineLevel="0" collapsed="false">
      <c r="A14" s="72" t="s">
        <v>56</v>
      </c>
      <c r="B14" s="73" t="n">
        <v>42320</v>
      </c>
      <c r="C14" s="74" t="s">
        <v>323</v>
      </c>
      <c r="D14" s="75" t="s">
        <v>301</v>
      </c>
      <c r="E14" s="74" t="n">
        <f aca="false">IF(mmn!A14=MEG!A14,MEG!E14)</f>
        <v>1800</v>
      </c>
      <c r="F14" s="74" t="n">
        <v>1</v>
      </c>
      <c r="G14" s="74" t="n">
        <v>1</v>
      </c>
      <c r="H14" s="74" t="n">
        <v>1</v>
      </c>
      <c r="I14" s="74" t="n">
        <v>1</v>
      </c>
      <c r="J14" s="74" t="n">
        <f aca="false">IF(AND(F14=1,G14=1,H14=1,I14=1),1,0)</f>
        <v>1</v>
      </c>
      <c r="K14" s="74" t="n">
        <v>1</v>
      </c>
      <c r="L14" s="74" t="n">
        <v>0</v>
      </c>
      <c r="M14" s="74" t="n">
        <v>40.5</v>
      </c>
      <c r="N14" s="76" t="n">
        <v>135</v>
      </c>
      <c r="O14" s="80" t="s">
        <v>35</v>
      </c>
      <c r="P14" s="76" t="n">
        <v>44</v>
      </c>
      <c r="Q14" s="76" t="n">
        <v>11</v>
      </c>
      <c r="R14" s="76" t="n">
        <v>4</v>
      </c>
      <c r="S14" s="76" t="n">
        <v>12</v>
      </c>
      <c r="T14" s="76" t="n">
        <v>4</v>
      </c>
      <c r="U14" s="78" t="s">
        <v>302</v>
      </c>
      <c r="V14" s="78" t="s">
        <v>302</v>
      </c>
      <c r="W14" s="76" t="n">
        <v>1</v>
      </c>
      <c r="X14" s="79" t="n">
        <v>40963</v>
      </c>
      <c r="Y14" s="76" t="s">
        <v>35</v>
      </c>
      <c r="Z14" s="76"/>
      <c r="AA14" s="76"/>
      <c r="AB14" s="76"/>
      <c r="AC14" s="76"/>
      <c r="AD14" s="76" t="s">
        <v>310</v>
      </c>
      <c r="AE14" s="76" t="n">
        <f aca="false">8*16+5</f>
        <v>133</v>
      </c>
      <c r="AF14" s="74"/>
      <c r="AG14" s="74"/>
      <c r="AH14" s="74"/>
    </row>
    <row r="15" customFormat="false" ht="12.8" hidden="false" customHeight="false" outlineLevel="0" collapsed="false">
      <c r="A15" s="72" t="s">
        <v>59</v>
      </c>
      <c r="B15" s="73" t="n">
        <v>42321</v>
      </c>
      <c r="C15" s="74" t="s">
        <v>300</v>
      </c>
      <c r="D15" s="75" t="s">
        <v>319</v>
      </c>
      <c r="E15" s="74" t="n">
        <f aca="false">IF(mmn!A15=MEG!A15,MEG!E15)</f>
        <v>1800</v>
      </c>
      <c r="F15" s="74" t="n">
        <v>1</v>
      </c>
      <c r="G15" s="74" t="n">
        <v>1</v>
      </c>
      <c r="H15" s="74" t="n">
        <v>1</v>
      </c>
      <c r="I15" s="74" t="n">
        <v>1</v>
      </c>
      <c r="J15" s="74" t="n">
        <f aca="false">IF(AND(F15=1,G15=1,H15=1,I15=1),1,0)</f>
        <v>1</v>
      </c>
      <c r="K15" s="74" t="n">
        <v>1</v>
      </c>
      <c r="L15" s="74" t="n">
        <f aca="false">IF(AND(F15=1,G15=1,H15=1,I15=1,K15=1),1,0)</f>
        <v>1</v>
      </c>
      <c r="M15" s="74" t="n">
        <v>41.5</v>
      </c>
      <c r="N15" s="76" t="n">
        <v>65</v>
      </c>
      <c r="O15" s="81" t="s">
        <v>35</v>
      </c>
      <c r="P15" s="76" t="n">
        <v>37</v>
      </c>
      <c r="Q15" s="76" t="n">
        <v>16</v>
      </c>
      <c r="R15" s="76" t="n">
        <v>6</v>
      </c>
      <c r="S15" s="76" t="n">
        <v>14</v>
      </c>
      <c r="T15" s="76" t="n">
        <v>6</v>
      </c>
      <c r="U15" s="78" t="s">
        <v>324</v>
      </c>
      <c r="V15" s="78" t="s">
        <v>325</v>
      </c>
      <c r="W15" s="76" t="n">
        <v>0</v>
      </c>
      <c r="X15" s="76"/>
      <c r="Y15" s="76"/>
      <c r="Z15" s="76"/>
      <c r="AA15" s="76"/>
      <c r="AB15" s="76"/>
      <c r="AC15" s="76"/>
      <c r="AD15" s="76" t="s">
        <v>320</v>
      </c>
      <c r="AE15" s="76" t="n">
        <f aca="false">6*16+6</f>
        <v>102</v>
      </c>
      <c r="AF15" s="74"/>
      <c r="AG15" s="74"/>
      <c r="AH15" s="74"/>
    </row>
    <row r="16" customFormat="false" ht="12" hidden="false" customHeight="true" outlineLevel="0" collapsed="false">
      <c r="A16" s="72" t="s">
        <v>171</v>
      </c>
      <c r="B16" s="73" t="n">
        <v>42462</v>
      </c>
      <c r="C16" s="74" t="s">
        <v>326</v>
      </c>
      <c r="D16" s="75" t="s">
        <v>327</v>
      </c>
      <c r="E16" s="74" t="n">
        <f aca="false">IF(mmn!A16=MEG!A16,MEG!E16)</f>
        <v>1800</v>
      </c>
      <c r="F16" s="74" t="n">
        <v>1</v>
      </c>
      <c r="G16" s="74" t="n">
        <v>1</v>
      </c>
      <c r="H16" s="74" t="n">
        <v>1</v>
      </c>
      <c r="I16" s="74" t="n">
        <v>1</v>
      </c>
      <c r="J16" s="74" t="n">
        <f aca="false">IF(AND(F16=1,G16=1,H16=1,I16=1),1,0)</f>
        <v>1</v>
      </c>
      <c r="K16" s="74" t="n">
        <v>1</v>
      </c>
      <c r="L16" s="74" t="n">
        <f aca="false">IF(AND(F16=1,G16=1,H16=1,I16=1,K16=1),1,0)</f>
        <v>1</v>
      </c>
      <c r="M16" s="74" t="n">
        <v>41.5</v>
      </c>
      <c r="N16" s="76" t="n">
        <v>206</v>
      </c>
      <c r="O16" s="81" t="s">
        <v>35</v>
      </c>
      <c r="P16" s="76" t="n">
        <v>44</v>
      </c>
      <c r="Q16" s="76" t="n">
        <v>16</v>
      </c>
      <c r="R16" s="76" t="n">
        <v>6</v>
      </c>
      <c r="S16" s="76" t="n">
        <v>14</v>
      </c>
      <c r="T16" s="76" t="n">
        <v>6</v>
      </c>
      <c r="U16" s="78" t="s">
        <v>324</v>
      </c>
      <c r="V16" s="78" t="s">
        <v>325</v>
      </c>
      <c r="W16" s="76" t="n">
        <v>0</v>
      </c>
      <c r="X16" s="76"/>
      <c r="Y16" s="76"/>
      <c r="Z16" s="76"/>
      <c r="AA16" s="76"/>
      <c r="AB16" s="76"/>
      <c r="AC16" s="76"/>
      <c r="AD16" s="76" t="s">
        <v>320</v>
      </c>
      <c r="AE16" s="76" t="n">
        <f aca="false">6*16+5</f>
        <v>101</v>
      </c>
      <c r="AF16" s="74"/>
      <c r="AG16" s="74"/>
      <c r="AH16" s="74"/>
    </row>
    <row r="17" customFormat="false" ht="12" hidden="false" customHeight="true" outlineLevel="0" collapsed="false">
      <c r="A17" s="72" t="s">
        <v>61</v>
      </c>
      <c r="B17" s="73" t="n">
        <v>42326</v>
      </c>
      <c r="C17" s="74" t="s">
        <v>300</v>
      </c>
      <c r="D17" s="75" t="s">
        <v>315</v>
      </c>
      <c r="E17" s="74" t="n">
        <f aca="false">IF(mmn!A17=MEG!A17,MEG!E17)</f>
        <v>1800</v>
      </c>
      <c r="F17" s="74" t="n">
        <v>1</v>
      </c>
      <c r="G17" s="74" t="n">
        <v>1</v>
      </c>
      <c r="H17" s="74" t="n">
        <v>1</v>
      </c>
      <c r="I17" s="74" t="n">
        <v>1</v>
      </c>
      <c r="J17" s="74" t="n">
        <f aca="false">IF(AND(F17=1,G17=1,H17=1,I17=1),1,0)</f>
        <v>1</v>
      </c>
      <c r="K17" s="74" t="n">
        <v>1</v>
      </c>
      <c r="L17" s="74" t="n">
        <v>0</v>
      </c>
      <c r="M17" s="74" t="n">
        <v>30</v>
      </c>
      <c r="N17" s="76" t="n">
        <v>64</v>
      </c>
      <c r="O17" s="81" t="s">
        <v>28</v>
      </c>
      <c r="P17" s="76" t="n">
        <v>40</v>
      </c>
      <c r="Q17" s="76" t="n">
        <v>14</v>
      </c>
      <c r="R17" s="76" t="n">
        <v>5</v>
      </c>
      <c r="S17" s="76" t="n">
        <v>13</v>
      </c>
      <c r="T17" s="76" t="n">
        <v>5</v>
      </c>
      <c r="U17" s="78" t="s">
        <v>302</v>
      </c>
      <c r="V17" s="78" t="s">
        <v>328</v>
      </c>
      <c r="W17" s="76" t="n">
        <v>2</v>
      </c>
      <c r="X17" s="79" t="n">
        <v>40872</v>
      </c>
      <c r="Y17" s="76" t="s">
        <v>28</v>
      </c>
      <c r="Z17" s="79" t="n">
        <v>39147</v>
      </c>
      <c r="AA17" s="76" t="s">
        <v>35</v>
      </c>
      <c r="AB17" s="76"/>
      <c r="AC17" s="76"/>
      <c r="AD17" s="76" t="s">
        <v>329</v>
      </c>
      <c r="AE17" s="76" t="n">
        <f aca="false">7*16</f>
        <v>112</v>
      </c>
      <c r="AF17" s="74"/>
      <c r="AG17" s="74"/>
      <c r="AH17" s="74"/>
    </row>
    <row r="18" customFormat="false" ht="12" hidden="false" customHeight="true" outlineLevel="0" collapsed="false">
      <c r="A18" s="72" t="s">
        <v>173</v>
      </c>
      <c r="B18" s="73" t="n">
        <v>42452</v>
      </c>
      <c r="C18" s="74" t="s">
        <v>330</v>
      </c>
      <c r="D18" s="75" t="s">
        <v>315</v>
      </c>
      <c r="E18" s="74" t="n">
        <f aca="false">IF(mmn!A18=MEG!A18,MEG!E18)</f>
        <v>1800</v>
      </c>
      <c r="F18" s="74" t="n">
        <v>1</v>
      </c>
      <c r="G18" s="74" t="n">
        <v>0</v>
      </c>
      <c r="H18" s="74" t="n">
        <v>0</v>
      </c>
      <c r="I18" s="74" t="n">
        <v>0</v>
      </c>
      <c r="J18" s="74" t="n">
        <f aca="false">IF(AND(F18=1,G18=1,H18=1,I18=1),1,0)</f>
        <v>0</v>
      </c>
      <c r="K18" s="74" t="n">
        <v>1</v>
      </c>
      <c r="L18" s="74" t="n">
        <f aca="false">IF(AND(F18=1,G18=1,H18=1,I18=1,K18=1),1,0)</f>
        <v>0</v>
      </c>
      <c r="M18" s="74" t="n">
        <v>30</v>
      </c>
      <c r="N18" s="76" t="n">
        <v>194</v>
      </c>
      <c r="O18" s="81" t="s">
        <v>28</v>
      </c>
      <c r="P18" s="76" t="n">
        <v>44</v>
      </c>
      <c r="Q18" s="76" t="n">
        <v>14</v>
      </c>
      <c r="R18" s="76" t="n">
        <v>5</v>
      </c>
      <c r="S18" s="76" t="n">
        <v>13</v>
      </c>
      <c r="T18" s="76" t="n">
        <v>5</v>
      </c>
      <c r="U18" s="78" t="s">
        <v>302</v>
      </c>
      <c r="V18" s="78" t="s">
        <v>328</v>
      </c>
      <c r="W18" s="76" t="n">
        <v>2</v>
      </c>
      <c r="X18" s="79" t="n">
        <v>40872</v>
      </c>
      <c r="Y18" s="76" t="s">
        <v>28</v>
      </c>
      <c r="Z18" s="79" t="n">
        <v>39147</v>
      </c>
      <c r="AA18" s="76" t="s">
        <v>35</v>
      </c>
      <c r="AB18" s="76"/>
      <c r="AC18" s="76"/>
      <c r="AD18" s="76" t="s">
        <v>329</v>
      </c>
      <c r="AE18" s="76" t="n">
        <f aca="false">7*16</f>
        <v>112</v>
      </c>
      <c r="AF18" s="74" t="s">
        <v>321</v>
      </c>
      <c r="AG18" s="74"/>
      <c r="AH18" s="74"/>
    </row>
    <row r="19" customFormat="false" ht="12" hidden="false" customHeight="true" outlineLevel="0" collapsed="false">
      <c r="A19" s="72" t="s">
        <v>63</v>
      </c>
      <c r="B19" s="73" t="n">
        <v>42309</v>
      </c>
      <c r="C19" s="74" t="s">
        <v>300</v>
      </c>
      <c r="D19" s="75" t="s">
        <v>314</v>
      </c>
      <c r="E19" s="74" t="n">
        <f aca="false">IF(mmn!A19=MEG!A19,MEG!E19)</f>
        <v>1800</v>
      </c>
      <c r="F19" s="74" t="n">
        <v>1</v>
      </c>
      <c r="G19" s="74" t="n">
        <v>1</v>
      </c>
      <c r="H19" s="74" t="n">
        <v>1</v>
      </c>
      <c r="I19" s="74" t="n">
        <v>1</v>
      </c>
      <c r="J19" s="74" t="n">
        <f aca="false">IF(AND(F19=1,G19=1,H19=1,I19=1),1,0)</f>
        <v>1</v>
      </c>
      <c r="K19" s="74" t="n">
        <v>1</v>
      </c>
      <c r="L19" s="74" t="n">
        <v>0</v>
      </c>
      <c r="M19" s="74" t="n">
        <v>35</v>
      </c>
      <c r="N19" s="76" t="n">
        <v>126</v>
      </c>
      <c r="O19" s="81" t="s">
        <v>28</v>
      </c>
      <c r="P19" s="76" t="n">
        <v>41</v>
      </c>
      <c r="Q19" s="76" t="n">
        <v>14</v>
      </c>
      <c r="R19" s="76" t="n">
        <v>5</v>
      </c>
      <c r="S19" s="76" t="n">
        <v>16</v>
      </c>
      <c r="T19" s="76" t="n">
        <v>6</v>
      </c>
      <c r="U19" s="78" t="s">
        <v>302</v>
      </c>
      <c r="V19" s="78" t="s">
        <v>302</v>
      </c>
      <c r="W19" s="76" t="n">
        <v>2</v>
      </c>
      <c r="X19" s="79" t="n">
        <v>40119</v>
      </c>
      <c r="Y19" s="76" t="s">
        <v>35</v>
      </c>
      <c r="Z19" s="79" t="n">
        <v>41230</v>
      </c>
      <c r="AA19" s="76" t="s">
        <v>28</v>
      </c>
      <c r="AB19" s="76"/>
      <c r="AC19" s="76"/>
      <c r="AD19" s="76" t="s">
        <v>331</v>
      </c>
      <c r="AE19" s="76" t="n">
        <f aca="false">8*16+11</f>
        <v>139</v>
      </c>
      <c r="AF19" s="74"/>
      <c r="AG19" s="74"/>
      <c r="AH19" s="74"/>
    </row>
    <row r="20" customFormat="false" ht="12" hidden="false" customHeight="true" outlineLevel="0" collapsed="false">
      <c r="A20" s="72" t="s">
        <v>92</v>
      </c>
      <c r="B20" s="73" t="n">
        <v>42325</v>
      </c>
      <c r="C20" s="74" t="s">
        <v>300</v>
      </c>
      <c r="D20" s="75" t="s">
        <v>332</v>
      </c>
      <c r="E20" s="74" t="n">
        <f aca="false">IF(mmn!A20=MEG!A20,MEG!E20)</f>
        <v>1800</v>
      </c>
      <c r="F20" s="74" t="n">
        <v>1</v>
      </c>
      <c r="G20" s="74" t="n">
        <v>1</v>
      </c>
      <c r="H20" s="74" t="n">
        <v>1</v>
      </c>
      <c r="I20" s="74" t="n">
        <v>1</v>
      </c>
      <c r="J20" s="74" t="n">
        <f aca="false">IF(AND(F20=1,G20=1,H20=1,I20=1),1,0)</f>
        <v>1</v>
      </c>
      <c r="K20" s="74" t="n">
        <v>1</v>
      </c>
      <c r="L20" s="74" t="n">
        <f aca="false">IF(AND(F20=1,G20=1,H20=1,I20=1,K20=1),1,0)</f>
        <v>1</v>
      </c>
      <c r="M20" s="74" t="n">
        <v>63</v>
      </c>
      <c r="N20" s="76" t="n">
        <v>67</v>
      </c>
      <c r="O20" s="81" t="s">
        <v>35</v>
      </c>
      <c r="P20" s="76" t="n">
        <v>40</v>
      </c>
      <c r="Q20" s="76" t="n">
        <v>17</v>
      </c>
      <c r="R20" s="76" t="n">
        <v>6</v>
      </c>
      <c r="S20" s="76" t="n">
        <v>16</v>
      </c>
      <c r="T20" s="76" t="n">
        <v>6</v>
      </c>
      <c r="U20" s="78" t="s">
        <v>333</v>
      </c>
      <c r="V20" s="78" t="s">
        <v>302</v>
      </c>
      <c r="W20" s="76" t="n">
        <v>0</v>
      </c>
      <c r="X20" s="76"/>
      <c r="Y20" s="76"/>
      <c r="Z20" s="76"/>
      <c r="AA20" s="76"/>
      <c r="AB20" s="76"/>
      <c r="AC20" s="76"/>
      <c r="AD20" s="76" t="s">
        <v>334</v>
      </c>
      <c r="AE20" s="76" t="n">
        <f aca="false">7*16+3</f>
        <v>115</v>
      </c>
      <c r="AF20" s="74"/>
      <c r="AG20" s="74"/>
      <c r="AH20" s="74"/>
    </row>
    <row r="21" customFormat="false" ht="12" hidden="false" customHeight="true" outlineLevel="0" collapsed="false">
      <c r="A21" s="72" t="s">
        <v>175</v>
      </c>
      <c r="B21" s="73" t="n">
        <v>42466</v>
      </c>
      <c r="C21" s="74" t="s">
        <v>300</v>
      </c>
      <c r="D21" s="75" t="s">
        <v>315</v>
      </c>
      <c r="E21" s="74" t="n">
        <f aca="false">IF(mmn!A21=MEG!A21,MEG!E21)</f>
        <v>1800</v>
      </c>
      <c r="F21" s="74" t="n">
        <v>1</v>
      </c>
      <c r="G21" s="74" t="n">
        <v>1</v>
      </c>
      <c r="H21" s="74" t="n">
        <v>1</v>
      </c>
      <c r="I21" s="74" t="n">
        <v>1</v>
      </c>
      <c r="J21" s="74" t="n">
        <f aca="false">IF(AND(F21=1,G21=1,H21=1,I21=1),1,0)</f>
        <v>1</v>
      </c>
      <c r="K21" s="74" t="n">
        <v>1</v>
      </c>
      <c r="L21" s="74" t="n">
        <f aca="false">IF(AND(F21=1,G21=1,H21=1,I21=1,K21=1),1,0)</f>
        <v>1</v>
      </c>
      <c r="M21" s="74" t="n">
        <v>63</v>
      </c>
      <c r="N21" s="76" t="n">
        <v>208</v>
      </c>
      <c r="O21" s="81" t="s">
        <v>35</v>
      </c>
      <c r="P21" s="76" t="n">
        <v>44</v>
      </c>
      <c r="Q21" s="76" t="n">
        <v>17</v>
      </c>
      <c r="R21" s="76" t="n">
        <v>6</v>
      </c>
      <c r="S21" s="76" t="n">
        <v>16</v>
      </c>
      <c r="T21" s="76" t="n">
        <v>6</v>
      </c>
      <c r="U21" s="78" t="s">
        <v>333</v>
      </c>
      <c r="V21" s="78" t="s">
        <v>302</v>
      </c>
      <c r="W21" s="76" t="n">
        <v>0</v>
      </c>
      <c r="X21" s="76"/>
      <c r="Y21" s="76"/>
      <c r="Z21" s="76"/>
      <c r="AA21" s="76"/>
      <c r="AB21" s="76"/>
      <c r="AC21" s="76"/>
      <c r="AD21" s="76" t="s">
        <v>334</v>
      </c>
      <c r="AE21" s="76" t="n">
        <f aca="false">7*16+3</f>
        <v>115</v>
      </c>
      <c r="AF21" s="74"/>
      <c r="AG21" s="74"/>
      <c r="AH21" s="74"/>
    </row>
    <row r="22" customFormat="false" ht="12" hidden="false" customHeight="true" outlineLevel="0" collapsed="false">
      <c r="A22" s="72" t="s">
        <v>65</v>
      </c>
      <c r="B22" s="73" t="n">
        <v>42332</v>
      </c>
      <c r="C22" s="74" t="s">
        <v>335</v>
      </c>
      <c r="D22" s="75" t="s">
        <v>301</v>
      </c>
      <c r="E22" s="74" t="n">
        <f aca="false">IF(mmn!A22=MEG!A22,MEG!E22)</f>
        <v>1800</v>
      </c>
      <c r="F22" s="74" t="n">
        <v>1</v>
      </c>
      <c r="G22" s="74" t="n">
        <v>1</v>
      </c>
      <c r="H22" s="74" t="n">
        <v>1</v>
      </c>
      <c r="I22" s="74" t="n">
        <v>0</v>
      </c>
      <c r="J22" s="74" t="n">
        <f aca="false">IF(AND(F22=1,G22=1,H22=1,I22=1),1,0)</f>
        <v>0</v>
      </c>
      <c r="K22" s="74" t="n">
        <v>1</v>
      </c>
      <c r="L22" s="74" t="n">
        <f aca="false">IF(AND(F22=1,G22=1,H22=1,I22=1,K22=1),1,0)</f>
        <v>0</v>
      </c>
      <c r="M22" s="74" t="n">
        <v>35</v>
      </c>
      <c r="N22" s="76" t="n">
        <v>70</v>
      </c>
      <c r="O22" s="81" t="s">
        <v>35</v>
      </c>
      <c r="P22" s="76" t="n">
        <v>41</v>
      </c>
      <c r="Q22" s="76" t="n">
        <v>17</v>
      </c>
      <c r="R22" s="76" t="n">
        <v>5</v>
      </c>
      <c r="S22" s="76" t="n">
        <v>15</v>
      </c>
      <c r="T22" s="76" t="n">
        <v>5</v>
      </c>
      <c r="U22" s="78" t="s">
        <v>336</v>
      </c>
      <c r="V22" s="78" t="s">
        <v>337</v>
      </c>
      <c r="W22" s="76" t="n">
        <v>1</v>
      </c>
      <c r="X22" s="79" t="n">
        <v>40934</v>
      </c>
      <c r="Y22" s="76" t="s">
        <v>35</v>
      </c>
      <c r="Z22" s="76"/>
      <c r="AA22" s="76"/>
      <c r="AB22" s="76"/>
      <c r="AC22" s="76"/>
      <c r="AD22" s="76" t="s">
        <v>338</v>
      </c>
      <c r="AE22" s="76" t="n">
        <f aca="false">6*16+11</f>
        <v>107</v>
      </c>
      <c r="AF22" s="74"/>
      <c r="AG22" s="74"/>
      <c r="AH22" s="74"/>
    </row>
    <row r="23" customFormat="false" ht="12" hidden="false" customHeight="true" outlineLevel="0" collapsed="false">
      <c r="A23" s="72" t="s">
        <v>177</v>
      </c>
      <c r="B23" s="73" t="n">
        <v>42451</v>
      </c>
      <c r="C23" s="74" t="s">
        <v>339</v>
      </c>
      <c r="D23" s="75" t="s">
        <v>301</v>
      </c>
      <c r="E23" s="74" t="n">
        <f aca="false">IF(mmn!A23=MEG!A23,MEG!E23)</f>
        <v>1800</v>
      </c>
      <c r="F23" s="74" t="n">
        <v>1</v>
      </c>
      <c r="G23" s="74" t="n">
        <v>1</v>
      </c>
      <c r="H23" s="74" t="n">
        <v>1</v>
      </c>
      <c r="I23" s="74" t="n">
        <v>1</v>
      </c>
      <c r="J23" s="74" t="n">
        <f aca="false">IF(AND(F23=1,G23=1,H23=1,I23=1),1,0)</f>
        <v>1</v>
      </c>
      <c r="K23" s="74" t="n">
        <v>1</v>
      </c>
      <c r="L23" s="74" t="n">
        <v>0</v>
      </c>
      <c r="M23" s="74" t="n">
        <v>35</v>
      </c>
      <c r="N23" s="76" t="n">
        <v>189</v>
      </c>
      <c r="O23" s="81" t="s">
        <v>35</v>
      </c>
      <c r="P23" s="76" t="n">
        <v>44</v>
      </c>
      <c r="Q23" s="76" t="n">
        <v>17</v>
      </c>
      <c r="R23" s="76" t="n">
        <v>5</v>
      </c>
      <c r="S23" s="76" t="n">
        <v>15</v>
      </c>
      <c r="T23" s="76" t="n">
        <v>5</v>
      </c>
      <c r="U23" s="78" t="s">
        <v>336</v>
      </c>
      <c r="V23" s="78" t="s">
        <v>337</v>
      </c>
      <c r="W23" s="76" t="n">
        <v>1</v>
      </c>
      <c r="X23" s="79" t="n">
        <v>40934</v>
      </c>
      <c r="Y23" s="76" t="s">
        <v>35</v>
      </c>
      <c r="Z23" s="76"/>
      <c r="AA23" s="76"/>
      <c r="AB23" s="76"/>
      <c r="AC23" s="76"/>
      <c r="AD23" s="76" t="s">
        <v>338</v>
      </c>
      <c r="AE23" s="76" t="n">
        <f aca="false">6*16+11</f>
        <v>107</v>
      </c>
      <c r="AF23" s="74"/>
      <c r="AG23" s="74"/>
      <c r="AH23" s="74"/>
    </row>
    <row r="24" customFormat="false" ht="12" hidden="false" customHeight="true" outlineLevel="0" collapsed="false">
      <c r="A24" s="72" t="s">
        <v>67</v>
      </c>
      <c r="B24" s="73" t="n">
        <v>42339</v>
      </c>
      <c r="C24" s="74" t="s">
        <v>300</v>
      </c>
      <c r="D24" s="75" t="s">
        <v>319</v>
      </c>
      <c r="E24" s="74" t="n">
        <f aca="false">IF(mmn!A24=MEG!A24,MEG!E24)</f>
        <v>1800</v>
      </c>
      <c r="F24" s="74" t="n">
        <v>1</v>
      </c>
      <c r="G24" s="74" t="n">
        <v>1</v>
      </c>
      <c r="H24" s="74" t="n">
        <v>1</v>
      </c>
      <c r="I24" s="74" t="n">
        <v>1</v>
      </c>
      <c r="J24" s="74" t="n">
        <f aca="false">IF(AND(F24=1,G24=1,H24=1,I24=1),1,0)</f>
        <v>1</v>
      </c>
      <c r="K24" s="74" t="n">
        <v>1</v>
      </c>
      <c r="L24" s="74" t="n">
        <f aca="false">IF(AND(F24=1,G24=1,H24=1,I24=1,K24=1),1,0)</f>
        <v>1</v>
      </c>
      <c r="M24" s="74" t="n">
        <v>43</v>
      </c>
      <c r="N24" s="76" t="n">
        <v>60</v>
      </c>
      <c r="O24" s="81" t="s">
        <v>35</v>
      </c>
      <c r="P24" s="76" t="n">
        <v>39</v>
      </c>
      <c r="Q24" s="76" t="n">
        <v>14</v>
      </c>
      <c r="R24" s="76" t="n">
        <v>5</v>
      </c>
      <c r="S24" s="76" t="n">
        <v>12</v>
      </c>
      <c r="T24" s="76" t="n">
        <v>5</v>
      </c>
      <c r="U24" s="78" t="s">
        <v>302</v>
      </c>
      <c r="V24" s="78" t="s">
        <v>340</v>
      </c>
      <c r="W24" s="76" t="n">
        <v>2</v>
      </c>
      <c r="X24" s="79" t="n">
        <v>38462</v>
      </c>
      <c r="Y24" s="76" t="s">
        <v>28</v>
      </c>
      <c r="Z24" s="79" t="n">
        <v>40038</v>
      </c>
      <c r="AA24" s="76" t="s">
        <v>28</v>
      </c>
      <c r="AB24" s="76"/>
      <c r="AC24" s="76"/>
      <c r="AD24" s="76" t="s">
        <v>341</v>
      </c>
      <c r="AE24" s="76" t="n">
        <f aca="false">6*16+15</f>
        <v>111</v>
      </c>
      <c r="AF24" s="74"/>
      <c r="AG24" s="74"/>
      <c r="AH24" s="74"/>
    </row>
    <row r="25" customFormat="false" ht="12" hidden="false" customHeight="true" outlineLevel="0" collapsed="false">
      <c r="A25" s="72" t="s">
        <v>179</v>
      </c>
      <c r="B25" s="73" t="n">
        <v>42464</v>
      </c>
      <c r="C25" s="74" t="s">
        <v>342</v>
      </c>
      <c r="D25" s="75" t="s">
        <v>301</v>
      </c>
      <c r="E25" s="74" t="n">
        <f aca="false">IF(mmn!A25=MEG!A25,MEG!E25)</f>
        <v>1800</v>
      </c>
      <c r="F25" s="74" t="n">
        <v>1</v>
      </c>
      <c r="G25" s="74" t="n">
        <v>1</v>
      </c>
      <c r="H25" s="74" t="n">
        <v>1</v>
      </c>
      <c r="I25" s="74" t="n">
        <v>1</v>
      </c>
      <c r="J25" s="74" t="n">
        <f aca="false">IF(AND(F25=1,G25=1,H25=1,I25=1),1,0)</f>
        <v>1</v>
      </c>
      <c r="K25" s="74" t="n">
        <v>1</v>
      </c>
      <c r="L25" s="74" t="n">
        <f aca="false">IF(AND(F25=1,G25=1,H25=1,I25=1,K25=1),1,0)</f>
        <v>1</v>
      </c>
      <c r="M25" s="74" t="n">
        <v>43</v>
      </c>
      <c r="N25" s="76" t="n">
        <v>185</v>
      </c>
      <c r="O25" s="81" t="s">
        <v>35</v>
      </c>
      <c r="P25" s="76" t="n">
        <v>42</v>
      </c>
      <c r="Q25" s="76" t="n">
        <v>14</v>
      </c>
      <c r="R25" s="76" t="n">
        <v>5</v>
      </c>
      <c r="S25" s="76" t="n">
        <v>12</v>
      </c>
      <c r="T25" s="76" t="n">
        <v>5</v>
      </c>
      <c r="U25" s="78" t="s">
        <v>302</v>
      </c>
      <c r="V25" s="78" t="s">
        <v>340</v>
      </c>
      <c r="W25" s="76" t="n">
        <v>2</v>
      </c>
      <c r="X25" s="79" t="n">
        <v>38462</v>
      </c>
      <c r="Y25" s="76" t="s">
        <v>28</v>
      </c>
      <c r="Z25" s="79" t="n">
        <v>40038</v>
      </c>
      <c r="AA25" s="76" t="s">
        <v>28</v>
      </c>
      <c r="AB25" s="76"/>
      <c r="AC25" s="76"/>
      <c r="AD25" s="76" t="s">
        <v>341</v>
      </c>
      <c r="AE25" s="76" t="n">
        <f aca="false">6*16+15</f>
        <v>111</v>
      </c>
      <c r="AF25" s="74"/>
      <c r="AG25" s="74"/>
      <c r="AH25" s="74"/>
    </row>
    <row r="26" customFormat="false" ht="12" hidden="false" customHeight="true" outlineLevel="0" collapsed="false">
      <c r="A26" s="72" t="s">
        <v>95</v>
      </c>
      <c r="B26" s="73" t="n">
        <v>42342</v>
      </c>
      <c r="C26" s="74" t="s">
        <v>300</v>
      </c>
      <c r="D26" s="75" t="s">
        <v>315</v>
      </c>
      <c r="E26" s="74" t="n">
        <f aca="false">IF(mmn!A26=MEG!A26,MEG!E26)</f>
        <v>1800</v>
      </c>
      <c r="F26" s="74" t="n">
        <v>1</v>
      </c>
      <c r="G26" s="74" t="n">
        <v>1</v>
      </c>
      <c r="H26" s="74" t="n">
        <v>1</v>
      </c>
      <c r="I26" s="74" t="n">
        <v>1</v>
      </c>
      <c r="J26" s="74" t="n">
        <f aca="false">IF(AND(F26=1,G26=1,H26=1,I26=1),1,0)</f>
        <v>1</v>
      </c>
      <c r="K26" s="74" t="n">
        <v>1</v>
      </c>
      <c r="L26" s="74" t="n">
        <v>0</v>
      </c>
      <c r="M26" s="74" t="n">
        <v>55.5</v>
      </c>
      <c r="N26" s="76" t="n">
        <v>63</v>
      </c>
      <c r="O26" s="81" t="s">
        <v>28</v>
      </c>
      <c r="P26" s="76" t="n">
        <v>39</v>
      </c>
      <c r="Q26" s="76" t="n">
        <v>15</v>
      </c>
      <c r="R26" s="76" t="n">
        <v>6</v>
      </c>
      <c r="S26" s="76" t="n">
        <v>16</v>
      </c>
      <c r="T26" s="76" t="n">
        <v>6</v>
      </c>
      <c r="U26" s="78" t="s">
        <v>302</v>
      </c>
      <c r="V26" s="78" t="s">
        <v>302</v>
      </c>
      <c r="W26" s="76" t="n">
        <v>0</v>
      </c>
      <c r="X26" s="76"/>
      <c r="Y26" s="76"/>
      <c r="Z26" s="76"/>
      <c r="AA26" s="76"/>
      <c r="AB26" s="76"/>
      <c r="AC26" s="76"/>
      <c r="AD26" s="76" t="s">
        <v>303</v>
      </c>
      <c r="AE26" s="76" t="n">
        <f aca="false">8*16+8</f>
        <v>136</v>
      </c>
      <c r="AF26" s="74"/>
      <c r="AG26" s="74"/>
      <c r="AH26" s="74"/>
    </row>
    <row r="27" customFormat="false" ht="12" hidden="false" customHeight="true" outlineLevel="0" collapsed="false">
      <c r="A27" s="72" t="s">
        <v>70</v>
      </c>
      <c r="B27" s="73" t="n">
        <v>42349</v>
      </c>
      <c r="C27" s="74" t="s">
        <v>300</v>
      </c>
      <c r="D27" s="75" t="s">
        <v>301</v>
      </c>
      <c r="E27" s="74" t="n">
        <f aca="false">IF(mmn!A27=MEG!A27,MEG!E27)</f>
        <v>1800</v>
      </c>
      <c r="F27" s="74" t="n">
        <v>1</v>
      </c>
      <c r="G27" s="74" t="n">
        <v>1</v>
      </c>
      <c r="H27" s="74" t="n">
        <v>1</v>
      </c>
      <c r="I27" s="74" t="n">
        <v>1</v>
      </c>
      <c r="J27" s="74" t="n">
        <f aca="false">IF(AND(F27=1,G27=1,H27=1,I27=1),1,0)</f>
        <v>1</v>
      </c>
      <c r="K27" s="74" t="n">
        <v>1</v>
      </c>
      <c r="L27" s="74" t="n">
        <f aca="false">IF(AND(F27=1,G27=1,H27=1,I27=1,K27=1),1,0)</f>
        <v>1</v>
      </c>
      <c r="M27" s="74" t="n">
        <v>42</v>
      </c>
      <c r="N27" s="76" t="n">
        <v>75</v>
      </c>
      <c r="O27" s="81" t="s">
        <v>35</v>
      </c>
      <c r="P27" s="76" t="n">
        <v>39</v>
      </c>
      <c r="Q27" s="76" t="n">
        <v>18</v>
      </c>
      <c r="R27" s="76" t="n">
        <v>6</v>
      </c>
      <c r="S27" s="76" t="n">
        <v>12</v>
      </c>
      <c r="T27" s="76" t="n">
        <v>4</v>
      </c>
      <c r="U27" s="78" t="s">
        <v>302</v>
      </c>
      <c r="V27" s="78" t="s">
        <v>302</v>
      </c>
      <c r="W27" s="76" t="n">
        <v>1</v>
      </c>
      <c r="X27" s="79" t="n">
        <v>41493</v>
      </c>
      <c r="Y27" s="76" t="s">
        <v>28</v>
      </c>
      <c r="Z27" s="79"/>
      <c r="AA27" s="76"/>
      <c r="AB27" s="76"/>
      <c r="AC27" s="76"/>
      <c r="AD27" s="76" t="s">
        <v>329</v>
      </c>
      <c r="AE27" s="76" t="n">
        <f aca="false">7*16</f>
        <v>112</v>
      </c>
      <c r="AF27" s="74"/>
      <c r="AG27" s="74"/>
      <c r="AH27" s="74"/>
    </row>
    <row r="28" customFormat="false" ht="12" hidden="false" customHeight="true" outlineLevel="0" collapsed="false">
      <c r="A28" s="72" t="s">
        <v>181</v>
      </c>
      <c r="B28" s="73" t="n">
        <v>42464</v>
      </c>
      <c r="C28" s="74" t="s">
        <v>300</v>
      </c>
      <c r="D28" s="75" t="s">
        <v>343</v>
      </c>
      <c r="E28" s="74" t="n">
        <f aca="false">IF(mmn!A28=MEG!A28,MEG!E28)</f>
        <v>1800</v>
      </c>
      <c r="F28" s="74" t="n">
        <v>1</v>
      </c>
      <c r="G28" s="74" t="n">
        <v>1</v>
      </c>
      <c r="H28" s="74" t="n">
        <v>1</v>
      </c>
      <c r="I28" s="74" t="n">
        <v>1</v>
      </c>
      <c r="J28" s="74" t="n">
        <f aca="false">IF(AND(F28=1,G28=1,H28=1,I28=1),1,0)</f>
        <v>1</v>
      </c>
      <c r="K28" s="74" t="n">
        <v>1</v>
      </c>
      <c r="L28" s="74" t="n">
        <f aca="false">IF(AND(F28=1,G28=1,H28=1,I28=1,K28=1),1,0)</f>
        <v>1</v>
      </c>
      <c r="M28" s="74" t="n">
        <v>42</v>
      </c>
      <c r="N28" s="76" t="n">
        <v>190</v>
      </c>
      <c r="O28" s="81" t="s">
        <v>35</v>
      </c>
      <c r="P28" s="76" t="n">
        <v>44</v>
      </c>
      <c r="Q28" s="76" t="n">
        <v>18</v>
      </c>
      <c r="R28" s="76" t="n">
        <v>6</v>
      </c>
      <c r="S28" s="76" t="n">
        <v>12</v>
      </c>
      <c r="T28" s="76" t="n">
        <v>4</v>
      </c>
      <c r="U28" s="78" t="s">
        <v>302</v>
      </c>
      <c r="V28" s="78" t="s">
        <v>302</v>
      </c>
      <c r="W28" s="76" t="n">
        <v>1</v>
      </c>
      <c r="X28" s="79" t="n">
        <v>41493</v>
      </c>
      <c r="Y28" s="76" t="s">
        <v>28</v>
      </c>
      <c r="Z28" s="79"/>
      <c r="AA28" s="76"/>
      <c r="AB28" s="76"/>
      <c r="AC28" s="76"/>
      <c r="AD28" s="76" t="s">
        <v>329</v>
      </c>
      <c r="AE28" s="76" t="n">
        <f aca="false">7*16</f>
        <v>112</v>
      </c>
      <c r="AF28" s="74"/>
      <c r="AG28" s="74"/>
      <c r="AH28" s="74"/>
    </row>
    <row r="29" customFormat="false" ht="12" hidden="false" customHeight="true" outlineLevel="0" collapsed="false">
      <c r="A29" s="72" t="s">
        <v>72</v>
      </c>
      <c r="B29" s="73" t="n">
        <v>42374</v>
      </c>
      <c r="C29" s="74" t="s">
        <v>300</v>
      </c>
      <c r="D29" s="75" t="s">
        <v>301</v>
      </c>
      <c r="E29" s="74" t="n">
        <f aca="false">IF(mmn!A29=MEG!A29,MEG!E29)</f>
        <v>1800</v>
      </c>
      <c r="F29" s="74" t="n">
        <v>1</v>
      </c>
      <c r="G29" s="74" t="n">
        <v>1</v>
      </c>
      <c r="H29" s="74" t="n">
        <v>1</v>
      </c>
      <c r="I29" s="74" t="n">
        <v>1</v>
      </c>
      <c r="J29" s="74" t="n">
        <f aca="false">IF(AND(F29=1,G29=1,H29=1,I29=1),1,0)</f>
        <v>1</v>
      </c>
      <c r="K29" s="74" t="n">
        <v>1</v>
      </c>
      <c r="L29" s="74" t="n">
        <v>0</v>
      </c>
      <c r="M29" s="74" t="n">
        <v>43</v>
      </c>
      <c r="N29" s="76" t="n">
        <v>62</v>
      </c>
      <c r="O29" s="81" t="s">
        <v>35</v>
      </c>
      <c r="P29" s="76" t="n">
        <v>42</v>
      </c>
      <c r="Q29" s="76" t="n">
        <v>17</v>
      </c>
      <c r="R29" s="76" t="n">
        <v>7</v>
      </c>
      <c r="S29" s="76" t="n">
        <v>14</v>
      </c>
      <c r="T29" s="76" t="n">
        <v>5</v>
      </c>
      <c r="U29" s="78" t="s">
        <v>302</v>
      </c>
      <c r="V29" s="78" t="s">
        <v>302</v>
      </c>
      <c r="W29" s="76" t="n">
        <v>1</v>
      </c>
      <c r="X29" s="79" t="n">
        <v>41081</v>
      </c>
      <c r="Y29" s="76" t="s">
        <v>28</v>
      </c>
      <c r="Z29" s="76"/>
      <c r="AA29" s="76"/>
      <c r="AB29" s="76"/>
      <c r="AC29" s="76"/>
      <c r="AD29" s="76" t="s">
        <v>344</v>
      </c>
      <c r="AE29" s="76" t="n">
        <f aca="false">8*16+13</f>
        <v>141</v>
      </c>
      <c r="AF29" s="74"/>
      <c r="AG29" s="74"/>
      <c r="AH29" s="74"/>
    </row>
    <row r="30" customFormat="false" ht="12" hidden="false" customHeight="true" outlineLevel="0" collapsed="false">
      <c r="A30" s="72" t="s">
        <v>74</v>
      </c>
      <c r="B30" s="73" t="n">
        <v>42383</v>
      </c>
      <c r="C30" s="74" t="s">
        <v>300</v>
      </c>
      <c r="D30" s="75" t="s">
        <v>315</v>
      </c>
      <c r="E30" s="74" t="n">
        <f aca="false">IF(mmn!A30=MEG!A30,MEG!E30)</f>
        <v>1800</v>
      </c>
      <c r="F30" s="74" t="n">
        <v>1</v>
      </c>
      <c r="G30" s="74" t="n">
        <v>1</v>
      </c>
      <c r="H30" s="74" t="n">
        <v>0</v>
      </c>
      <c r="I30" s="74" t="n">
        <v>0</v>
      </c>
      <c r="J30" s="74" t="n">
        <f aca="false">IF(AND(F30=1,G30=1,H30=1,I30=1),1,0)</f>
        <v>0</v>
      </c>
      <c r="K30" s="74" t="n">
        <v>1</v>
      </c>
      <c r="L30" s="74" t="n">
        <f aca="false">IF(AND(F30=1,G30=1,H30=1,I30=1,K30=1),1,0)</f>
        <v>0</v>
      </c>
      <c r="M30" s="74" t="n">
        <v>42</v>
      </c>
      <c r="N30" s="76" t="n">
        <v>60</v>
      </c>
      <c r="O30" s="81" t="s">
        <v>28</v>
      </c>
      <c r="P30" s="76" t="n">
        <v>39</v>
      </c>
      <c r="Q30" s="76" t="n">
        <v>16</v>
      </c>
      <c r="R30" s="76" t="n">
        <v>6</v>
      </c>
      <c r="S30" s="76" t="n">
        <v>19</v>
      </c>
      <c r="T30" s="76" t="n">
        <v>7</v>
      </c>
      <c r="U30" s="78" t="s">
        <v>302</v>
      </c>
      <c r="V30" s="78" t="s">
        <v>302</v>
      </c>
      <c r="W30" s="76" t="n">
        <v>2</v>
      </c>
      <c r="X30" s="79" t="n">
        <v>40502</v>
      </c>
      <c r="Y30" s="76" t="s">
        <v>28</v>
      </c>
      <c r="Z30" s="79" t="n">
        <v>41403</v>
      </c>
      <c r="AA30" s="76" t="s">
        <v>28</v>
      </c>
      <c r="AB30" s="76"/>
      <c r="AC30" s="76"/>
      <c r="AD30" s="76" t="s">
        <v>345</v>
      </c>
      <c r="AE30" s="76" t="n">
        <f aca="false">7*16+1</f>
        <v>113</v>
      </c>
      <c r="AF30" s="74" t="s">
        <v>321</v>
      </c>
      <c r="AG30" s="74"/>
      <c r="AH30" s="74"/>
    </row>
    <row r="31" customFormat="false" ht="12" hidden="false" customHeight="true" outlineLevel="0" collapsed="false">
      <c r="A31" s="72" t="s">
        <v>75</v>
      </c>
      <c r="B31" s="73" t="n">
        <v>42394</v>
      </c>
      <c r="C31" s="74" t="s">
        <v>346</v>
      </c>
      <c r="D31" s="75" t="s">
        <v>301</v>
      </c>
      <c r="E31" s="74" t="n">
        <f aca="false">IF(mmn!A31=MEG!A31,MEG!E31)</f>
        <v>1800</v>
      </c>
      <c r="F31" s="74" t="n">
        <v>1</v>
      </c>
      <c r="G31" s="74" t="n">
        <v>1</v>
      </c>
      <c r="H31" s="74" t="n">
        <v>1</v>
      </c>
      <c r="I31" s="74" t="n">
        <v>1</v>
      </c>
      <c r="J31" s="74" t="n">
        <f aca="false">IF(AND(F31=1,G31=1,H31=1,I31=1),1,0)</f>
        <v>1</v>
      </c>
      <c r="K31" s="74" t="n">
        <v>1</v>
      </c>
      <c r="L31" s="74" t="n">
        <f aca="false">IF(AND(F31=1,G31=1,H31=1,I31=1,K31=1),1,0)</f>
        <v>1</v>
      </c>
      <c r="M31" s="74" t="n">
        <v>35</v>
      </c>
      <c r="N31" s="76" t="n">
        <v>57</v>
      </c>
      <c r="O31" s="81" t="s">
        <v>28</v>
      </c>
      <c r="P31" s="76" t="n">
        <v>40</v>
      </c>
      <c r="Q31" s="76" t="n">
        <v>17</v>
      </c>
      <c r="R31" s="76" t="n">
        <v>6</v>
      </c>
      <c r="S31" s="76" t="n">
        <v>16</v>
      </c>
      <c r="T31" s="76" t="n">
        <v>5</v>
      </c>
      <c r="U31" s="78" t="s">
        <v>302</v>
      </c>
      <c r="V31" s="78" t="s">
        <v>302</v>
      </c>
      <c r="W31" s="76" t="n">
        <v>0</v>
      </c>
      <c r="X31" s="76"/>
      <c r="Y31" s="76"/>
      <c r="Z31" s="76"/>
      <c r="AA31" s="76"/>
      <c r="AB31" s="76"/>
      <c r="AC31" s="76"/>
      <c r="AD31" s="76" t="s">
        <v>347</v>
      </c>
      <c r="AE31" s="76" t="n">
        <f aca="false">7*16+15</f>
        <v>127</v>
      </c>
      <c r="AF31" s="74"/>
      <c r="AG31" s="74"/>
      <c r="AH31" s="74"/>
    </row>
    <row r="32" customFormat="false" ht="12" hidden="false" customHeight="true" outlineLevel="0" collapsed="false">
      <c r="A32" s="72" t="s">
        <v>183</v>
      </c>
      <c r="B32" s="73" t="n">
        <v>42528</v>
      </c>
      <c r="C32" s="74" t="s">
        <v>300</v>
      </c>
      <c r="D32" s="75" t="s">
        <v>315</v>
      </c>
      <c r="E32" s="74" t="n">
        <f aca="false">IF(mmn!A32=MEG!A32,MEG!E32)</f>
        <v>1800</v>
      </c>
      <c r="F32" s="74" t="n">
        <v>1</v>
      </c>
      <c r="G32" s="74" t="n">
        <v>1</v>
      </c>
      <c r="H32" s="74" t="n">
        <v>1</v>
      </c>
      <c r="I32" s="74" t="n">
        <v>1</v>
      </c>
      <c r="J32" s="74" t="n">
        <f aca="false">IF(AND(F32=1,G32=1,H32=1,I32=1),1,0)</f>
        <v>1</v>
      </c>
      <c r="K32" s="74" t="n">
        <v>1</v>
      </c>
      <c r="L32" s="74" t="n">
        <f aca="false">IF(AND(F32=1,G32=1,H32=1,I32=1,K32=1),1,0)</f>
        <v>1</v>
      </c>
      <c r="M32" s="74" t="n">
        <v>35</v>
      </c>
      <c r="N32" s="76" t="n">
        <v>191</v>
      </c>
      <c r="O32" s="81" t="s">
        <v>28</v>
      </c>
      <c r="P32" s="76" t="n">
        <v>43</v>
      </c>
      <c r="Q32" s="76" t="n">
        <v>17</v>
      </c>
      <c r="R32" s="76" t="n">
        <v>6</v>
      </c>
      <c r="S32" s="76" t="n">
        <v>16</v>
      </c>
      <c r="T32" s="76" t="n">
        <v>5</v>
      </c>
      <c r="U32" s="78" t="s">
        <v>302</v>
      </c>
      <c r="V32" s="78" t="s">
        <v>302</v>
      </c>
      <c r="W32" s="76" t="n">
        <v>0</v>
      </c>
      <c r="X32" s="76"/>
      <c r="Y32" s="76"/>
      <c r="Z32" s="76"/>
      <c r="AA32" s="76"/>
      <c r="AB32" s="76"/>
      <c r="AC32" s="76"/>
      <c r="AD32" s="76" t="s">
        <v>347</v>
      </c>
      <c r="AE32" s="76" t="n">
        <f aca="false">7*16+15</f>
        <v>127</v>
      </c>
      <c r="AF32" s="74"/>
      <c r="AG32" s="74"/>
      <c r="AH32" s="74"/>
    </row>
    <row r="33" customFormat="false" ht="12" hidden="false" customHeight="true" outlineLevel="0" collapsed="false">
      <c r="A33" s="72" t="s">
        <v>77</v>
      </c>
      <c r="B33" s="73" t="n">
        <v>42395</v>
      </c>
      <c r="C33" s="74" t="s">
        <v>348</v>
      </c>
      <c r="D33" s="75" t="s">
        <v>315</v>
      </c>
      <c r="E33" s="74" t="n">
        <f aca="false">IF(mmn!A33=MEG!A33,MEG!E33)</f>
        <v>1800</v>
      </c>
      <c r="F33" s="74" t="n">
        <v>1</v>
      </c>
      <c r="G33" s="74" t="n">
        <v>1</v>
      </c>
      <c r="H33" s="74" t="n">
        <v>1</v>
      </c>
      <c r="I33" s="74" t="n">
        <v>1</v>
      </c>
      <c r="J33" s="74" t="n">
        <f aca="false">IF(AND(F33=1,G33=1,H33=1,I33=1),1,0)</f>
        <v>1</v>
      </c>
      <c r="K33" s="74" t="n">
        <v>1</v>
      </c>
      <c r="L33" s="74" t="n">
        <f aca="false">IF(AND(F33=1,G33=1,H33=1,I33=1,K33=1),1,0)</f>
        <v>1</v>
      </c>
      <c r="M33" s="74" t="n">
        <v>22</v>
      </c>
      <c r="N33" s="76" t="n">
        <v>54</v>
      </c>
      <c r="O33" s="81" t="s">
        <v>35</v>
      </c>
      <c r="P33" s="76" t="n">
        <v>39</v>
      </c>
      <c r="Q33" s="76" t="n">
        <v>12</v>
      </c>
      <c r="R33" s="76" t="n">
        <v>4</v>
      </c>
      <c r="S33" s="76" t="n">
        <v>12</v>
      </c>
      <c r="T33" s="76" t="n">
        <v>4</v>
      </c>
      <c r="U33" s="78" t="s">
        <v>349</v>
      </c>
      <c r="V33" s="78" t="s">
        <v>350</v>
      </c>
      <c r="W33" s="76" t="n">
        <v>1</v>
      </c>
      <c r="X33" s="79" t="n">
        <v>41425</v>
      </c>
      <c r="Y33" s="76" t="s">
        <v>35</v>
      </c>
      <c r="Z33" s="76"/>
      <c r="AA33" s="76"/>
      <c r="AB33" s="76"/>
      <c r="AC33" s="76"/>
      <c r="AD33" s="76" t="s">
        <v>351</v>
      </c>
      <c r="AE33" s="76" t="n">
        <f aca="false">6*16+12</f>
        <v>108</v>
      </c>
      <c r="AF33" s="74"/>
      <c r="AG33" s="74"/>
      <c r="AH33" s="74"/>
    </row>
    <row r="34" customFormat="false" ht="12" hidden="false" customHeight="true" outlineLevel="0" collapsed="false">
      <c r="A34" s="72" t="s">
        <v>185</v>
      </c>
      <c r="B34" s="73" t="n">
        <v>42534</v>
      </c>
      <c r="C34" s="74" t="s">
        <v>300</v>
      </c>
      <c r="D34" s="75" t="s">
        <v>315</v>
      </c>
      <c r="E34" s="74" t="n">
        <f aca="false">IF(mmn!A34=MEG!A34,MEG!E34)</f>
        <v>1800</v>
      </c>
      <c r="F34" s="74" t="n">
        <v>1</v>
      </c>
      <c r="G34" s="74" t="n">
        <v>1</v>
      </c>
      <c r="H34" s="74" t="n">
        <v>1</v>
      </c>
      <c r="I34" s="74" t="n">
        <v>1</v>
      </c>
      <c r="J34" s="74" t="n">
        <f aca="false">IF(AND(F34=1,G34=1,H34=1,I34=1),1,0)</f>
        <v>1</v>
      </c>
      <c r="K34" s="74" t="n">
        <v>1</v>
      </c>
      <c r="L34" s="74" t="n">
        <f aca="false">IF(AND(F34=1,G34=1,H34=1,I34=1,K34=1),1,0)</f>
        <v>1</v>
      </c>
      <c r="M34" s="74" t="n">
        <v>22</v>
      </c>
      <c r="N34" s="76" t="n">
        <v>193</v>
      </c>
      <c r="O34" s="81" t="s">
        <v>35</v>
      </c>
      <c r="P34" s="76" t="n">
        <v>44</v>
      </c>
      <c r="Q34" s="76" t="n">
        <v>12</v>
      </c>
      <c r="R34" s="76" t="n">
        <v>4</v>
      </c>
      <c r="S34" s="76" t="n">
        <v>12</v>
      </c>
      <c r="T34" s="76" t="n">
        <v>4</v>
      </c>
      <c r="U34" s="78" t="s">
        <v>349</v>
      </c>
      <c r="V34" s="78" t="s">
        <v>350</v>
      </c>
      <c r="W34" s="76" t="n">
        <v>1</v>
      </c>
      <c r="X34" s="79" t="n">
        <v>41425</v>
      </c>
      <c r="Y34" s="76" t="s">
        <v>35</v>
      </c>
      <c r="Z34" s="76"/>
      <c r="AA34" s="76"/>
      <c r="AB34" s="76"/>
      <c r="AC34" s="76"/>
      <c r="AD34" s="76" t="s">
        <v>351</v>
      </c>
      <c r="AE34" s="76" t="n">
        <f aca="false">6*16+12</f>
        <v>108</v>
      </c>
      <c r="AF34" s="74"/>
      <c r="AG34" s="74"/>
      <c r="AH34" s="74"/>
    </row>
    <row r="35" customFormat="false" ht="12" hidden="false" customHeight="true" outlineLevel="0" collapsed="false">
      <c r="A35" s="72" t="s">
        <v>79</v>
      </c>
      <c r="B35" s="73" t="n">
        <v>42398</v>
      </c>
      <c r="C35" s="74" t="s">
        <v>352</v>
      </c>
      <c r="D35" s="75" t="s">
        <v>315</v>
      </c>
      <c r="E35" s="74" t="n">
        <f aca="false">IF(mmn!A35=MEG!A35,MEG!E35)</f>
        <v>1800</v>
      </c>
      <c r="F35" s="74" t="n">
        <v>1</v>
      </c>
      <c r="G35" s="74" t="n">
        <v>1</v>
      </c>
      <c r="H35" s="74" t="n">
        <v>1</v>
      </c>
      <c r="I35" s="74" t="n">
        <v>1</v>
      </c>
      <c r="J35" s="74" t="n">
        <f aca="false">IF(AND(F35=1,G35=1,H35=1,I35=1),1,0)</f>
        <v>1</v>
      </c>
      <c r="K35" s="74" t="n">
        <v>0</v>
      </c>
      <c r="L35" s="74" t="n">
        <f aca="false">IF(AND(F35=1,G35=1,H35=1,I35=1,K35=1),1,0)</f>
        <v>0</v>
      </c>
      <c r="M35" s="74" t="n">
        <v>40.5</v>
      </c>
      <c r="N35" s="76" t="n">
        <v>57</v>
      </c>
      <c r="O35" s="81" t="s">
        <v>35</v>
      </c>
      <c r="P35" s="76" t="n">
        <v>41</v>
      </c>
      <c r="Q35" s="76" t="n">
        <v>14</v>
      </c>
      <c r="R35" s="76" t="n">
        <v>5</v>
      </c>
      <c r="S35" s="76" t="n">
        <v>14</v>
      </c>
      <c r="T35" s="76" t="n">
        <v>5</v>
      </c>
      <c r="U35" s="78" t="s">
        <v>353</v>
      </c>
      <c r="V35" s="78" t="s">
        <v>309</v>
      </c>
      <c r="W35" s="76" t="n">
        <v>1</v>
      </c>
      <c r="X35" s="79" t="n">
        <v>41899</v>
      </c>
      <c r="Y35" s="76" t="s">
        <v>35</v>
      </c>
      <c r="Z35" s="76"/>
      <c r="AA35" s="76"/>
      <c r="AB35" s="76"/>
      <c r="AC35" s="76"/>
      <c r="AD35" s="76" t="s">
        <v>354</v>
      </c>
      <c r="AE35" s="76" t="n">
        <f aca="false">8*16+15</f>
        <v>143</v>
      </c>
      <c r="AF35" s="74"/>
      <c r="AG35" s="74"/>
      <c r="AH35" s="74"/>
    </row>
    <row r="36" customFormat="false" ht="12" hidden="false" customHeight="true" outlineLevel="0" collapsed="false">
      <c r="A36" s="72" t="s">
        <v>187</v>
      </c>
      <c r="B36" s="73" t="n">
        <v>42535</v>
      </c>
      <c r="C36" s="74" t="s">
        <v>300</v>
      </c>
      <c r="D36" s="75" t="s">
        <v>301</v>
      </c>
      <c r="E36" s="74" t="n">
        <f aca="false">IF(mmn!A36=MEG!A36,MEG!E36)</f>
        <v>1800</v>
      </c>
      <c r="F36" s="74" t="n">
        <v>1</v>
      </c>
      <c r="G36" s="74" t="n">
        <v>1</v>
      </c>
      <c r="H36" s="74" t="n">
        <v>1</v>
      </c>
      <c r="I36" s="74" t="n">
        <v>1</v>
      </c>
      <c r="J36" s="74" t="n">
        <f aca="false">IF(AND(F36=1,G36=1,H36=1,I36=1),1,0)</f>
        <v>1</v>
      </c>
      <c r="K36" s="74" t="n">
        <v>0</v>
      </c>
      <c r="L36" s="74" t="n">
        <f aca="false">IF(AND(F36=1,G36=1,H36=1,I36=1,K36=1),1,0)</f>
        <v>0</v>
      </c>
      <c r="M36" s="74" t="n">
        <v>40.5</v>
      </c>
      <c r="N36" s="76" t="n">
        <v>194</v>
      </c>
      <c r="O36" s="81" t="s">
        <v>35</v>
      </c>
      <c r="P36" s="76" t="n">
        <v>46</v>
      </c>
      <c r="Q36" s="76" t="n">
        <v>14</v>
      </c>
      <c r="R36" s="76" t="n">
        <v>5</v>
      </c>
      <c r="S36" s="76" t="n">
        <v>14</v>
      </c>
      <c r="T36" s="76" t="n">
        <v>5</v>
      </c>
      <c r="U36" s="78" t="s">
        <v>353</v>
      </c>
      <c r="V36" s="78" t="s">
        <v>309</v>
      </c>
      <c r="W36" s="76" t="n">
        <v>1</v>
      </c>
      <c r="X36" s="79" t="n">
        <v>41899</v>
      </c>
      <c r="Y36" s="76" t="s">
        <v>35</v>
      </c>
      <c r="Z36" s="76"/>
      <c r="AA36" s="76"/>
      <c r="AB36" s="76"/>
      <c r="AC36" s="76"/>
      <c r="AD36" s="76" t="s">
        <v>354</v>
      </c>
      <c r="AE36" s="76" t="n">
        <f aca="false">8*16+15</f>
        <v>143</v>
      </c>
      <c r="AF36" s="74"/>
      <c r="AG36" s="74"/>
      <c r="AH36" s="74"/>
    </row>
    <row r="37" customFormat="false" ht="12" hidden="false" customHeight="true" outlineLevel="0" collapsed="false">
      <c r="A37" s="72" t="s">
        <v>80</v>
      </c>
      <c r="B37" s="73" t="n">
        <v>42410</v>
      </c>
      <c r="C37" s="74" t="s">
        <v>355</v>
      </c>
      <c r="D37" s="75" t="s">
        <v>315</v>
      </c>
      <c r="E37" s="74" t="n">
        <f aca="false">IF(mmn!A37=MEG!A37,MEG!E37)</f>
        <v>1800</v>
      </c>
      <c r="F37" s="74" t="n">
        <v>1</v>
      </c>
      <c r="G37" s="74" t="n">
        <v>1</v>
      </c>
      <c r="H37" s="74" t="n">
        <v>1</v>
      </c>
      <c r="I37" s="74" t="n">
        <v>1</v>
      </c>
      <c r="J37" s="74" t="n">
        <f aca="false">IF(AND(F37=1,G37=1,H37=1,I37=1),1,0)</f>
        <v>1</v>
      </c>
      <c r="K37" s="74" t="n">
        <v>1</v>
      </c>
      <c r="L37" s="74" t="n">
        <v>0</v>
      </c>
      <c r="M37" s="74" t="n">
        <v>41</v>
      </c>
      <c r="N37" s="76" t="n">
        <v>53</v>
      </c>
      <c r="O37" s="81" t="s">
        <v>28</v>
      </c>
      <c r="P37" s="76" t="n">
        <v>39</v>
      </c>
      <c r="Q37" s="76" t="n">
        <v>17</v>
      </c>
      <c r="R37" s="76" t="n">
        <v>6</v>
      </c>
      <c r="S37" s="76" t="n">
        <v>10</v>
      </c>
      <c r="T37" s="76" t="n">
        <v>3</v>
      </c>
      <c r="U37" s="78" t="s">
        <v>324</v>
      </c>
      <c r="V37" s="78" t="s">
        <v>309</v>
      </c>
      <c r="W37" s="76" t="n">
        <v>1</v>
      </c>
      <c r="X37" s="79" t="n">
        <v>41225</v>
      </c>
      <c r="Y37" s="76" t="s">
        <v>28</v>
      </c>
      <c r="Z37" s="76"/>
      <c r="AA37" s="76"/>
      <c r="AB37" s="76"/>
      <c r="AC37" s="76"/>
      <c r="AD37" s="76" t="s">
        <v>356</v>
      </c>
      <c r="AE37" s="76" t="n">
        <f aca="false">7*16+1</f>
        <v>113</v>
      </c>
      <c r="AF37" s="74"/>
      <c r="AG37" s="74"/>
      <c r="AH37" s="74"/>
    </row>
    <row r="38" customFormat="false" ht="12" hidden="false" customHeight="true" outlineLevel="0" collapsed="false">
      <c r="A38" s="72" t="s">
        <v>188</v>
      </c>
      <c r="B38" s="73" t="n">
        <v>42558</v>
      </c>
      <c r="C38" s="74" t="s">
        <v>300</v>
      </c>
      <c r="D38" s="75" t="s">
        <v>301</v>
      </c>
      <c r="E38" s="74" t="n">
        <f aca="false">IF(mmn!A38=MEG!A38,MEG!E38)</f>
        <v>1800</v>
      </c>
      <c r="F38" s="74" t="n">
        <v>1</v>
      </c>
      <c r="G38" s="74" t="n">
        <v>0</v>
      </c>
      <c r="H38" s="74" t="n">
        <v>0</v>
      </c>
      <c r="I38" s="74" t="n">
        <v>0</v>
      </c>
      <c r="J38" s="74" t="n">
        <f aca="false">IF(AND(F38=1,G38=1,H38=1,I38=1),1,0)</f>
        <v>0</v>
      </c>
      <c r="K38" s="74" t="n">
        <v>1</v>
      </c>
      <c r="L38" s="74" t="n">
        <f aca="false">IF(AND(F38=1,G38=1,H38=1,I38=1,K38=1),1,0)</f>
        <v>0</v>
      </c>
      <c r="M38" s="74" t="n">
        <v>41</v>
      </c>
      <c r="N38" s="76" t="n">
        <v>201</v>
      </c>
      <c r="O38" s="81" t="s">
        <v>28</v>
      </c>
      <c r="P38" s="76" t="n">
        <v>49</v>
      </c>
      <c r="Q38" s="76" t="n">
        <v>17</v>
      </c>
      <c r="R38" s="76" t="n">
        <v>6</v>
      </c>
      <c r="S38" s="76" t="n">
        <v>10</v>
      </c>
      <c r="T38" s="76" t="n">
        <v>3</v>
      </c>
      <c r="U38" s="78" t="s">
        <v>324</v>
      </c>
      <c r="V38" s="78" t="s">
        <v>309</v>
      </c>
      <c r="W38" s="76" t="n">
        <v>1</v>
      </c>
      <c r="X38" s="79" t="n">
        <v>41225</v>
      </c>
      <c r="Y38" s="76" t="s">
        <v>28</v>
      </c>
      <c r="Z38" s="76"/>
      <c r="AA38" s="76"/>
      <c r="AB38" s="76"/>
      <c r="AC38" s="76"/>
      <c r="AD38" s="76" t="s">
        <v>356</v>
      </c>
      <c r="AE38" s="76" t="n">
        <f aca="false">7*16+1</f>
        <v>113</v>
      </c>
      <c r="AF38" s="82" t="s">
        <v>357</v>
      </c>
      <c r="AG38" s="82"/>
      <c r="AH38" s="82"/>
    </row>
    <row r="39" customFormat="false" ht="12" hidden="false" customHeight="true" outlineLevel="0" collapsed="false">
      <c r="A39" s="72" t="s">
        <v>82</v>
      </c>
      <c r="B39" s="73" t="n">
        <v>42426</v>
      </c>
      <c r="C39" s="74" t="s">
        <v>300</v>
      </c>
      <c r="D39" s="75" t="s">
        <v>315</v>
      </c>
      <c r="E39" s="74" t="n">
        <f aca="false">IF(mmn!A39=MEG!A39,MEG!E39)</f>
        <v>1800</v>
      </c>
      <c r="F39" s="74" t="n">
        <v>1</v>
      </c>
      <c r="G39" s="74" t="n">
        <v>1</v>
      </c>
      <c r="H39" s="74" t="n">
        <v>1</v>
      </c>
      <c r="I39" s="74" t="n">
        <v>1</v>
      </c>
      <c r="J39" s="74" t="n">
        <f aca="false">IF(AND(F39=1,G39=1,H39=1,I39=1),1,0)</f>
        <v>1</v>
      </c>
      <c r="K39" s="74" t="n">
        <v>1</v>
      </c>
      <c r="L39" s="74" t="n">
        <f aca="false">IF(AND(F39=1,G39=1,H39=1,I39=1,K39=1),1,0)</f>
        <v>1</v>
      </c>
      <c r="M39" s="74" t="n">
        <v>36.5</v>
      </c>
      <c r="N39" s="76" t="n">
        <v>54</v>
      </c>
      <c r="O39" s="81" t="s">
        <v>28</v>
      </c>
      <c r="P39" s="76" t="n">
        <v>39</v>
      </c>
      <c r="Q39" s="76" t="n">
        <v>12</v>
      </c>
      <c r="R39" s="76" t="n">
        <v>4</v>
      </c>
      <c r="S39" s="76" t="n">
        <v>12</v>
      </c>
      <c r="T39" s="76" t="n">
        <v>4</v>
      </c>
      <c r="U39" s="78" t="s">
        <v>324</v>
      </c>
      <c r="V39" s="78" t="s">
        <v>358</v>
      </c>
      <c r="W39" s="76" t="n">
        <v>1</v>
      </c>
      <c r="X39" s="79" t="n">
        <v>41267</v>
      </c>
      <c r="Y39" s="76" t="s">
        <v>28</v>
      </c>
      <c r="Z39" s="76"/>
      <c r="AA39" s="76"/>
      <c r="AB39" s="76"/>
      <c r="AC39" s="76"/>
      <c r="AD39" s="76" t="s">
        <v>316</v>
      </c>
      <c r="AE39" s="76" t="n">
        <f aca="false">6*16+10</f>
        <v>106</v>
      </c>
      <c r="AF39" s="74"/>
      <c r="AG39" s="74"/>
      <c r="AH39" s="74"/>
    </row>
    <row r="40" customFormat="false" ht="12" hidden="false" customHeight="true" outlineLevel="0" collapsed="false">
      <c r="A40" s="72" t="s">
        <v>190</v>
      </c>
      <c r="B40" s="73" t="n">
        <v>42550</v>
      </c>
      <c r="C40" s="74" t="s">
        <v>359</v>
      </c>
      <c r="D40" s="75" t="s">
        <v>301</v>
      </c>
      <c r="E40" s="74" t="n">
        <f aca="false">IF(mmn!A40=MEG!A40,MEG!E40)</f>
        <v>1800</v>
      </c>
      <c r="F40" s="74" t="n">
        <v>1</v>
      </c>
      <c r="G40" s="74" t="n">
        <v>1</v>
      </c>
      <c r="H40" s="74" t="n">
        <v>1</v>
      </c>
      <c r="I40" s="74" t="n">
        <v>1</v>
      </c>
      <c r="J40" s="74" t="n">
        <f aca="false">IF(AND(F40=1,G40=1,H40=1,I40=1),1,0)</f>
        <v>1</v>
      </c>
      <c r="K40" s="74" t="n">
        <v>1</v>
      </c>
      <c r="L40" s="74" t="n">
        <f aca="false">IF(AND(F40=1,G40=1,H40=1,I40=1,K40=1),1,0)</f>
        <v>1</v>
      </c>
      <c r="M40" s="74" t="n">
        <v>36.5</v>
      </c>
      <c r="N40" s="76" t="n">
        <v>188</v>
      </c>
      <c r="O40" s="81" t="s">
        <v>28</v>
      </c>
      <c r="P40" s="76" t="n">
        <v>43</v>
      </c>
      <c r="Q40" s="76" t="n">
        <v>12</v>
      </c>
      <c r="R40" s="76" t="n">
        <v>4</v>
      </c>
      <c r="S40" s="76" t="n">
        <v>12</v>
      </c>
      <c r="T40" s="76" t="n">
        <v>4</v>
      </c>
      <c r="U40" s="78" t="s">
        <v>324</v>
      </c>
      <c r="V40" s="78" t="s">
        <v>358</v>
      </c>
      <c r="W40" s="76" t="n">
        <v>1</v>
      </c>
      <c r="X40" s="79" t="n">
        <v>41267</v>
      </c>
      <c r="Y40" s="76" t="s">
        <v>28</v>
      </c>
      <c r="Z40" s="76"/>
      <c r="AA40" s="76"/>
      <c r="AB40" s="76"/>
      <c r="AC40" s="76"/>
      <c r="AD40" s="76" t="s">
        <v>316</v>
      </c>
      <c r="AE40" s="76" t="n">
        <f aca="false">6*16+10</f>
        <v>106</v>
      </c>
      <c r="AF40" s="74"/>
      <c r="AG40" s="74"/>
      <c r="AH40" s="74"/>
    </row>
    <row r="41" customFormat="false" ht="12" hidden="false" customHeight="true" outlineLevel="0" collapsed="false">
      <c r="A41" s="72" t="s">
        <v>84</v>
      </c>
      <c r="B41" s="73" t="n">
        <v>42467</v>
      </c>
      <c r="C41" s="74" t="s">
        <v>300</v>
      </c>
      <c r="D41" s="75" t="s">
        <v>301</v>
      </c>
      <c r="E41" s="74" t="n">
        <f aca="false">IF(mmn!A41=MEG!A41,MEG!E41)</f>
        <v>1800</v>
      </c>
      <c r="F41" s="74" t="n">
        <v>1</v>
      </c>
      <c r="G41" s="74" t="n">
        <v>1</v>
      </c>
      <c r="H41" s="74" t="n">
        <v>1</v>
      </c>
      <c r="I41" s="74" t="n">
        <v>1</v>
      </c>
      <c r="J41" s="74" t="n">
        <f aca="false">IF(AND(F41=1,G41=1,H41=1,I41=1),1,0)</f>
        <v>1</v>
      </c>
      <c r="K41" s="74" t="n">
        <v>0</v>
      </c>
      <c r="L41" s="74" t="n">
        <f aca="false">IF(AND(F41=1,G41=1,H41=1,I41=1,K41=1),1,0)</f>
        <v>0</v>
      </c>
      <c r="M41" s="74" t="n">
        <v>40</v>
      </c>
      <c r="N41" s="76" t="n">
        <v>62</v>
      </c>
      <c r="O41" s="81" t="s">
        <v>35</v>
      </c>
      <c r="P41" s="76" t="n">
        <v>40</v>
      </c>
      <c r="Q41" s="76" t="n">
        <v>14</v>
      </c>
      <c r="R41" s="76" t="n">
        <v>5</v>
      </c>
      <c r="S41" s="76" t="n">
        <v>11</v>
      </c>
      <c r="T41" s="76" t="n">
        <v>5</v>
      </c>
      <c r="U41" s="78" t="s">
        <v>360</v>
      </c>
      <c r="V41" s="78" t="s">
        <v>361</v>
      </c>
      <c r="W41" s="76" t="n">
        <v>3</v>
      </c>
      <c r="X41" s="79" t="n">
        <v>37105</v>
      </c>
      <c r="Y41" s="76" t="s">
        <v>35</v>
      </c>
      <c r="Z41" s="79" t="n">
        <v>38501</v>
      </c>
      <c r="AA41" s="76" t="s">
        <v>35</v>
      </c>
      <c r="AB41" s="79" t="n">
        <v>39113</v>
      </c>
      <c r="AC41" s="76" t="s">
        <v>28</v>
      </c>
      <c r="AD41" s="76" t="s">
        <v>341</v>
      </c>
      <c r="AE41" s="76" t="n">
        <f aca="false">6*16+15</f>
        <v>111</v>
      </c>
      <c r="AF41" s="74"/>
      <c r="AG41" s="74"/>
      <c r="AH41" s="74"/>
    </row>
    <row r="42" customFormat="false" ht="12" hidden="false" customHeight="true" outlineLevel="0" collapsed="false">
      <c r="A42" s="72" t="s">
        <v>85</v>
      </c>
      <c r="B42" s="73" t="n">
        <v>42467</v>
      </c>
      <c r="C42" s="74" t="s">
        <v>300</v>
      </c>
      <c r="D42" s="75" t="s">
        <v>301</v>
      </c>
      <c r="E42" s="74" t="n">
        <f aca="false">IF(mmn!A42=MEG!A42,MEG!E42)</f>
        <v>1800</v>
      </c>
      <c r="F42" s="74" t="n">
        <v>1</v>
      </c>
      <c r="G42" s="74" t="n">
        <v>1</v>
      </c>
      <c r="H42" s="74" t="n">
        <v>1</v>
      </c>
      <c r="I42" s="74" t="n">
        <v>1</v>
      </c>
      <c r="J42" s="74" t="n">
        <f aca="false">IF(AND(F42=1,G42=1,H42=1,I42=1),1,0)</f>
        <v>1</v>
      </c>
      <c r="K42" s="74" t="n">
        <v>0</v>
      </c>
      <c r="L42" s="74" t="n">
        <f aca="false">IF(AND(F42=1,G42=1,H42=1,I42=1,K42=1),1,0)</f>
        <v>0</v>
      </c>
      <c r="M42" s="74" t="n">
        <v>32</v>
      </c>
      <c r="N42" s="76" t="n">
        <v>62</v>
      </c>
      <c r="O42" s="81" t="s">
        <v>28</v>
      </c>
      <c r="P42" s="76" t="n">
        <v>39.5</v>
      </c>
      <c r="Q42" s="76" t="n">
        <v>14</v>
      </c>
      <c r="R42" s="76" t="n">
        <v>5</v>
      </c>
      <c r="S42" s="76" t="n">
        <v>16</v>
      </c>
      <c r="T42" s="76" t="n">
        <v>6</v>
      </c>
      <c r="U42" s="78" t="s">
        <v>336</v>
      </c>
      <c r="V42" s="78" t="s">
        <v>362</v>
      </c>
      <c r="W42" s="76" t="n">
        <v>3</v>
      </c>
      <c r="X42" s="79" t="n">
        <v>41853</v>
      </c>
      <c r="Y42" s="76" t="s">
        <v>28</v>
      </c>
      <c r="Z42" s="79" t="n">
        <v>36779</v>
      </c>
      <c r="AA42" s="76" t="s">
        <v>35</v>
      </c>
      <c r="AB42" s="79" t="n">
        <v>35758</v>
      </c>
      <c r="AC42" s="76" t="s">
        <v>28</v>
      </c>
      <c r="AD42" s="76" t="s">
        <v>363</v>
      </c>
      <c r="AE42" s="76" t="n">
        <f aca="false">9*16+10</f>
        <v>154</v>
      </c>
      <c r="AF42" s="74"/>
      <c r="AG42" s="74"/>
      <c r="AH42" s="74"/>
    </row>
    <row r="43" customFormat="false" ht="12" hidden="false" customHeight="true" outlineLevel="0" collapsed="false">
      <c r="A43" s="72" t="s">
        <v>192</v>
      </c>
      <c r="B43" s="73" t="n">
        <v>42598</v>
      </c>
      <c r="C43" s="74" t="s">
        <v>300</v>
      </c>
      <c r="D43" s="75" t="s">
        <v>301</v>
      </c>
      <c r="E43" s="74" t="n">
        <f aca="false">IF(mmn!A43=MEG!A43,MEG!E43)</f>
        <v>1800</v>
      </c>
      <c r="F43" s="74" t="n">
        <v>1</v>
      </c>
      <c r="G43" s="74" t="n">
        <v>1</v>
      </c>
      <c r="H43" s="74" t="n">
        <v>1</v>
      </c>
      <c r="I43" s="74" t="n">
        <v>1</v>
      </c>
      <c r="J43" s="74" t="n">
        <f aca="false">IF(AND(F43=1,G43=1,H43=1,I43=1),1,0)</f>
        <v>1</v>
      </c>
      <c r="K43" s="74" t="n">
        <v>0</v>
      </c>
      <c r="L43" s="74" t="n">
        <f aca="false">IF(AND(F43=1,G43=1,H43=1,I43=1,K43=1),1,0)</f>
        <v>0</v>
      </c>
      <c r="M43" s="74" t="n">
        <v>32</v>
      </c>
      <c r="N43" s="76" t="n">
        <v>197</v>
      </c>
      <c r="O43" s="81" t="s">
        <v>28</v>
      </c>
      <c r="P43" s="76" t="n">
        <v>46</v>
      </c>
      <c r="Q43" s="76" t="n">
        <v>14</v>
      </c>
      <c r="R43" s="76" t="n">
        <v>5</v>
      </c>
      <c r="S43" s="76" t="n">
        <v>16</v>
      </c>
      <c r="T43" s="76" t="n">
        <v>6</v>
      </c>
      <c r="U43" s="78" t="s">
        <v>336</v>
      </c>
      <c r="V43" s="78" t="s">
        <v>362</v>
      </c>
      <c r="W43" s="76" t="n">
        <v>3</v>
      </c>
      <c r="X43" s="79" t="n">
        <v>41853</v>
      </c>
      <c r="Y43" s="76" t="s">
        <v>28</v>
      </c>
      <c r="Z43" s="79" t="n">
        <v>36779</v>
      </c>
      <c r="AA43" s="76" t="s">
        <v>35</v>
      </c>
      <c r="AB43" s="79" t="n">
        <v>35758</v>
      </c>
      <c r="AC43" s="76" t="s">
        <v>28</v>
      </c>
      <c r="AD43" s="76" t="s">
        <v>363</v>
      </c>
      <c r="AE43" s="76" t="n">
        <f aca="false">9*16+10</f>
        <v>154</v>
      </c>
      <c r="AF43" s="74"/>
      <c r="AG43" s="74"/>
      <c r="AH43" s="74"/>
    </row>
    <row r="44" customFormat="false" ht="12" hidden="false" customHeight="true" outlineLevel="0" collapsed="false">
      <c r="A44" s="72" t="s">
        <v>87</v>
      </c>
      <c r="B44" s="73" t="n">
        <v>42475</v>
      </c>
      <c r="C44" s="74" t="s">
        <v>364</v>
      </c>
      <c r="D44" s="75" t="s">
        <v>315</v>
      </c>
      <c r="E44" s="74" t="n">
        <f aca="false">IF(mmn!A44=MEG!A44,MEG!E44)</f>
        <v>1800</v>
      </c>
      <c r="F44" s="74" t="n">
        <v>1</v>
      </c>
      <c r="G44" s="74" t="n">
        <v>1</v>
      </c>
      <c r="H44" s="74" t="n">
        <v>1</v>
      </c>
      <c r="I44" s="74" t="n">
        <v>1</v>
      </c>
      <c r="J44" s="74" t="n">
        <f aca="false">IF(AND(F44=1,G44=1,H44=1,I44=1),1,0)</f>
        <v>1</v>
      </c>
      <c r="K44" s="74" t="n">
        <v>0</v>
      </c>
      <c r="L44" s="74" t="n">
        <f aca="false">IF(AND(F44=1,G44=1,H44=1,I44=1,K44=1),1,0)</f>
        <v>0</v>
      </c>
      <c r="M44" s="74" t="n">
        <v>21</v>
      </c>
      <c r="N44" s="76" t="n">
        <v>57</v>
      </c>
      <c r="O44" s="81" t="s">
        <v>28</v>
      </c>
      <c r="P44" s="76" t="n">
        <v>38</v>
      </c>
      <c r="Q44" s="76" t="n">
        <v>9</v>
      </c>
      <c r="R44" s="76" t="n">
        <v>4</v>
      </c>
      <c r="S44" s="76" t="n">
        <v>9</v>
      </c>
      <c r="T44" s="76" t="n">
        <v>2</v>
      </c>
      <c r="U44" s="78" t="s">
        <v>365</v>
      </c>
      <c r="V44" s="78" t="s">
        <v>309</v>
      </c>
      <c r="W44" s="76" t="n">
        <v>3</v>
      </c>
      <c r="X44" s="79" t="n">
        <v>40432</v>
      </c>
      <c r="Y44" s="76" t="s">
        <v>35</v>
      </c>
      <c r="Z44" s="79" t="n">
        <v>40432</v>
      </c>
      <c r="AA44" s="76" t="s">
        <v>28</v>
      </c>
      <c r="AB44" s="79" t="n">
        <v>41204</v>
      </c>
      <c r="AC44" s="76" t="s">
        <v>35</v>
      </c>
      <c r="AD44" s="76" t="s">
        <v>366</v>
      </c>
      <c r="AE44" s="76" t="n">
        <f aca="false">7*16+4</f>
        <v>116</v>
      </c>
      <c r="AF44" s="74"/>
      <c r="AG44" s="74"/>
      <c r="AH44" s="74"/>
    </row>
    <row r="45" customFormat="false" ht="12" hidden="false" customHeight="true" outlineLevel="0" collapsed="false">
      <c r="A45" s="72" t="s">
        <v>194</v>
      </c>
      <c r="B45" s="73" t="n">
        <v>42604</v>
      </c>
      <c r="C45" s="74" t="s">
        <v>300</v>
      </c>
      <c r="D45" s="75" t="s">
        <v>332</v>
      </c>
      <c r="E45" s="74" t="n">
        <f aca="false">IF(mmn!A45=MEG!A45,MEG!E45)</f>
        <v>1800</v>
      </c>
      <c r="F45" s="74" t="n">
        <v>1</v>
      </c>
      <c r="G45" s="74" t="n">
        <v>1</v>
      </c>
      <c r="H45" s="74" t="n">
        <v>1</v>
      </c>
      <c r="I45" s="74" t="n">
        <v>1</v>
      </c>
      <c r="J45" s="74" t="n">
        <f aca="false">IF(AND(F45=1,G45=1,H45=1,I45=1),1,0)</f>
        <v>1</v>
      </c>
      <c r="K45" s="74" t="n">
        <v>0</v>
      </c>
      <c r="L45" s="74" t="n">
        <f aca="false">IF(AND(F45=1,G45=1,H45=1,I45=1,K45=1),1,0)</f>
        <v>0</v>
      </c>
      <c r="M45" s="74" t="n">
        <v>21</v>
      </c>
      <c r="N45" s="76" t="n">
        <v>186</v>
      </c>
      <c r="O45" s="81" t="s">
        <v>28</v>
      </c>
      <c r="P45" s="76" t="n">
        <v>43</v>
      </c>
      <c r="Q45" s="76" t="n">
        <v>9</v>
      </c>
      <c r="R45" s="76" t="n">
        <v>4</v>
      </c>
      <c r="S45" s="76" t="n">
        <v>9</v>
      </c>
      <c r="T45" s="76" t="n">
        <v>2</v>
      </c>
      <c r="U45" s="78" t="s">
        <v>365</v>
      </c>
      <c r="V45" s="78" t="s">
        <v>309</v>
      </c>
      <c r="W45" s="76" t="n">
        <v>3</v>
      </c>
      <c r="X45" s="79" t="n">
        <v>40432</v>
      </c>
      <c r="Y45" s="76" t="s">
        <v>35</v>
      </c>
      <c r="Z45" s="79" t="n">
        <v>40432</v>
      </c>
      <c r="AA45" s="76" t="s">
        <v>28</v>
      </c>
      <c r="AB45" s="79" t="n">
        <v>41204</v>
      </c>
      <c r="AC45" s="76" t="s">
        <v>35</v>
      </c>
      <c r="AD45" s="76" t="s">
        <v>366</v>
      </c>
      <c r="AE45" s="76" t="n">
        <f aca="false">7*16+4</f>
        <v>116</v>
      </c>
      <c r="AF45" s="74"/>
      <c r="AG45" s="74"/>
      <c r="AH45" s="74"/>
    </row>
    <row r="46" customFormat="false" ht="12" hidden="false" customHeight="true" outlineLevel="0" collapsed="false">
      <c r="A46" s="72" t="s">
        <v>96</v>
      </c>
      <c r="B46" s="73" t="n">
        <v>42263</v>
      </c>
      <c r="C46" s="74" t="s">
        <v>300</v>
      </c>
      <c r="D46" s="75" t="s">
        <v>301</v>
      </c>
      <c r="E46" s="74" t="n">
        <f aca="false">IF(mmn!A46=MEG!A46,MEG!E46)</f>
        <v>1200</v>
      </c>
      <c r="F46" s="74" t="n">
        <v>1</v>
      </c>
      <c r="G46" s="74" t="n">
        <v>0</v>
      </c>
      <c r="H46" s="74" t="n">
        <v>0</v>
      </c>
      <c r="I46" s="74" t="n">
        <v>0</v>
      </c>
      <c r="J46" s="74" t="n">
        <f aca="false">IF(AND(F46=1,G46=1,H46=1,I46=1),1,0)</f>
        <v>0</v>
      </c>
      <c r="K46" s="74" t="n">
        <v>1</v>
      </c>
      <c r="L46" s="74" t="n">
        <f aca="false">IF(AND(F46=1,G46=1,H46=1,I46=1,K46=1),1,0)</f>
        <v>0</v>
      </c>
      <c r="M46" s="74" t="n">
        <v>57</v>
      </c>
      <c r="N46" s="76" t="n">
        <v>121</v>
      </c>
      <c r="O46" s="81" t="s">
        <v>28</v>
      </c>
      <c r="P46" s="76" t="n">
        <v>41</v>
      </c>
      <c r="Q46" s="76" t="n">
        <v>17</v>
      </c>
      <c r="R46" s="76" t="n">
        <v>6</v>
      </c>
      <c r="S46" s="76" t="n">
        <v>20</v>
      </c>
      <c r="T46" s="76" t="n">
        <v>7</v>
      </c>
      <c r="U46" s="78" t="s">
        <v>367</v>
      </c>
      <c r="V46" s="78" t="s">
        <v>340</v>
      </c>
      <c r="W46" s="76" t="n">
        <v>1</v>
      </c>
      <c r="X46" s="83" t="n">
        <v>36982</v>
      </c>
      <c r="Y46" s="76" t="s">
        <v>35</v>
      </c>
      <c r="Z46" s="76"/>
      <c r="AA46" s="76"/>
      <c r="AB46" s="76"/>
      <c r="AC46" s="76"/>
      <c r="AD46" s="76" t="s">
        <v>368</v>
      </c>
      <c r="AE46" s="76" t="n">
        <f aca="false">6*16+13</f>
        <v>109</v>
      </c>
      <c r="AF46" s="74" t="s">
        <v>369</v>
      </c>
      <c r="AG46" s="74"/>
      <c r="AH46" s="74"/>
    </row>
    <row r="47" customFormat="false" ht="12" hidden="false" customHeight="true" outlineLevel="0" collapsed="false">
      <c r="A47" s="72" t="s">
        <v>98</v>
      </c>
      <c r="B47" s="73" t="n">
        <v>42262</v>
      </c>
      <c r="C47" s="74" t="s">
        <v>300</v>
      </c>
      <c r="D47" s="75" t="s">
        <v>301</v>
      </c>
      <c r="E47" s="74" t="n">
        <f aca="false">IF(mmn!A47=MEG!A47,MEG!E47)</f>
        <v>1200</v>
      </c>
      <c r="F47" s="74" t="n">
        <v>1</v>
      </c>
      <c r="G47" s="74" t="n">
        <v>1</v>
      </c>
      <c r="H47" s="74" t="n">
        <v>1</v>
      </c>
      <c r="I47" s="74" t="n">
        <v>1</v>
      </c>
      <c r="J47" s="74" t="n">
        <f aca="false">IF(AND(F47=1,G47=1,H47=1,I47=1),1,0)</f>
        <v>1</v>
      </c>
      <c r="K47" s="74" t="n">
        <v>1</v>
      </c>
      <c r="L47" s="74" t="n">
        <v>0</v>
      </c>
      <c r="M47" s="74" t="n">
        <v>56</v>
      </c>
      <c r="N47" s="76" t="n">
        <v>114</v>
      </c>
      <c r="O47" s="81" t="s">
        <v>35</v>
      </c>
      <c r="P47" s="76" t="n">
        <v>43</v>
      </c>
      <c r="Q47" s="76" t="n">
        <v>15</v>
      </c>
      <c r="R47" s="76" t="n">
        <v>5</v>
      </c>
      <c r="S47" s="76" t="n">
        <v>17</v>
      </c>
      <c r="T47" s="76" t="n">
        <v>7</v>
      </c>
      <c r="U47" s="78" t="s">
        <v>370</v>
      </c>
      <c r="V47" s="78" t="s">
        <v>302</v>
      </c>
      <c r="W47" s="76" t="n">
        <v>1</v>
      </c>
      <c r="X47" s="79" t="n">
        <v>38849</v>
      </c>
      <c r="Y47" s="76" t="s">
        <v>35</v>
      </c>
      <c r="Z47" s="76"/>
      <c r="AA47" s="76"/>
      <c r="AB47" s="76"/>
      <c r="AC47" s="76"/>
      <c r="AD47" s="76" t="s">
        <v>341</v>
      </c>
      <c r="AE47" s="76" t="n">
        <f aca="false">6*16+15</f>
        <v>111</v>
      </c>
      <c r="AF47" s="74"/>
      <c r="AG47" s="74"/>
      <c r="AH47" s="74"/>
    </row>
    <row r="48" customFormat="false" ht="12" hidden="false" customHeight="true" outlineLevel="0" collapsed="false">
      <c r="A48" s="72" t="s">
        <v>100</v>
      </c>
      <c r="B48" s="73" t="n">
        <v>42268</v>
      </c>
      <c r="C48" s="74" t="s">
        <v>371</v>
      </c>
      <c r="D48" s="75" t="s">
        <v>301</v>
      </c>
      <c r="E48" s="74" t="n">
        <f aca="false">IF(mmn!A48=MEG!A48,MEG!E48)</f>
        <v>1200</v>
      </c>
      <c r="F48" s="74" t="n">
        <v>1</v>
      </c>
      <c r="G48" s="74" t="n">
        <v>1</v>
      </c>
      <c r="H48" s="74" t="n">
        <v>1</v>
      </c>
      <c r="I48" s="74" t="n">
        <v>1</v>
      </c>
      <c r="J48" s="74" t="n">
        <f aca="false">IF(AND(F48=1,G48=1,H48=1,I48=1),1,0)</f>
        <v>1</v>
      </c>
      <c r="K48" s="74" t="n">
        <v>1</v>
      </c>
      <c r="L48" s="74" t="n">
        <v>0</v>
      </c>
      <c r="M48" s="74" t="n">
        <v>66</v>
      </c>
      <c r="N48" s="76" t="n">
        <v>116</v>
      </c>
      <c r="O48" s="81" t="s">
        <v>35</v>
      </c>
      <c r="P48" s="76" t="n">
        <v>43</v>
      </c>
      <c r="Q48" s="76" t="n">
        <v>20</v>
      </c>
      <c r="R48" s="76" t="n">
        <v>7</v>
      </c>
      <c r="S48" s="76" t="n">
        <v>24</v>
      </c>
      <c r="T48" s="76" t="n">
        <v>7</v>
      </c>
      <c r="U48" s="78" t="s">
        <v>302</v>
      </c>
      <c r="V48" s="78" t="s">
        <v>302</v>
      </c>
      <c r="W48" s="76" t="n">
        <v>1</v>
      </c>
      <c r="X48" s="79" t="n">
        <v>41045</v>
      </c>
      <c r="Y48" s="76" t="s">
        <v>35</v>
      </c>
      <c r="Z48" s="76"/>
      <c r="AA48" s="76"/>
      <c r="AB48" s="76"/>
      <c r="AC48" s="76"/>
      <c r="AD48" s="76" t="s">
        <v>372</v>
      </c>
      <c r="AE48" s="76" t="n">
        <f aca="false">7*16+8</f>
        <v>120</v>
      </c>
      <c r="AF48" s="74"/>
      <c r="AG48" s="74"/>
      <c r="AH48" s="74"/>
    </row>
    <row r="49" customFormat="false" ht="12" hidden="false" customHeight="true" outlineLevel="0" collapsed="false">
      <c r="A49" s="72" t="s">
        <v>101</v>
      </c>
      <c r="B49" s="73" t="n">
        <v>42272</v>
      </c>
      <c r="C49" s="74" t="s">
        <v>373</v>
      </c>
      <c r="D49" s="75" t="s">
        <v>301</v>
      </c>
      <c r="E49" s="74" t="n">
        <f aca="false">IF(mmn!A49=MEG!A49,MEG!E49)</f>
        <v>1200</v>
      </c>
      <c r="F49" s="74" t="n">
        <v>1</v>
      </c>
      <c r="G49" s="74" t="n">
        <v>0</v>
      </c>
      <c r="H49" s="74" t="n">
        <v>0</v>
      </c>
      <c r="I49" s="74" t="n">
        <v>0</v>
      </c>
      <c r="J49" s="74" t="n">
        <f aca="false">IF(AND(F49=1,G49=1,H49=1,I49=1),1,0)</f>
        <v>0</v>
      </c>
      <c r="K49" s="74" t="n">
        <v>1</v>
      </c>
      <c r="L49" s="74" t="n">
        <v>0</v>
      </c>
      <c r="M49" s="74" t="n">
        <v>66</v>
      </c>
      <c r="N49" s="76" t="n">
        <v>113</v>
      </c>
      <c r="O49" s="81" t="s">
        <v>28</v>
      </c>
      <c r="P49" s="76" t="n">
        <v>40</v>
      </c>
      <c r="Q49" s="76" t="n">
        <v>19</v>
      </c>
      <c r="R49" s="76" t="n">
        <v>7</v>
      </c>
      <c r="S49" s="76" t="n">
        <v>21</v>
      </c>
      <c r="T49" s="76" t="n">
        <v>7</v>
      </c>
      <c r="U49" s="78" t="s">
        <v>367</v>
      </c>
      <c r="V49" s="78" t="s">
        <v>302</v>
      </c>
      <c r="W49" s="76" t="n">
        <v>0</v>
      </c>
      <c r="X49" s="76"/>
      <c r="Y49" s="76"/>
      <c r="Z49" s="76"/>
      <c r="AA49" s="76"/>
      <c r="AB49" s="76"/>
      <c r="AC49" s="76"/>
      <c r="AD49" s="76" t="s">
        <v>303</v>
      </c>
      <c r="AE49" s="76" t="n">
        <f aca="false">8*16+8</f>
        <v>136</v>
      </c>
      <c r="AF49" s="74" t="s">
        <v>369</v>
      </c>
      <c r="AG49" s="74"/>
      <c r="AH49" s="74"/>
    </row>
    <row r="50" customFormat="false" ht="12" hidden="false" customHeight="true" outlineLevel="0" collapsed="false">
      <c r="A50" s="72" t="s">
        <v>102</v>
      </c>
      <c r="B50" s="73" t="n">
        <v>42275</v>
      </c>
      <c r="C50" s="74" t="s">
        <v>374</v>
      </c>
      <c r="D50" s="75" t="s">
        <v>301</v>
      </c>
      <c r="E50" s="74" t="n">
        <f aca="false">IF(mmn!A50=MEG!A50,MEG!E50)</f>
        <v>1200</v>
      </c>
      <c r="F50" s="74" t="n">
        <v>1</v>
      </c>
      <c r="G50" s="74" t="n">
        <v>1</v>
      </c>
      <c r="H50" s="74" t="n">
        <v>1</v>
      </c>
      <c r="I50" s="74" t="n">
        <v>1</v>
      </c>
      <c r="J50" s="74" t="n">
        <f aca="false">IF(AND(F50=1,G50=1,H50=1,I50=1),1,0)</f>
        <v>1</v>
      </c>
      <c r="K50" s="74" t="n">
        <v>1</v>
      </c>
      <c r="L50" s="74" t="n">
        <v>0</v>
      </c>
      <c r="M50" s="74" t="n">
        <v>61</v>
      </c>
      <c r="N50" s="76" t="n">
        <v>120</v>
      </c>
      <c r="O50" s="81" t="s">
        <v>28</v>
      </c>
      <c r="P50" s="76" t="n">
        <v>41</v>
      </c>
      <c r="Q50" s="76" t="n">
        <v>16</v>
      </c>
      <c r="R50" s="76" t="n">
        <v>6</v>
      </c>
      <c r="S50" s="76" t="n">
        <v>18</v>
      </c>
      <c r="T50" s="76" t="n">
        <v>7</v>
      </c>
      <c r="U50" s="78" t="s">
        <v>302</v>
      </c>
      <c r="V50" s="78" t="s">
        <v>302</v>
      </c>
      <c r="W50" s="76" t="n">
        <v>1</v>
      </c>
      <c r="X50" s="79" t="n">
        <v>40856</v>
      </c>
      <c r="Y50" s="76" t="s">
        <v>35</v>
      </c>
      <c r="Z50" s="76"/>
      <c r="AA50" s="76"/>
      <c r="AB50" s="76"/>
      <c r="AC50" s="76"/>
      <c r="AD50" s="76" t="s">
        <v>375</v>
      </c>
      <c r="AE50" s="76" t="n">
        <f aca="false">8*16+9</f>
        <v>137</v>
      </c>
      <c r="AF50" s="74"/>
      <c r="AG50" s="74"/>
      <c r="AH50" s="74"/>
    </row>
    <row r="51" customFormat="false" ht="12" hidden="false" customHeight="true" outlineLevel="0" collapsed="false">
      <c r="A51" s="72" t="s">
        <v>104</v>
      </c>
      <c r="B51" s="73" t="n">
        <v>42282</v>
      </c>
      <c r="C51" s="74" t="s">
        <v>300</v>
      </c>
      <c r="D51" s="75" t="s">
        <v>301</v>
      </c>
      <c r="E51" s="74" t="n">
        <f aca="false">IF(mmn!A51=MEG!A51,MEG!E51)</f>
        <v>1200</v>
      </c>
      <c r="F51" s="74" t="n">
        <v>1</v>
      </c>
      <c r="G51" s="74" t="n">
        <v>1</v>
      </c>
      <c r="H51" s="74" t="n">
        <v>1</v>
      </c>
      <c r="I51" s="74" t="n">
        <v>1</v>
      </c>
      <c r="J51" s="74" t="n">
        <f aca="false">IF(AND(F51=1,G51=1,H51=1,I51=1),1,0)</f>
        <v>1</v>
      </c>
      <c r="K51" s="74" t="n">
        <v>1</v>
      </c>
      <c r="L51" s="74" t="n">
        <v>0</v>
      </c>
      <c r="M51" s="74" t="n">
        <v>64.5</v>
      </c>
      <c r="N51" s="76" t="n">
        <v>57</v>
      </c>
      <c r="O51" s="81" t="s">
        <v>28</v>
      </c>
      <c r="P51" s="76" t="n">
        <v>39</v>
      </c>
      <c r="Q51" s="76" t="n">
        <v>18</v>
      </c>
      <c r="R51" s="76" t="n">
        <v>7</v>
      </c>
      <c r="S51" s="76" t="n">
        <v>16</v>
      </c>
      <c r="T51" s="76" t="n">
        <v>6</v>
      </c>
      <c r="U51" s="78" t="s">
        <v>333</v>
      </c>
      <c r="V51" s="78" t="s">
        <v>302</v>
      </c>
      <c r="W51" s="76" t="n">
        <v>0</v>
      </c>
      <c r="X51" s="76"/>
      <c r="Y51" s="76"/>
      <c r="Z51" s="76"/>
      <c r="AA51" s="76"/>
      <c r="AB51" s="76"/>
      <c r="AC51" s="76"/>
      <c r="AD51" s="76" t="s">
        <v>376</v>
      </c>
      <c r="AE51" s="76" t="n">
        <f aca="false">7*16+10</f>
        <v>122</v>
      </c>
      <c r="AF51" s="74"/>
      <c r="AG51" s="74"/>
      <c r="AH51" s="74"/>
    </row>
    <row r="52" customFormat="false" ht="12" hidden="false" customHeight="true" outlineLevel="0" collapsed="false">
      <c r="A52" s="72" t="s">
        <v>196</v>
      </c>
      <c r="B52" s="73" t="n">
        <v>42426</v>
      </c>
      <c r="C52" s="74" t="s">
        <v>377</v>
      </c>
      <c r="D52" s="75" t="s">
        <v>301</v>
      </c>
      <c r="E52" s="74" t="n">
        <f aca="false">IF(mmn!A52=MEG!A52,MEG!E52)</f>
        <v>1800</v>
      </c>
      <c r="F52" s="74" t="n">
        <v>0</v>
      </c>
      <c r="G52" s="74" t="n">
        <v>0</v>
      </c>
      <c r="H52" s="74" t="n">
        <v>0</v>
      </c>
      <c r="I52" s="74" t="n">
        <v>0</v>
      </c>
      <c r="J52" s="74" t="n">
        <f aca="false">IF(AND(F52=1,G52=1,H52=1,I52=1),1,0)</f>
        <v>0</v>
      </c>
      <c r="K52" s="74" t="n">
        <v>1</v>
      </c>
      <c r="L52" s="74" t="n">
        <f aca="false">IF(AND(F52=1,G52=1,H52=1,I52=1,K52=1),1,0)</f>
        <v>0</v>
      </c>
      <c r="M52" s="74" t="n">
        <v>64.5</v>
      </c>
      <c r="N52" s="76" t="n">
        <v>193</v>
      </c>
      <c r="O52" s="81" t="s">
        <v>28</v>
      </c>
      <c r="P52" s="76" t="n">
        <v>44</v>
      </c>
      <c r="Q52" s="76" t="n">
        <v>18</v>
      </c>
      <c r="R52" s="76" t="n">
        <v>7</v>
      </c>
      <c r="S52" s="76" t="n">
        <v>16</v>
      </c>
      <c r="T52" s="76" t="n">
        <v>6</v>
      </c>
      <c r="U52" s="78" t="s">
        <v>333</v>
      </c>
      <c r="V52" s="78" t="s">
        <v>302</v>
      </c>
      <c r="W52" s="76" t="n">
        <v>0</v>
      </c>
      <c r="X52" s="76"/>
      <c r="Y52" s="76"/>
      <c r="Z52" s="76"/>
      <c r="AA52" s="76"/>
      <c r="AB52" s="76"/>
      <c r="AC52" s="76"/>
      <c r="AD52" s="76" t="s">
        <v>376</v>
      </c>
      <c r="AE52" s="76" t="n">
        <f aca="false">7*16+10</f>
        <v>122</v>
      </c>
      <c r="AF52" s="74"/>
      <c r="AG52" s="74"/>
      <c r="AH52" s="74"/>
    </row>
    <row r="53" customFormat="false" ht="12" hidden="false" customHeight="true" outlineLevel="0" collapsed="false">
      <c r="A53" s="72" t="s">
        <v>106</v>
      </c>
      <c r="B53" s="73" t="n">
        <v>42283</v>
      </c>
      <c r="C53" s="74" t="s">
        <v>378</v>
      </c>
      <c r="D53" s="75" t="s">
        <v>301</v>
      </c>
      <c r="E53" s="74" t="n">
        <f aca="false">IF(mmn!A53=MEG!A53,MEG!E53)</f>
        <v>1200</v>
      </c>
      <c r="F53" s="74" t="n">
        <v>1</v>
      </c>
      <c r="G53" s="74" t="n">
        <v>1</v>
      </c>
      <c r="H53" s="74" t="n">
        <v>1</v>
      </c>
      <c r="I53" s="74" t="n">
        <v>1</v>
      </c>
      <c r="J53" s="74" t="n">
        <f aca="false">IF(AND(F53=1,G53=1,H53=1,I53=1),1,0)</f>
        <v>1</v>
      </c>
      <c r="K53" s="74" t="n">
        <v>1</v>
      </c>
      <c r="L53" s="74" t="n">
        <f aca="false">IF(AND(F53=1,G53=1,H53=1,I53=1,K53=1),1,0)</f>
        <v>1</v>
      </c>
      <c r="M53" s="74" t="n">
        <v>66</v>
      </c>
      <c r="N53" s="76" t="n">
        <v>54</v>
      </c>
      <c r="O53" s="81" t="s">
        <v>28</v>
      </c>
      <c r="P53" s="76" t="n">
        <v>40</v>
      </c>
      <c r="Q53" s="76" t="n">
        <v>18</v>
      </c>
      <c r="R53" s="76" t="n">
        <v>7</v>
      </c>
      <c r="S53" s="76" t="n">
        <v>19</v>
      </c>
      <c r="T53" s="76" t="n">
        <v>7</v>
      </c>
      <c r="U53" s="78" t="s">
        <v>302</v>
      </c>
      <c r="V53" s="78" t="s">
        <v>302</v>
      </c>
      <c r="W53" s="76" t="n">
        <v>2</v>
      </c>
      <c r="X53" s="79" t="n">
        <v>40099</v>
      </c>
      <c r="Y53" s="76" t="s">
        <v>35</v>
      </c>
      <c r="Z53" s="79" t="n">
        <v>39432</v>
      </c>
      <c r="AA53" s="76" t="s">
        <v>35</v>
      </c>
      <c r="AB53" s="76"/>
      <c r="AC53" s="76"/>
      <c r="AD53" s="76" t="s">
        <v>379</v>
      </c>
      <c r="AE53" s="76" t="n">
        <f aca="false">7*16+12</f>
        <v>124</v>
      </c>
      <c r="AF53" s="74"/>
      <c r="AG53" s="74"/>
      <c r="AH53" s="74"/>
    </row>
    <row r="54" customFormat="false" ht="12" hidden="false" customHeight="true" outlineLevel="0" collapsed="false">
      <c r="A54" s="72" t="s">
        <v>197</v>
      </c>
      <c r="B54" s="73" t="n">
        <v>42425</v>
      </c>
      <c r="C54" s="74" t="s">
        <v>300</v>
      </c>
      <c r="D54" s="75" t="s">
        <v>315</v>
      </c>
      <c r="E54" s="74" t="n">
        <f aca="false">IF(mmn!A54=MEG!A54,MEG!E54)</f>
        <v>1800</v>
      </c>
      <c r="F54" s="74" t="n">
        <v>1</v>
      </c>
      <c r="G54" s="74" t="n">
        <v>1</v>
      </c>
      <c r="H54" s="74" t="n">
        <v>1</v>
      </c>
      <c r="I54" s="74" t="n">
        <v>1</v>
      </c>
      <c r="J54" s="74" t="n">
        <f aca="false">IF(AND(F54=1,G54=1,H54=1,I54=1),1,0)</f>
        <v>1</v>
      </c>
      <c r="K54" s="74" t="n">
        <v>1</v>
      </c>
      <c r="L54" s="74" t="n">
        <f aca="false">IF(AND(F54=1,G54=1,H54=1,I54=1,K54=1),1,0)</f>
        <v>1</v>
      </c>
      <c r="M54" s="74" t="n">
        <v>66</v>
      </c>
      <c r="N54" s="76" t="n">
        <v>189</v>
      </c>
      <c r="O54" s="81" t="s">
        <v>28</v>
      </c>
      <c r="P54" s="76" t="n">
        <v>45</v>
      </c>
      <c r="Q54" s="76" t="n">
        <v>18</v>
      </c>
      <c r="R54" s="76" t="n">
        <v>7</v>
      </c>
      <c r="S54" s="76" t="n">
        <v>19</v>
      </c>
      <c r="T54" s="76" t="n">
        <v>7</v>
      </c>
      <c r="U54" s="78" t="s">
        <v>302</v>
      </c>
      <c r="V54" s="78" t="s">
        <v>302</v>
      </c>
      <c r="W54" s="76" t="n">
        <v>2</v>
      </c>
      <c r="X54" s="79" t="n">
        <v>40099</v>
      </c>
      <c r="Y54" s="76" t="s">
        <v>35</v>
      </c>
      <c r="Z54" s="79" t="n">
        <v>39432</v>
      </c>
      <c r="AA54" s="76" t="s">
        <v>35</v>
      </c>
      <c r="AB54" s="76"/>
      <c r="AC54" s="76"/>
      <c r="AD54" s="76" t="s">
        <v>379</v>
      </c>
      <c r="AE54" s="76" t="n">
        <f aca="false">7*16+12</f>
        <v>124</v>
      </c>
      <c r="AF54" s="74"/>
      <c r="AG54" s="74"/>
      <c r="AH54" s="74"/>
    </row>
    <row r="55" customFormat="false" ht="12" hidden="false" customHeight="true" outlineLevel="0" collapsed="false">
      <c r="A55" s="72" t="s">
        <v>107</v>
      </c>
      <c r="B55" s="73" t="n">
        <v>42296</v>
      </c>
      <c r="C55" s="74" t="s">
        <v>380</v>
      </c>
      <c r="D55" s="75" t="s">
        <v>301</v>
      </c>
      <c r="E55" s="74" t="n">
        <f aca="false">IF(mmn!A55=MEG!A55,MEG!E55)</f>
        <v>1800</v>
      </c>
      <c r="F55" s="74" t="n">
        <v>1</v>
      </c>
      <c r="G55" s="74" t="n">
        <v>1</v>
      </c>
      <c r="H55" s="74" t="n">
        <v>1</v>
      </c>
      <c r="I55" s="74" t="n">
        <v>1</v>
      </c>
      <c r="J55" s="74" t="n">
        <f aca="false">IF(AND(F55=1,G55=1,H55=1,I55=1),1,0)</f>
        <v>1</v>
      </c>
      <c r="K55" s="74" t="n">
        <v>1</v>
      </c>
      <c r="L55" s="74" t="n">
        <f aca="false">IF(AND(F55=1,G55=1,H55=1,I55=1,K55=1),1,0)</f>
        <v>1</v>
      </c>
      <c r="M55" s="74" t="n">
        <v>60.5</v>
      </c>
      <c r="N55" s="76" t="n">
        <v>63</v>
      </c>
      <c r="O55" s="81" t="s">
        <v>28</v>
      </c>
      <c r="P55" s="76" t="n">
        <v>38</v>
      </c>
      <c r="Q55" s="76" t="n">
        <v>15</v>
      </c>
      <c r="R55" s="76" t="n">
        <v>6</v>
      </c>
      <c r="S55" s="76" t="n">
        <v>17</v>
      </c>
      <c r="T55" s="76" t="n">
        <v>6</v>
      </c>
      <c r="U55" s="78" t="s">
        <v>302</v>
      </c>
      <c r="V55" s="78" t="s">
        <v>302</v>
      </c>
      <c r="W55" s="76" t="n">
        <v>0</v>
      </c>
      <c r="X55" s="76"/>
      <c r="Y55" s="76"/>
      <c r="Z55" s="76"/>
      <c r="AA55" s="76"/>
      <c r="AB55" s="76"/>
      <c r="AC55" s="76"/>
      <c r="AD55" s="76" t="s">
        <v>381</v>
      </c>
      <c r="AE55" s="76" t="n">
        <f aca="false">6*16+15</f>
        <v>111</v>
      </c>
      <c r="AF55" s="74"/>
      <c r="AG55" s="74"/>
      <c r="AH55" s="74"/>
    </row>
    <row r="56" customFormat="false" ht="12" hidden="false" customHeight="true" outlineLevel="0" collapsed="false">
      <c r="A56" s="72" t="s">
        <v>198</v>
      </c>
      <c r="B56" s="73" t="n">
        <v>42422</v>
      </c>
      <c r="C56" s="74" t="s">
        <v>300</v>
      </c>
      <c r="D56" s="75" t="s">
        <v>315</v>
      </c>
      <c r="E56" s="74" t="n">
        <f aca="false">IF(mmn!A56=MEG!A56,MEG!E56)</f>
        <v>1800</v>
      </c>
      <c r="F56" s="74" t="n">
        <v>1</v>
      </c>
      <c r="G56" s="74" t="n">
        <v>1</v>
      </c>
      <c r="H56" s="74" t="n">
        <v>1</v>
      </c>
      <c r="I56" s="74" t="n">
        <v>1</v>
      </c>
      <c r="J56" s="74" t="n">
        <f aca="false">IF(AND(F56=1,G56=1,H56=1,I56=1),1,0)</f>
        <v>1</v>
      </c>
      <c r="K56" s="74" t="n">
        <v>1</v>
      </c>
      <c r="L56" s="74" t="n">
        <f aca="false">IF(AND(F56=1,G56=1,H56=1,I56=1,K56=1),1,0)</f>
        <v>1</v>
      </c>
      <c r="M56" s="74" t="n">
        <v>60.5</v>
      </c>
      <c r="N56" s="76" t="n">
        <v>189</v>
      </c>
      <c r="O56" s="81" t="s">
        <v>28</v>
      </c>
      <c r="P56" s="76" t="n">
        <v>43</v>
      </c>
      <c r="Q56" s="76" t="n">
        <v>15</v>
      </c>
      <c r="R56" s="76" t="n">
        <v>6</v>
      </c>
      <c r="S56" s="76" t="n">
        <v>17</v>
      </c>
      <c r="T56" s="76" t="n">
        <v>6</v>
      </c>
      <c r="U56" s="78" t="s">
        <v>302</v>
      </c>
      <c r="V56" s="78" t="s">
        <v>302</v>
      </c>
      <c r="W56" s="76" t="n">
        <v>0</v>
      </c>
      <c r="X56" s="76"/>
      <c r="Y56" s="76"/>
      <c r="Z56" s="76"/>
      <c r="AA56" s="76"/>
      <c r="AB56" s="76"/>
      <c r="AC56" s="76"/>
      <c r="AD56" s="76" t="s">
        <v>381</v>
      </c>
      <c r="AE56" s="76" t="n">
        <f aca="false">6*16+15</f>
        <v>111</v>
      </c>
      <c r="AF56" s="74"/>
      <c r="AG56" s="74"/>
      <c r="AH56" s="74"/>
    </row>
    <row r="57" customFormat="false" ht="12" hidden="false" customHeight="true" outlineLevel="0" collapsed="false">
      <c r="A57" s="72" t="s">
        <v>109</v>
      </c>
      <c r="B57" s="73" t="n">
        <v>42312</v>
      </c>
      <c r="C57" s="74" t="s">
        <v>300</v>
      </c>
      <c r="D57" s="75" t="s">
        <v>319</v>
      </c>
      <c r="E57" s="74" t="n">
        <f aca="false">IF(mmn!A57=MEG!A57,MEG!E57)</f>
        <v>1800</v>
      </c>
      <c r="F57" s="74" t="n">
        <v>1</v>
      </c>
      <c r="G57" s="74" t="n">
        <v>1</v>
      </c>
      <c r="H57" s="74" t="n">
        <v>1</v>
      </c>
      <c r="I57" s="74" t="n">
        <v>1</v>
      </c>
      <c r="J57" s="74" t="n">
        <f aca="false">IF(AND(F57=1,G57=1,H57=1,I57=1),1,0)</f>
        <v>1</v>
      </c>
      <c r="K57" s="74" t="n">
        <v>1</v>
      </c>
      <c r="L57" s="74" t="n">
        <v>0</v>
      </c>
      <c r="M57" s="74" t="n">
        <v>66</v>
      </c>
      <c r="N57" s="76" t="n">
        <v>147</v>
      </c>
      <c r="O57" s="81" t="s">
        <v>35</v>
      </c>
      <c r="P57" s="76" t="n">
        <v>44</v>
      </c>
      <c r="Q57" s="76" t="n">
        <v>18</v>
      </c>
      <c r="R57" s="76" t="n">
        <v>7</v>
      </c>
      <c r="S57" s="76" t="n">
        <v>19</v>
      </c>
      <c r="T57" s="76" t="n">
        <v>7</v>
      </c>
      <c r="U57" s="78" t="s">
        <v>302</v>
      </c>
      <c r="V57" s="78" t="s">
        <v>302</v>
      </c>
      <c r="W57" s="76" t="n">
        <v>0</v>
      </c>
      <c r="X57" s="76"/>
      <c r="Y57" s="76"/>
      <c r="Z57" s="76"/>
      <c r="AA57" s="76"/>
      <c r="AB57" s="76"/>
      <c r="AC57" s="76"/>
      <c r="AD57" s="76" t="s">
        <v>382</v>
      </c>
      <c r="AE57" s="76" t="n">
        <f aca="false">7*16+2</f>
        <v>114</v>
      </c>
      <c r="AF57" s="74"/>
      <c r="AG57" s="74"/>
      <c r="AH57" s="74"/>
    </row>
    <row r="58" customFormat="false" ht="12" hidden="false" customHeight="true" outlineLevel="0" collapsed="false">
      <c r="A58" s="72" t="s">
        <v>111</v>
      </c>
      <c r="B58" s="73" t="n">
        <v>42331</v>
      </c>
      <c r="C58" s="74" t="s">
        <v>300</v>
      </c>
      <c r="D58" s="75" t="s">
        <v>301</v>
      </c>
      <c r="E58" s="74" t="n">
        <f aca="false">IF(mmn!A58=MEG!A58,MEG!E58)</f>
        <v>1800</v>
      </c>
      <c r="F58" s="74" t="n">
        <v>1</v>
      </c>
      <c r="G58" s="74" t="n">
        <v>1</v>
      </c>
      <c r="H58" s="74" t="n">
        <v>1</v>
      </c>
      <c r="I58" s="74" t="n">
        <v>1</v>
      </c>
      <c r="J58" s="74" t="n">
        <f aca="false">IF(AND(F58=1,G58=1,H58=1,I58=1),1,0)</f>
        <v>1</v>
      </c>
      <c r="K58" s="74" t="n">
        <v>1</v>
      </c>
      <c r="L58" s="74" t="n">
        <v>0</v>
      </c>
      <c r="M58" s="74" t="n">
        <v>66</v>
      </c>
      <c r="N58" s="76" t="n">
        <v>122</v>
      </c>
      <c r="O58" s="81" t="s">
        <v>35</v>
      </c>
      <c r="P58" s="76" t="n">
        <v>43</v>
      </c>
      <c r="Q58" s="76" t="n">
        <v>16</v>
      </c>
      <c r="R58" s="76" t="n">
        <v>6</v>
      </c>
      <c r="S58" s="76" t="n">
        <v>19</v>
      </c>
      <c r="T58" s="76" t="n">
        <v>7</v>
      </c>
      <c r="U58" s="78" t="s">
        <v>302</v>
      </c>
      <c r="V58" s="78" t="s">
        <v>302</v>
      </c>
      <c r="W58" s="76" t="n">
        <v>1</v>
      </c>
      <c r="X58" s="79" t="n">
        <v>41353</v>
      </c>
      <c r="Y58" s="76" t="s">
        <v>28</v>
      </c>
      <c r="Z58" s="76"/>
      <c r="AA58" s="76"/>
      <c r="AB58" s="76"/>
      <c r="AC58" s="76"/>
      <c r="AD58" s="76" t="s">
        <v>383</v>
      </c>
      <c r="AE58" s="76" t="n">
        <f aca="false">7*16+11</f>
        <v>123</v>
      </c>
      <c r="AF58" s="74"/>
      <c r="AG58" s="74"/>
      <c r="AH58" s="74"/>
    </row>
    <row r="59" customFormat="false" ht="12" hidden="false" customHeight="true" outlineLevel="0" collapsed="false">
      <c r="A59" s="72" t="s">
        <v>113</v>
      </c>
      <c r="B59" s="73" t="n">
        <v>42328</v>
      </c>
      <c r="C59" s="74" t="s">
        <v>300</v>
      </c>
      <c r="D59" s="75" t="s">
        <v>301</v>
      </c>
      <c r="E59" s="74" t="n">
        <f aca="false">IF(mmn!A59=MEG!A59,MEG!E59)</f>
        <v>1800</v>
      </c>
      <c r="F59" s="74" t="n">
        <v>1</v>
      </c>
      <c r="G59" s="74" t="n">
        <v>1</v>
      </c>
      <c r="H59" s="74" t="n">
        <v>1</v>
      </c>
      <c r="I59" s="74" t="n">
        <v>1</v>
      </c>
      <c r="J59" s="74" t="n">
        <f aca="false">IF(AND(F59=1,G59=1,H59=1,I59=1),1,0)</f>
        <v>1</v>
      </c>
      <c r="K59" s="74" t="n">
        <v>1</v>
      </c>
      <c r="L59" s="74" t="n">
        <v>0</v>
      </c>
      <c r="M59" s="74" t="n">
        <v>66</v>
      </c>
      <c r="N59" s="76" t="n">
        <v>125</v>
      </c>
      <c r="O59" s="81" t="s">
        <v>35</v>
      </c>
      <c r="P59" s="76" t="n">
        <v>43</v>
      </c>
      <c r="Q59" s="76" t="n">
        <v>16</v>
      </c>
      <c r="R59" s="76" t="n">
        <v>6</v>
      </c>
      <c r="S59" s="76" t="n">
        <v>18</v>
      </c>
      <c r="T59" s="76" t="n">
        <v>7</v>
      </c>
      <c r="U59" s="78" t="s">
        <v>302</v>
      </c>
      <c r="V59" s="78" t="s">
        <v>302</v>
      </c>
      <c r="W59" s="76" t="n">
        <v>0</v>
      </c>
      <c r="X59" s="76"/>
      <c r="Y59" s="76"/>
      <c r="Z59" s="76"/>
      <c r="AA59" s="76"/>
      <c r="AB59" s="76"/>
      <c r="AC59" s="76"/>
      <c r="AD59" s="76" t="s">
        <v>384</v>
      </c>
      <c r="AE59" s="76" t="n">
        <f aca="false">7*16+14</f>
        <v>126</v>
      </c>
      <c r="AF59" s="74"/>
      <c r="AG59" s="74"/>
      <c r="AH59" s="74"/>
    </row>
    <row r="60" customFormat="false" ht="12" hidden="false" customHeight="true" outlineLevel="0" collapsed="false">
      <c r="A60" s="72" t="s">
        <v>115</v>
      </c>
      <c r="B60" s="73" t="n">
        <v>42324</v>
      </c>
      <c r="C60" s="74" t="s">
        <v>385</v>
      </c>
      <c r="D60" s="75" t="s">
        <v>315</v>
      </c>
      <c r="E60" s="74" t="n">
        <f aca="false">IF(mmn!A60=MEG!A60,MEG!E60)</f>
        <v>1800</v>
      </c>
      <c r="F60" s="74" t="n">
        <v>1</v>
      </c>
      <c r="G60" s="74" t="n">
        <v>1</v>
      </c>
      <c r="H60" s="74" t="n">
        <v>1</v>
      </c>
      <c r="I60" s="74" t="n">
        <v>1</v>
      </c>
      <c r="J60" s="74" t="n">
        <f aca="false">IF(AND(F60=1,G60=1,H60=1,I60=1),1,0)</f>
        <v>1</v>
      </c>
      <c r="K60" s="74" t="n">
        <v>1</v>
      </c>
      <c r="L60" s="74" t="n">
        <f aca="false">IF(AND(F60=1,G60=1,H60=1,I60=1,K60=1),1,0)</f>
        <v>1</v>
      </c>
      <c r="M60" s="74" t="n">
        <v>59.5</v>
      </c>
      <c r="N60" s="76" t="n">
        <v>60</v>
      </c>
      <c r="O60" s="81" t="s">
        <v>28</v>
      </c>
      <c r="P60" s="76" t="n">
        <v>42</v>
      </c>
      <c r="Q60" s="76" t="n">
        <v>16</v>
      </c>
      <c r="R60" s="76" t="n">
        <v>6</v>
      </c>
      <c r="S60" s="76" t="n">
        <v>22</v>
      </c>
      <c r="T60" s="76" t="n">
        <v>7</v>
      </c>
      <c r="U60" s="78" t="s">
        <v>337</v>
      </c>
      <c r="V60" s="78" t="s">
        <v>302</v>
      </c>
      <c r="W60" s="76" t="n">
        <v>0</v>
      </c>
      <c r="X60" s="76"/>
      <c r="Y60" s="76"/>
      <c r="Z60" s="76"/>
      <c r="AA60" s="76"/>
      <c r="AB60" s="76"/>
      <c r="AC60" s="76"/>
      <c r="AD60" s="76" t="s">
        <v>329</v>
      </c>
      <c r="AE60" s="76" t="n">
        <f aca="false">7*16</f>
        <v>112</v>
      </c>
      <c r="AF60" s="74"/>
      <c r="AG60" s="74"/>
      <c r="AH60" s="74"/>
    </row>
    <row r="61" customFormat="false" ht="12" hidden="false" customHeight="true" outlineLevel="0" collapsed="false">
      <c r="A61" s="72" t="s">
        <v>199</v>
      </c>
      <c r="B61" s="73" t="n">
        <v>42462</v>
      </c>
      <c r="C61" s="74" t="s">
        <v>300</v>
      </c>
      <c r="D61" s="75" t="s">
        <v>301</v>
      </c>
      <c r="E61" s="74" t="n">
        <f aca="false">IF(mmn!A61=MEG!A61,MEG!E61)</f>
        <v>1800</v>
      </c>
      <c r="F61" s="74" t="n">
        <v>1</v>
      </c>
      <c r="G61" s="74" t="n">
        <v>1</v>
      </c>
      <c r="H61" s="74" t="n">
        <v>1</v>
      </c>
      <c r="I61" s="74" t="n">
        <v>1</v>
      </c>
      <c r="J61" s="74" t="n">
        <f aca="false">IF(AND(F61=1,G61=1,H61=1,I61=1),1,0)</f>
        <v>1</v>
      </c>
      <c r="K61" s="74" t="n">
        <v>1</v>
      </c>
      <c r="L61" s="74" t="n">
        <f aca="false">IF(AND(F61=1,G61=1,H61=1,I61=1,K61=1),1,0)</f>
        <v>1</v>
      </c>
      <c r="M61" s="74" t="n">
        <v>59.5</v>
      </c>
      <c r="N61" s="76" t="n">
        <v>198</v>
      </c>
      <c r="O61" s="81" t="s">
        <v>28</v>
      </c>
      <c r="P61" s="76" t="n">
        <v>46</v>
      </c>
      <c r="Q61" s="76" t="n">
        <v>16</v>
      </c>
      <c r="R61" s="76" t="n">
        <v>6</v>
      </c>
      <c r="S61" s="76" t="n">
        <v>22</v>
      </c>
      <c r="T61" s="76" t="n">
        <v>7</v>
      </c>
      <c r="U61" s="78" t="s">
        <v>337</v>
      </c>
      <c r="V61" s="78" t="s">
        <v>302</v>
      </c>
      <c r="W61" s="76" t="n">
        <v>0</v>
      </c>
      <c r="X61" s="76"/>
      <c r="Y61" s="76"/>
      <c r="Z61" s="76"/>
      <c r="AA61" s="76"/>
      <c r="AB61" s="76"/>
      <c r="AC61" s="76"/>
      <c r="AD61" s="76" t="s">
        <v>329</v>
      </c>
      <c r="AE61" s="76" t="n">
        <f aca="false">7*16</f>
        <v>112</v>
      </c>
      <c r="AF61" s="74"/>
      <c r="AG61" s="74"/>
      <c r="AH61" s="74"/>
    </row>
    <row r="62" customFormat="false" ht="12" hidden="false" customHeight="true" outlineLevel="0" collapsed="false">
      <c r="A62" s="72" t="s">
        <v>116</v>
      </c>
      <c r="B62" s="73" t="n">
        <v>42328</v>
      </c>
      <c r="C62" s="74" t="s">
        <v>300</v>
      </c>
      <c r="D62" s="75" t="s">
        <v>386</v>
      </c>
      <c r="E62" s="74" t="n">
        <f aca="false">IF(mmn!A62=MEG!A62,MEG!E62)</f>
        <v>1800</v>
      </c>
      <c r="F62" s="74" t="n">
        <v>1</v>
      </c>
      <c r="G62" s="74" t="n">
        <v>1</v>
      </c>
      <c r="H62" s="74" t="n">
        <v>1</v>
      </c>
      <c r="I62" s="74" t="n">
        <v>1</v>
      </c>
      <c r="J62" s="74" t="n">
        <f aca="false">IF(AND(F62=1,G62=1,H62=1,I62=1),1,0)</f>
        <v>1</v>
      </c>
      <c r="K62" s="74" t="n">
        <v>1</v>
      </c>
      <c r="L62" s="74" t="n">
        <v>0</v>
      </c>
      <c r="M62" s="74" t="n">
        <v>66</v>
      </c>
      <c r="N62" s="76" t="n">
        <v>45</v>
      </c>
      <c r="O62" s="81" t="s">
        <v>35</v>
      </c>
      <c r="P62" s="76" t="n">
        <v>40</v>
      </c>
      <c r="Q62" s="76" t="n">
        <v>19</v>
      </c>
      <c r="R62" s="76" t="n">
        <v>7</v>
      </c>
      <c r="S62" s="76" t="n">
        <v>19</v>
      </c>
      <c r="T62" s="76" t="n">
        <v>7</v>
      </c>
      <c r="U62" s="78" t="s">
        <v>302</v>
      </c>
      <c r="V62" s="78" t="s">
        <v>302</v>
      </c>
      <c r="W62" s="76" t="n">
        <v>0</v>
      </c>
      <c r="X62" s="76"/>
      <c r="Y62" s="76"/>
      <c r="Z62" s="76"/>
      <c r="AA62" s="76"/>
      <c r="AB62" s="76"/>
      <c r="AC62" s="76"/>
      <c r="AD62" s="76" t="s">
        <v>344</v>
      </c>
      <c r="AE62" s="76" t="n">
        <f aca="false">8*16+13</f>
        <v>141</v>
      </c>
      <c r="AF62" s="74"/>
      <c r="AG62" s="74"/>
      <c r="AH62" s="74"/>
    </row>
    <row r="63" customFormat="false" ht="12" hidden="false" customHeight="true" outlineLevel="0" collapsed="false">
      <c r="A63" s="72" t="s">
        <v>118</v>
      </c>
      <c r="B63" s="73" t="n">
        <v>42340</v>
      </c>
      <c r="C63" s="74" t="s">
        <v>300</v>
      </c>
      <c r="D63" s="75" t="s">
        <v>315</v>
      </c>
      <c r="E63" s="74" t="n">
        <f aca="false">IF(mmn!A63=MEG!A63,MEG!E63)</f>
        <v>1800</v>
      </c>
      <c r="F63" s="74" t="n">
        <v>1</v>
      </c>
      <c r="G63" s="74" t="n">
        <v>1</v>
      </c>
      <c r="H63" s="74" t="n">
        <v>1</v>
      </c>
      <c r="I63" s="74" t="n">
        <v>1</v>
      </c>
      <c r="J63" s="74" t="n">
        <f aca="false">IF(AND(F63=1,G63=1,H63=1,I63=1),1,0)</f>
        <v>1</v>
      </c>
      <c r="K63" s="74" t="n">
        <v>1</v>
      </c>
      <c r="L63" s="74" t="n">
        <v>0</v>
      </c>
      <c r="M63" s="74" t="n">
        <v>56</v>
      </c>
      <c r="N63" s="76" t="n">
        <v>55</v>
      </c>
      <c r="O63" s="81" t="s">
        <v>28</v>
      </c>
      <c r="P63" s="76" t="n">
        <v>39</v>
      </c>
      <c r="Q63" s="76" t="n">
        <v>17</v>
      </c>
      <c r="R63" s="76" t="n">
        <v>7</v>
      </c>
      <c r="S63" s="76" t="n">
        <v>20</v>
      </c>
      <c r="T63" s="76" t="n">
        <v>7</v>
      </c>
      <c r="U63" s="78" t="s">
        <v>309</v>
      </c>
      <c r="V63" s="78" t="s">
        <v>309</v>
      </c>
      <c r="W63" s="76" t="n">
        <v>0</v>
      </c>
      <c r="X63" s="76"/>
      <c r="Y63" s="76"/>
      <c r="Z63" s="76"/>
      <c r="AA63" s="76"/>
      <c r="AB63" s="76"/>
      <c r="AC63" s="76"/>
      <c r="AD63" s="76" t="s">
        <v>316</v>
      </c>
      <c r="AE63" s="76" t="n">
        <f aca="false">6*16+10</f>
        <v>106</v>
      </c>
      <c r="AF63" s="74"/>
      <c r="AG63" s="74"/>
      <c r="AH63" s="74"/>
    </row>
    <row r="64" customFormat="false" ht="12" hidden="false" customHeight="true" outlineLevel="0" collapsed="false">
      <c r="A64" s="72" t="s">
        <v>120</v>
      </c>
      <c r="B64" s="73" t="n">
        <v>42345</v>
      </c>
      <c r="C64" s="74" t="s">
        <v>300</v>
      </c>
      <c r="D64" s="75" t="s">
        <v>315</v>
      </c>
      <c r="E64" s="74" t="n">
        <f aca="false">IF(mmn!A64=MEG!A64,MEG!E64)</f>
        <v>1800</v>
      </c>
      <c r="F64" s="74" t="n">
        <v>1</v>
      </c>
      <c r="G64" s="74" t="n">
        <v>1</v>
      </c>
      <c r="H64" s="74" t="n">
        <v>1</v>
      </c>
      <c r="I64" s="74" t="n">
        <v>1</v>
      </c>
      <c r="J64" s="74" t="n">
        <f aca="false">IF(AND(F64=1,G64=1,H64=1,I64=1),1,0)</f>
        <v>1</v>
      </c>
      <c r="K64" s="74" t="n">
        <v>1</v>
      </c>
      <c r="L64" s="74" t="n">
        <f aca="false">IF(AND(F64=1,G64=1,H64=1,I64=1,K64=1),1,0)</f>
        <v>1</v>
      </c>
      <c r="M64" s="74" t="n">
        <v>59.5</v>
      </c>
      <c r="N64" s="76" t="n">
        <v>64</v>
      </c>
      <c r="O64" s="81" t="s">
        <v>28</v>
      </c>
      <c r="P64" s="76" t="n">
        <v>40</v>
      </c>
      <c r="Q64" s="76" t="n">
        <v>20</v>
      </c>
      <c r="R64" s="76" t="n">
        <v>7</v>
      </c>
      <c r="S64" s="76" t="n">
        <v>16</v>
      </c>
      <c r="T64" s="76" t="n">
        <v>6</v>
      </c>
      <c r="U64" s="78" t="s">
        <v>302</v>
      </c>
      <c r="V64" s="78" t="s">
        <v>302</v>
      </c>
      <c r="W64" s="76" t="n">
        <v>1</v>
      </c>
      <c r="X64" s="79" t="n">
        <v>41092</v>
      </c>
      <c r="Y64" s="76" t="s">
        <v>35</v>
      </c>
      <c r="Z64" s="76"/>
      <c r="AA64" s="76"/>
      <c r="AB64" s="76"/>
      <c r="AC64" s="76"/>
      <c r="AD64" s="76" t="s">
        <v>334</v>
      </c>
      <c r="AE64" s="76" t="n">
        <f aca="false">7*16+3</f>
        <v>115</v>
      </c>
      <c r="AF64" s="74"/>
      <c r="AG64" s="74"/>
      <c r="AH64" s="74"/>
    </row>
    <row r="65" customFormat="false" ht="12" hidden="false" customHeight="true" outlineLevel="0" collapsed="false">
      <c r="A65" s="72" t="s">
        <v>201</v>
      </c>
      <c r="B65" s="73" t="n">
        <v>42480</v>
      </c>
      <c r="C65" s="74" t="s">
        <v>300</v>
      </c>
      <c r="D65" s="75" t="s">
        <v>387</v>
      </c>
      <c r="E65" s="74" t="n">
        <f aca="false">IF(mmn!A65=MEG!A65,MEG!E65)</f>
        <v>1800</v>
      </c>
      <c r="F65" s="74" t="n">
        <v>1</v>
      </c>
      <c r="G65" s="74" t="n">
        <v>1</v>
      </c>
      <c r="H65" s="74" t="n">
        <v>1</v>
      </c>
      <c r="I65" s="74" t="n">
        <v>1</v>
      </c>
      <c r="J65" s="74" t="n">
        <f aca="false">IF(AND(F65=1,G65=1,H65=1,I65=1),1,0)</f>
        <v>1</v>
      </c>
      <c r="K65" s="74" t="n">
        <v>1</v>
      </c>
      <c r="L65" s="74" t="n">
        <f aca="false">IF(AND(F65=1,G65=1,H65=1,I65=1,K65=1),1,0)</f>
        <v>1</v>
      </c>
      <c r="M65" s="74" t="n">
        <v>59.5</v>
      </c>
      <c r="N65" s="76" t="n">
        <v>199</v>
      </c>
      <c r="O65" s="81" t="s">
        <v>28</v>
      </c>
      <c r="P65" s="76" t="n">
        <v>43</v>
      </c>
      <c r="Q65" s="76" t="n">
        <v>20</v>
      </c>
      <c r="R65" s="76" t="n">
        <v>7</v>
      </c>
      <c r="S65" s="76" t="n">
        <v>16</v>
      </c>
      <c r="T65" s="76" t="n">
        <v>6</v>
      </c>
      <c r="U65" s="78" t="s">
        <v>302</v>
      </c>
      <c r="V65" s="78" t="s">
        <v>302</v>
      </c>
      <c r="W65" s="76" t="n">
        <v>1</v>
      </c>
      <c r="X65" s="79" t="n">
        <v>41092</v>
      </c>
      <c r="Y65" s="76" t="s">
        <v>35</v>
      </c>
      <c r="Z65" s="76"/>
      <c r="AA65" s="76"/>
      <c r="AB65" s="76"/>
      <c r="AC65" s="76"/>
      <c r="AD65" s="76" t="s">
        <v>334</v>
      </c>
      <c r="AE65" s="76" t="n">
        <f aca="false">7*16+3</f>
        <v>115</v>
      </c>
      <c r="AF65" s="74"/>
      <c r="AG65" s="74"/>
      <c r="AH65" s="74"/>
    </row>
    <row r="66" customFormat="false" ht="12" hidden="false" customHeight="true" outlineLevel="0" collapsed="false">
      <c r="A66" s="72" t="s">
        <v>121</v>
      </c>
      <c r="B66" s="73" t="n">
        <v>42375</v>
      </c>
      <c r="C66" s="74" t="s">
        <v>300</v>
      </c>
      <c r="D66" s="75" t="s">
        <v>301</v>
      </c>
      <c r="E66" s="74" t="n">
        <f aca="false">IF(mmn!A66=MEG!A66,MEG!E66)</f>
        <v>1800</v>
      </c>
      <c r="F66" s="74" t="n">
        <v>1</v>
      </c>
      <c r="G66" s="74" t="n">
        <v>1</v>
      </c>
      <c r="H66" s="74" t="n">
        <v>1</v>
      </c>
      <c r="I66" s="74" t="n">
        <v>1</v>
      </c>
      <c r="J66" s="74" t="n">
        <f aca="false">IF(AND(F66=1,G66=1,H66=1,I66=1),1,0)</f>
        <v>1</v>
      </c>
      <c r="K66" s="74" t="n">
        <v>0</v>
      </c>
      <c r="L66" s="74" t="n">
        <f aca="false">IF(AND(F66=1,G66=1,H66=1,I66=1,K66=1),1,0)</f>
        <v>0</v>
      </c>
      <c r="M66" s="74" t="n">
        <v>56</v>
      </c>
      <c r="N66" s="76" t="n">
        <v>62</v>
      </c>
      <c r="O66" s="81" t="s">
        <v>28</v>
      </c>
      <c r="P66" s="76" t="n">
        <v>38</v>
      </c>
      <c r="Q66" s="76" t="n">
        <v>17</v>
      </c>
      <c r="R66" s="76" t="n">
        <v>7</v>
      </c>
      <c r="S66" s="76" t="n">
        <v>18</v>
      </c>
      <c r="T66" s="76" t="n">
        <v>7</v>
      </c>
      <c r="U66" s="78" t="s">
        <v>302</v>
      </c>
      <c r="V66" s="78" t="s">
        <v>302</v>
      </c>
      <c r="W66" s="76" t="n">
        <v>1</v>
      </c>
      <c r="X66" s="79" t="n">
        <v>41395</v>
      </c>
      <c r="Y66" s="76" t="s">
        <v>28</v>
      </c>
      <c r="Z66" s="76"/>
      <c r="AA66" s="76"/>
      <c r="AB66" s="76"/>
      <c r="AC66" s="76"/>
      <c r="AD66" s="76" t="s">
        <v>341</v>
      </c>
      <c r="AE66" s="76" t="n">
        <f aca="false">6*16+15</f>
        <v>111</v>
      </c>
      <c r="AF66" s="74"/>
      <c r="AG66" s="74"/>
      <c r="AH66" s="74"/>
    </row>
    <row r="67" customFormat="false" ht="12" hidden="false" customHeight="true" outlineLevel="0" collapsed="false">
      <c r="A67" s="72" t="s">
        <v>122</v>
      </c>
      <c r="B67" s="73" t="n">
        <v>42377</v>
      </c>
      <c r="C67" s="74" t="s">
        <v>380</v>
      </c>
      <c r="D67" s="75" t="s">
        <v>301</v>
      </c>
      <c r="E67" s="74" t="n">
        <f aca="false">IF(mmn!A67=MEG!A67,MEG!E67)</f>
        <v>1800</v>
      </c>
      <c r="F67" s="74" t="n">
        <v>1</v>
      </c>
      <c r="G67" s="74" t="n">
        <v>1</v>
      </c>
      <c r="H67" s="74" t="n">
        <v>1</v>
      </c>
      <c r="I67" s="74" t="n">
        <v>1</v>
      </c>
      <c r="J67" s="74" t="n">
        <f aca="false">IF(AND(F67=1,G67=1,H67=1,I67=1),1,0)</f>
        <v>1</v>
      </c>
      <c r="K67" s="74" t="n">
        <v>1</v>
      </c>
      <c r="L67" s="74" t="n">
        <f aca="false">IF(AND(F67=1,G67=1,H67=1,I67=1,K67=1),1,0)</f>
        <v>1</v>
      </c>
      <c r="M67" s="74" t="n">
        <v>57</v>
      </c>
      <c r="N67" s="76" t="n">
        <v>69</v>
      </c>
      <c r="O67" s="81" t="s">
        <v>28</v>
      </c>
      <c r="P67" s="76" t="n">
        <v>39</v>
      </c>
      <c r="Q67" s="76" t="n">
        <v>17</v>
      </c>
      <c r="R67" s="76" t="n">
        <v>6</v>
      </c>
      <c r="S67" s="76" t="n">
        <v>20</v>
      </c>
      <c r="T67" s="76" t="n">
        <v>7</v>
      </c>
      <c r="U67" s="78" t="s">
        <v>302</v>
      </c>
      <c r="V67" s="78" t="s">
        <v>302</v>
      </c>
      <c r="W67" s="76" t="n">
        <v>0</v>
      </c>
      <c r="X67" s="76"/>
      <c r="Y67" s="76"/>
      <c r="Z67" s="76"/>
      <c r="AA67" s="76"/>
      <c r="AB67" s="76"/>
      <c r="AC67" s="76"/>
      <c r="AD67" s="76" t="s">
        <v>368</v>
      </c>
      <c r="AE67" s="76" t="n">
        <f aca="false">6*16+13</f>
        <v>109</v>
      </c>
      <c r="AF67" s="74"/>
      <c r="AG67" s="74"/>
      <c r="AH67" s="74"/>
    </row>
    <row r="68" customFormat="false" ht="12" hidden="false" customHeight="true" outlineLevel="0" collapsed="false">
      <c r="A68" s="72" t="s">
        <v>203</v>
      </c>
      <c r="B68" s="73" t="n">
        <v>42502</v>
      </c>
      <c r="C68" s="74" t="s">
        <v>300</v>
      </c>
      <c r="D68" s="75" t="s">
        <v>301</v>
      </c>
      <c r="E68" s="74" t="n">
        <f aca="false">IF(mmn!A68=MEG!A68,MEG!E68)</f>
        <v>1800</v>
      </c>
      <c r="F68" s="74" t="n">
        <v>1</v>
      </c>
      <c r="G68" s="74" t="n">
        <v>1</v>
      </c>
      <c r="H68" s="74" t="n">
        <v>1</v>
      </c>
      <c r="I68" s="74" t="n">
        <v>1</v>
      </c>
      <c r="J68" s="74" t="n">
        <f aca="false">IF(AND(F68=1,G68=1,H68=1,I68=1),1,0)</f>
        <v>1</v>
      </c>
      <c r="K68" s="74" t="n">
        <v>1</v>
      </c>
      <c r="L68" s="74" t="n">
        <f aca="false">IF(AND(F68=1,G68=1,H68=1,I68=1,K68=1),1,0)</f>
        <v>1</v>
      </c>
      <c r="M68" s="74" t="n">
        <v>57</v>
      </c>
      <c r="N68" s="76" t="n">
        <v>202</v>
      </c>
      <c r="O68" s="81" t="s">
        <v>28</v>
      </c>
      <c r="P68" s="76" t="n">
        <v>44</v>
      </c>
      <c r="Q68" s="76" t="n">
        <v>17</v>
      </c>
      <c r="R68" s="76" t="n">
        <v>6</v>
      </c>
      <c r="S68" s="76" t="n">
        <v>20</v>
      </c>
      <c r="T68" s="76" t="n">
        <v>7</v>
      </c>
      <c r="U68" s="78" t="s">
        <v>302</v>
      </c>
      <c r="V68" s="78" t="s">
        <v>302</v>
      </c>
      <c r="W68" s="76" t="n">
        <v>0</v>
      </c>
      <c r="X68" s="76"/>
      <c r="Y68" s="76"/>
      <c r="Z68" s="76"/>
      <c r="AA68" s="76"/>
      <c r="AB68" s="76"/>
      <c r="AC68" s="76"/>
      <c r="AD68" s="76" t="s">
        <v>368</v>
      </c>
      <c r="AE68" s="76" t="n">
        <f aca="false">6*16+13</f>
        <v>109</v>
      </c>
      <c r="AF68" s="74"/>
      <c r="AG68" s="74"/>
      <c r="AH68" s="74"/>
    </row>
    <row r="69" customFormat="false" ht="12" hidden="false" customHeight="true" outlineLevel="0" collapsed="false">
      <c r="A69" s="72" t="s">
        <v>126</v>
      </c>
      <c r="B69" s="73" t="n">
        <v>42376</v>
      </c>
      <c r="C69" s="74" t="s">
        <v>300</v>
      </c>
      <c r="D69" s="75" t="s">
        <v>301</v>
      </c>
      <c r="E69" s="74" t="n">
        <f aca="false">IF(mmn!A69=MEG!A69,MEG!E69)</f>
        <v>1800</v>
      </c>
      <c r="F69" s="74" t="n">
        <v>1</v>
      </c>
      <c r="G69" s="74" t="n">
        <v>1</v>
      </c>
      <c r="H69" s="74" t="n">
        <v>1</v>
      </c>
      <c r="I69" s="74" t="n">
        <v>1</v>
      </c>
      <c r="J69" s="74" t="n">
        <f aca="false">IF(AND(F69=1,G69=1,H69=1,I69=1),1,0)</f>
        <v>1</v>
      </c>
      <c r="K69" s="74" t="n">
        <v>1</v>
      </c>
      <c r="L69" s="74" t="n">
        <f aca="false">IF(AND(F69=1,G69=1,H69=1,I69=1,K69=1),1,0)</f>
        <v>1</v>
      </c>
      <c r="M69" s="74" t="n">
        <v>66</v>
      </c>
      <c r="N69" s="76" t="n">
        <v>59</v>
      </c>
      <c r="O69" s="81" t="s">
        <v>35</v>
      </c>
      <c r="P69" s="76" t="n">
        <v>40</v>
      </c>
      <c r="Q69" s="76" t="n">
        <v>19</v>
      </c>
      <c r="R69" s="76" t="n">
        <v>7</v>
      </c>
      <c r="S69" s="76" t="n">
        <v>19</v>
      </c>
      <c r="T69" s="76" t="n">
        <v>7</v>
      </c>
      <c r="U69" s="78" t="s">
        <v>333</v>
      </c>
      <c r="V69" s="78" t="s">
        <v>302</v>
      </c>
      <c r="W69" s="76" t="n">
        <v>0</v>
      </c>
      <c r="X69" s="76"/>
      <c r="Y69" s="76"/>
      <c r="Z69" s="76"/>
      <c r="AA69" s="76"/>
      <c r="AB69" s="76"/>
      <c r="AC69" s="76"/>
      <c r="AD69" s="76" t="s">
        <v>388</v>
      </c>
      <c r="AE69" s="76" t="n">
        <f aca="false">5*16+6</f>
        <v>86</v>
      </c>
      <c r="AF69" s="74"/>
      <c r="AG69" s="74"/>
      <c r="AH69" s="74"/>
    </row>
    <row r="70" customFormat="false" ht="12" hidden="false" customHeight="true" outlineLevel="0" collapsed="false">
      <c r="A70" s="72" t="s">
        <v>205</v>
      </c>
      <c r="B70" s="73" t="n">
        <v>42503</v>
      </c>
      <c r="C70" s="74" t="s">
        <v>300</v>
      </c>
      <c r="D70" s="75" t="s">
        <v>314</v>
      </c>
      <c r="E70" s="74" t="n">
        <f aca="false">IF(mmn!A70=MEG!A70,MEG!E70)</f>
        <v>1800</v>
      </c>
      <c r="F70" s="74" t="n">
        <v>1</v>
      </c>
      <c r="G70" s="74" t="n">
        <v>1</v>
      </c>
      <c r="H70" s="74" t="n">
        <v>1</v>
      </c>
      <c r="I70" s="74" t="n">
        <v>1</v>
      </c>
      <c r="J70" s="74" t="n">
        <f aca="false">IF(AND(F70=1,G70=1,H70=1,I70=1),1,0)</f>
        <v>1</v>
      </c>
      <c r="K70" s="74" t="n">
        <v>1</v>
      </c>
      <c r="L70" s="74" t="n">
        <f aca="false">IF(AND(F70=1,G70=1,H70=1,I70=1,K70=1),1,0)</f>
        <v>1</v>
      </c>
      <c r="M70" s="74" t="n">
        <v>66</v>
      </c>
      <c r="N70" s="76" t="n">
        <v>179</v>
      </c>
      <c r="O70" s="81" t="s">
        <v>35</v>
      </c>
      <c r="P70" s="76" t="n">
        <v>45</v>
      </c>
      <c r="Q70" s="76" t="n">
        <v>19</v>
      </c>
      <c r="R70" s="76" t="n">
        <v>7</v>
      </c>
      <c r="S70" s="76" t="n">
        <v>19</v>
      </c>
      <c r="T70" s="76" t="n">
        <v>7</v>
      </c>
      <c r="U70" s="78" t="s">
        <v>333</v>
      </c>
      <c r="V70" s="78" t="s">
        <v>302</v>
      </c>
      <c r="W70" s="76" t="n">
        <v>0</v>
      </c>
      <c r="X70" s="76"/>
      <c r="Y70" s="76"/>
      <c r="Z70" s="76"/>
      <c r="AA70" s="76"/>
      <c r="AB70" s="76"/>
      <c r="AC70" s="76"/>
      <c r="AD70" s="76" t="s">
        <v>388</v>
      </c>
      <c r="AE70" s="76" t="n">
        <f aca="false">5*16+6</f>
        <v>86</v>
      </c>
      <c r="AF70" s="74"/>
      <c r="AG70" s="74"/>
      <c r="AH70" s="74"/>
    </row>
    <row r="71" customFormat="false" ht="12" hidden="false" customHeight="true" outlineLevel="0" collapsed="false">
      <c r="A71" s="72" t="s">
        <v>128</v>
      </c>
      <c r="B71" s="73" t="n">
        <v>42384</v>
      </c>
      <c r="C71" s="74" t="s">
        <v>389</v>
      </c>
      <c r="D71" s="75" t="s">
        <v>315</v>
      </c>
      <c r="E71" s="74" t="n">
        <f aca="false">IF(mmn!A71=MEG!A71,MEG!E71)</f>
        <v>1800</v>
      </c>
      <c r="F71" s="74" t="n">
        <v>1</v>
      </c>
      <c r="G71" s="74" t="n">
        <v>1</v>
      </c>
      <c r="H71" s="74" t="n">
        <v>1</v>
      </c>
      <c r="I71" s="74" t="n">
        <v>1</v>
      </c>
      <c r="J71" s="74" t="n">
        <f aca="false">IF(AND(F71=1,G71=1,H71=1,I71=1),1,0)</f>
        <v>1</v>
      </c>
      <c r="K71" s="74" t="n">
        <v>1</v>
      </c>
      <c r="L71" s="74" t="n">
        <f aca="false">IF(AND(F71=1,G71=1,H71=1,I71=1,K71=1),1,0)</f>
        <v>1</v>
      </c>
      <c r="M71" s="74" t="n">
        <v>66</v>
      </c>
      <c r="N71" s="76" t="n">
        <v>65</v>
      </c>
      <c r="O71" s="81" t="s">
        <v>28</v>
      </c>
      <c r="P71" s="76" t="n">
        <v>38</v>
      </c>
      <c r="Q71" s="76" t="n">
        <v>17</v>
      </c>
      <c r="R71" s="76" t="n">
        <v>6</v>
      </c>
      <c r="S71" s="76" t="n">
        <v>17</v>
      </c>
      <c r="T71" s="76" t="n">
        <v>7</v>
      </c>
      <c r="U71" s="78" t="s">
        <v>302</v>
      </c>
      <c r="V71" s="78" t="s">
        <v>302</v>
      </c>
      <c r="W71" s="76" t="n">
        <v>0</v>
      </c>
      <c r="X71" s="76"/>
      <c r="Y71" s="76"/>
      <c r="Z71" s="76"/>
      <c r="AA71" s="76"/>
      <c r="AB71" s="76"/>
      <c r="AC71" s="76"/>
      <c r="AD71" s="76" t="s">
        <v>372</v>
      </c>
      <c r="AE71" s="76" t="n">
        <f aca="false">7*16+8</f>
        <v>120</v>
      </c>
      <c r="AF71" s="74"/>
      <c r="AG71" s="74"/>
      <c r="AH71" s="74"/>
    </row>
    <row r="72" customFormat="false" ht="12" hidden="false" customHeight="true" outlineLevel="0" collapsed="false">
      <c r="A72" s="72" t="s">
        <v>207</v>
      </c>
      <c r="B72" s="73" t="n">
        <v>42516</v>
      </c>
      <c r="C72" s="74" t="s">
        <v>300</v>
      </c>
      <c r="D72" s="75" t="s">
        <v>314</v>
      </c>
      <c r="E72" s="74" t="n">
        <f aca="false">IF(mmn!A72=MEG!A72,MEG!E72)</f>
        <v>1800</v>
      </c>
      <c r="F72" s="74" t="n">
        <v>1</v>
      </c>
      <c r="G72" s="74" t="n">
        <v>1</v>
      </c>
      <c r="H72" s="74" t="n">
        <v>1</v>
      </c>
      <c r="I72" s="74" t="n">
        <v>1</v>
      </c>
      <c r="J72" s="74" t="n">
        <f aca="false">IF(AND(F72=1,G72=1,H72=1,I72=1),1,0)</f>
        <v>1</v>
      </c>
      <c r="K72" s="74" t="n">
        <v>1</v>
      </c>
      <c r="L72" s="74" t="n">
        <f aca="false">IF(AND(F72=1,G72=1,H72=1,I72=1,K72=1),1,0)</f>
        <v>1</v>
      </c>
      <c r="M72" s="74" t="n">
        <v>66</v>
      </c>
      <c r="N72" s="76" t="n">
        <v>197</v>
      </c>
      <c r="O72" s="81" t="s">
        <v>28</v>
      </c>
      <c r="P72" s="76" t="n">
        <v>42</v>
      </c>
      <c r="Q72" s="76" t="n">
        <v>17</v>
      </c>
      <c r="R72" s="76" t="n">
        <v>6</v>
      </c>
      <c r="S72" s="76" t="n">
        <v>17</v>
      </c>
      <c r="T72" s="76" t="n">
        <v>7</v>
      </c>
      <c r="U72" s="78" t="s">
        <v>302</v>
      </c>
      <c r="V72" s="78" t="s">
        <v>302</v>
      </c>
      <c r="W72" s="76" t="n">
        <v>0</v>
      </c>
      <c r="X72" s="76"/>
      <c r="Y72" s="76"/>
      <c r="Z72" s="76"/>
      <c r="AA72" s="76"/>
      <c r="AB72" s="76"/>
      <c r="AC72" s="76"/>
      <c r="AD72" s="76" t="s">
        <v>372</v>
      </c>
      <c r="AE72" s="76" t="n">
        <f aca="false">7*16+8</f>
        <v>120</v>
      </c>
      <c r="AF72" s="74"/>
      <c r="AG72" s="74"/>
      <c r="AH72" s="74"/>
    </row>
    <row r="73" customFormat="false" ht="12" hidden="false" customHeight="true" outlineLevel="0" collapsed="false">
      <c r="A73" s="72" t="s">
        <v>129</v>
      </c>
      <c r="B73" s="73" t="n">
        <v>42397</v>
      </c>
      <c r="C73" s="74" t="s">
        <v>390</v>
      </c>
      <c r="D73" s="75" t="s">
        <v>301</v>
      </c>
      <c r="E73" s="74" t="n">
        <f aca="false">IF(mmn!A73=MEG!A73,MEG!E73)</f>
        <v>1800</v>
      </c>
      <c r="F73" s="74" t="n">
        <v>1</v>
      </c>
      <c r="G73" s="74" t="n">
        <v>1</v>
      </c>
      <c r="H73" s="74" t="n">
        <v>1</v>
      </c>
      <c r="I73" s="74" t="n">
        <v>0</v>
      </c>
      <c r="J73" s="74" t="n">
        <f aca="false">IF(AND(F73=1,G73=1,H73=1,I73=1),1,0)</f>
        <v>0</v>
      </c>
      <c r="K73" s="74" t="n">
        <v>1</v>
      </c>
      <c r="L73" s="74" t="n">
        <f aca="false">IF(AND(F73=1,G73=1,H73=1,I73=1,K73=1),1,0)</f>
        <v>0</v>
      </c>
      <c r="M73" s="74" t="n">
        <v>61</v>
      </c>
      <c r="N73" s="76" t="n">
        <v>64</v>
      </c>
      <c r="O73" s="81" t="s">
        <v>28</v>
      </c>
      <c r="P73" s="76" t="n">
        <v>39</v>
      </c>
      <c r="Q73" s="76" t="n">
        <v>17</v>
      </c>
      <c r="R73" s="76" t="n">
        <v>7</v>
      </c>
      <c r="S73" s="76" t="n">
        <v>17</v>
      </c>
      <c r="T73" s="76" t="n">
        <v>7</v>
      </c>
      <c r="U73" s="78" t="s">
        <v>337</v>
      </c>
      <c r="V73" s="78" t="s">
        <v>302</v>
      </c>
      <c r="W73" s="76" t="n">
        <v>0</v>
      </c>
      <c r="X73" s="76"/>
      <c r="Y73" s="76"/>
      <c r="Z73" s="76"/>
      <c r="AA73" s="76"/>
      <c r="AB73" s="76"/>
      <c r="AC73" s="76"/>
      <c r="AD73" s="76" t="s">
        <v>391</v>
      </c>
      <c r="AE73" s="76" t="n">
        <f aca="false">8*16+7</f>
        <v>135</v>
      </c>
      <c r="AF73" s="74" t="s">
        <v>392</v>
      </c>
      <c r="AG73" s="74"/>
      <c r="AH73" s="74"/>
    </row>
    <row r="74" customFormat="false" ht="12" hidden="false" customHeight="true" outlineLevel="0" collapsed="false">
      <c r="A74" s="72" t="s">
        <v>208</v>
      </c>
      <c r="B74" s="73" t="n">
        <v>42515</v>
      </c>
      <c r="C74" s="74" t="s">
        <v>393</v>
      </c>
      <c r="D74" s="75" t="s">
        <v>301</v>
      </c>
      <c r="E74" s="74" t="n">
        <f aca="false">IF(mmn!A74=MEG!A74,MEG!E74)</f>
        <v>1800</v>
      </c>
      <c r="F74" s="74" t="n">
        <v>1</v>
      </c>
      <c r="G74" s="74" t="n">
        <v>1</v>
      </c>
      <c r="H74" s="74" t="n">
        <v>1</v>
      </c>
      <c r="I74" s="74" t="n">
        <v>1</v>
      </c>
      <c r="J74" s="74" t="n">
        <f aca="false">IF(AND(F74=1,G74=1,H74=1,I74=1),1,0)</f>
        <v>1</v>
      </c>
      <c r="K74" s="74" t="n">
        <v>1</v>
      </c>
      <c r="L74" s="74" t="n">
        <v>0</v>
      </c>
      <c r="M74" s="74" t="n">
        <v>61</v>
      </c>
      <c r="N74" s="76" t="n">
        <v>182</v>
      </c>
      <c r="O74" s="81" t="s">
        <v>28</v>
      </c>
      <c r="P74" s="76" t="n">
        <v>42</v>
      </c>
      <c r="Q74" s="76" t="n">
        <v>17</v>
      </c>
      <c r="R74" s="76" t="n">
        <v>7</v>
      </c>
      <c r="S74" s="76" t="n">
        <v>17</v>
      </c>
      <c r="T74" s="76" t="n">
        <v>7</v>
      </c>
      <c r="U74" s="78" t="s">
        <v>337</v>
      </c>
      <c r="V74" s="78" t="s">
        <v>302</v>
      </c>
      <c r="W74" s="76" t="n">
        <v>0</v>
      </c>
      <c r="X74" s="76"/>
      <c r="Y74" s="76"/>
      <c r="Z74" s="76"/>
      <c r="AA74" s="76"/>
      <c r="AB74" s="76"/>
      <c r="AC74" s="76"/>
      <c r="AD74" s="76" t="s">
        <v>391</v>
      </c>
      <c r="AE74" s="76" t="n">
        <f aca="false">8*16+7</f>
        <v>135</v>
      </c>
      <c r="AF74" s="74"/>
      <c r="AG74" s="74"/>
      <c r="AH74" s="74"/>
    </row>
    <row r="75" customFormat="false" ht="12" hidden="false" customHeight="true" outlineLevel="0" collapsed="false">
      <c r="A75" s="72" t="s">
        <v>130</v>
      </c>
      <c r="B75" s="73" t="n">
        <v>42390</v>
      </c>
      <c r="C75" s="74" t="s">
        <v>394</v>
      </c>
      <c r="D75" s="75" t="s">
        <v>301</v>
      </c>
      <c r="E75" s="74" t="n">
        <f aca="false">IF(mmn!A75=MEG!A75,MEG!E75)</f>
        <v>1800</v>
      </c>
      <c r="F75" s="74" t="n">
        <v>1</v>
      </c>
      <c r="G75" s="74" t="n">
        <v>1</v>
      </c>
      <c r="H75" s="74" t="n">
        <v>1</v>
      </c>
      <c r="I75" s="74" t="n">
        <v>1</v>
      </c>
      <c r="J75" s="74" t="n">
        <f aca="false">IF(AND(F75=1,G75=1,H75=1,I75=1),1,0)</f>
        <v>1</v>
      </c>
      <c r="K75" s="74" t="n">
        <v>1</v>
      </c>
      <c r="L75" s="74" t="n">
        <v>0</v>
      </c>
      <c r="M75" s="74" t="n">
        <v>60.5</v>
      </c>
      <c r="N75" s="76" t="n">
        <v>55</v>
      </c>
      <c r="O75" s="81" t="s">
        <v>28</v>
      </c>
      <c r="P75" s="76" t="n">
        <v>39</v>
      </c>
      <c r="Q75" s="76" t="n">
        <v>16</v>
      </c>
      <c r="R75" s="76" t="n">
        <v>6</v>
      </c>
      <c r="S75" s="76" t="n">
        <v>16</v>
      </c>
      <c r="T75" s="76" t="n">
        <v>6</v>
      </c>
      <c r="U75" s="78" t="s">
        <v>302</v>
      </c>
      <c r="V75" s="78" t="s">
        <v>302</v>
      </c>
      <c r="W75" s="76" t="n">
        <v>0</v>
      </c>
      <c r="X75" s="76"/>
      <c r="Y75" s="76"/>
      <c r="Z75" s="76"/>
      <c r="AA75" s="76"/>
      <c r="AB75" s="76"/>
      <c r="AC75" s="76"/>
      <c r="AD75" s="76" t="s">
        <v>382</v>
      </c>
      <c r="AE75" s="76" t="n">
        <f aca="false">7*16+2</f>
        <v>114</v>
      </c>
      <c r="AF75" s="74"/>
      <c r="AG75" s="74"/>
      <c r="AH75" s="74"/>
    </row>
    <row r="76" customFormat="false" ht="12" hidden="false" customHeight="true" outlineLevel="0" collapsed="false">
      <c r="A76" s="72" t="s">
        <v>131</v>
      </c>
      <c r="B76" s="73" t="n">
        <v>42404</v>
      </c>
      <c r="C76" s="74" t="s">
        <v>300</v>
      </c>
      <c r="D76" s="75" t="s">
        <v>301</v>
      </c>
      <c r="E76" s="74" t="n">
        <f aca="false">IF(mmn!A76=MEG!A76,MEG!E76)</f>
        <v>1800</v>
      </c>
      <c r="F76" s="74" t="n">
        <v>1</v>
      </c>
      <c r="G76" s="74" t="n">
        <v>1</v>
      </c>
      <c r="H76" s="74" t="n">
        <v>1</v>
      </c>
      <c r="I76" s="74" t="n">
        <v>1</v>
      </c>
      <c r="J76" s="74" t="n">
        <f aca="false">IF(AND(F76=1,G76=1,H76=1,I76=1),1,0)</f>
        <v>1</v>
      </c>
      <c r="K76" s="74" t="n">
        <v>1</v>
      </c>
      <c r="L76" s="74" t="n">
        <f aca="false">IF(AND(F76=1,G76=1,H76=1,I76=1,K76=1),1,0)</f>
        <v>1</v>
      </c>
      <c r="M76" s="74" t="n">
        <v>58</v>
      </c>
      <c r="N76" s="76" t="n">
        <v>57</v>
      </c>
      <c r="O76" s="81" t="s">
        <v>28</v>
      </c>
      <c r="P76" s="76" t="n">
        <v>39</v>
      </c>
      <c r="Q76" s="76" t="n">
        <v>19</v>
      </c>
      <c r="R76" s="76" t="n">
        <v>7</v>
      </c>
      <c r="S76" s="76" t="n">
        <v>16</v>
      </c>
      <c r="T76" s="76" t="n">
        <v>6</v>
      </c>
      <c r="U76" s="78" t="s">
        <v>333</v>
      </c>
      <c r="V76" s="78" t="s">
        <v>302</v>
      </c>
      <c r="W76" s="76" t="n">
        <v>0</v>
      </c>
      <c r="X76" s="76"/>
      <c r="Y76" s="76"/>
      <c r="Z76" s="76"/>
      <c r="AA76" s="76"/>
      <c r="AB76" s="76"/>
      <c r="AC76" s="76"/>
      <c r="AD76" s="76" t="s">
        <v>395</v>
      </c>
      <c r="AE76" s="76" t="n">
        <f aca="false">8*16+4</f>
        <v>132</v>
      </c>
      <c r="AF76" s="74"/>
      <c r="AG76" s="74"/>
      <c r="AH76" s="74"/>
    </row>
    <row r="77" customFormat="false" ht="12" hidden="false" customHeight="true" outlineLevel="0" collapsed="false">
      <c r="A77" s="72" t="s">
        <v>210</v>
      </c>
      <c r="B77" s="73" t="n">
        <v>42536</v>
      </c>
      <c r="C77" s="74" t="s">
        <v>396</v>
      </c>
      <c r="D77" s="75" t="s">
        <v>397</v>
      </c>
      <c r="E77" s="74" t="n">
        <f aca="false">IF(mmn!A77=MEG!A77,MEG!E77)</f>
        <v>1800</v>
      </c>
      <c r="F77" s="74" t="n">
        <v>1</v>
      </c>
      <c r="G77" s="74" t="n">
        <v>1</v>
      </c>
      <c r="H77" s="74" t="n">
        <v>1</v>
      </c>
      <c r="I77" s="74" t="n">
        <v>1</v>
      </c>
      <c r="J77" s="74" t="n">
        <f aca="false">IF(AND(F77=1,G77=1,H77=1,I77=1),1,0)</f>
        <v>1</v>
      </c>
      <c r="K77" s="74" t="n">
        <v>1</v>
      </c>
      <c r="L77" s="74" t="n">
        <f aca="false">IF(AND(F77=1,G77=1,H77=1,I77=1,K77=1),1,0)</f>
        <v>1</v>
      </c>
      <c r="M77" s="74" t="n">
        <v>58</v>
      </c>
      <c r="N77" s="76" t="n">
        <v>189</v>
      </c>
      <c r="O77" s="81" t="s">
        <v>28</v>
      </c>
      <c r="P77" s="76" t="n">
        <v>41</v>
      </c>
      <c r="Q77" s="76" t="n">
        <v>19</v>
      </c>
      <c r="R77" s="76" t="n">
        <v>7</v>
      </c>
      <c r="S77" s="76" t="n">
        <v>16</v>
      </c>
      <c r="T77" s="76" t="n">
        <v>6</v>
      </c>
      <c r="U77" s="78" t="s">
        <v>333</v>
      </c>
      <c r="V77" s="78" t="s">
        <v>302</v>
      </c>
      <c r="W77" s="76" t="n">
        <v>0</v>
      </c>
      <c r="X77" s="76"/>
      <c r="Y77" s="76"/>
      <c r="Z77" s="76"/>
      <c r="AA77" s="76"/>
      <c r="AB77" s="76"/>
      <c r="AC77" s="76"/>
      <c r="AD77" s="76" t="s">
        <v>395</v>
      </c>
      <c r="AE77" s="76" t="n">
        <f aca="false">8*16+4</f>
        <v>132</v>
      </c>
      <c r="AF77" s="74"/>
      <c r="AG77" s="74"/>
      <c r="AH77" s="74"/>
    </row>
    <row r="78" customFormat="false" ht="12" hidden="false" customHeight="true" outlineLevel="0" collapsed="false">
      <c r="A78" s="72" t="s">
        <v>133</v>
      </c>
      <c r="B78" s="73" t="n">
        <v>42426</v>
      </c>
      <c r="C78" s="74" t="s">
        <v>398</v>
      </c>
      <c r="D78" s="75" t="s">
        <v>301</v>
      </c>
      <c r="E78" s="74" t="n">
        <f aca="false">IF(mmn!A78=MEG!A78,MEG!E78)</f>
        <v>1800</v>
      </c>
      <c r="F78" s="74" t="n">
        <v>1</v>
      </c>
      <c r="G78" s="74" t="n">
        <v>1</v>
      </c>
      <c r="H78" s="74" t="n">
        <v>1</v>
      </c>
      <c r="I78" s="74" t="n">
        <v>0</v>
      </c>
      <c r="J78" s="74" t="n">
        <f aca="false">IF(AND(F78=1,G78=1,H78=1,I78=1),1,0)</f>
        <v>0</v>
      </c>
      <c r="K78" s="74" t="n">
        <v>1</v>
      </c>
      <c r="L78" s="74" t="n">
        <f aca="false">IF(AND(F78=1,G78=1,H78=1,I78=1,K78=1),1,0)</f>
        <v>0</v>
      </c>
      <c r="M78" s="74" t="n">
        <v>56</v>
      </c>
      <c r="N78" s="76" t="n">
        <v>59</v>
      </c>
      <c r="O78" s="81" t="s">
        <v>35</v>
      </c>
      <c r="P78" s="76" t="n">
        <v>42</v>
      </c>
      <c r="Q78" s="76" t="n">
        <v>17</v>
      </c>
      <c r="R78" s="76" t="n">
        <v>7</v>
      </c>
      <c r="S78" s="76" t="n">
        <v>18</v>
      </c>
      <c r="T78" s="76" t="n">
        <v>7</v>
      </c>
      <c r="U78" s="78" t="s">
        <v>337</v>
      </c>
      <c r="V78" s="78" t="s">
        <v>302</v>
      </c>
      <c r="W78" s="76" t="n">
        <v>0</v>
      </c>
      <c r="X78" s="76"/>
      <c r="Y78" s="76"/>
      <c r="Z78" s="76"/>
      <c r="AA78" s="76"/>
      <c r="AB78" s="76"/>
      <c r="AC78" s="76"/>
      <c r="AD78" s="76" t="s">
        <v>376</v>
      </c>
      <c r="AE78" s="76" t="n">
        <f aca="false">7*16+10</f>
        <v>122</v>
      </c>
      <c r="AF78" s="74"/>
      <c r="AG78" s="74"/>
      <c r="AH78" s="74"/>
    </row>
    <row r="79" customFormat="false" ht="12" hidden="false" customHeight="true" outlineLevel="0" collapsed="false">
      <c r="A79" s="72" t="s">
        <v>211</v>
      </c>
      <c r="B79" s="73" t="n">
        <v>42562</v>
      </c>
      <c r="C79" s="74" t="s">
        <v>399</v>
      </c>
      <c r="D79" s="75" t="s">
        <v>315</v>
      </c>
      <c r="E79" s="74" t="n">
        <f aca="false">IF(mmn!A79=MEG!A79,MEG!E79)</f>
        <v>1800</v>
      </c>
      <c r="F79" s="74" t="n">
        <v>1</v>
      </c>
      <c r="G79" s="74" t="n">
        <v>1</v>
      </c>
      <c r="H79" s="74" t="n">
        <v>1</v>
      </c>
      <c r="I79" s="74" t="n">
        <v>1</v>
      </c>
      <c r="J79" s="74" t="n">
        <f aca="false">IF(AND(F79=1,G79=1,H79=1,I79=1),1,0)</f>
        <v>1</v>
      </c>
      <c r="K79" s="74" t="n">
        <v>1</v>
      </c>
      <c r="L79" s="74" t="n">
        <v>0</v>
      </c>
      <c r="M79" s="74" t="n">
        <v>56</v>
      </c>
      <c r="N79" s="76" t="n">
        <v>197</v>
      </c>
      <c r="O79" s="81" t="s">
        <v>35</v>
      </c>
      <c r="P79" s="76" t="n">
        <v>47</v>
      </c>
      <c r="Q79" s="76" t="n">
        <v>17</v>
      </c>
      <c r="R79" s="76" t="n">
        <v>7</v>
      </c>
      <c r="S79" s="76" t="n">
        <v>18</v>
      </c>
      <c r="T79" s="76" t="n">
        <v>7</v>
      </c>
      <c r="U79" s="78" t="s">
        <v>337</v>
      </c>
      <c r="V79" s="78" t="s">
        <v>302</v>
      </c>
      <c r="W79" s="76" t="n">
        <v>0</v>
      </c>
      <c r="X79" s="76"/>
      <c r="Y79" s="76"/>
      <c r="Z79" s="76"/>
      <c r="AA79" s="76"/>
      <c r="AB79" s="76"/>
      <c r="AC79" s="76"/>
      <c r="AD79" s="76" t="s">
        <v>376</v>
      </c>
      <c r="AE79" s="76" t="n">
        <f aca="false">7*16+10</f>
        <v>122</v>
      </c>
      <c r="AF79" s="74"/>
      <c r="AG79" s="74"/>
      <c r="AH79" s="74"/>
    </row>
    <row r="80" customFormat="false" ht="12" hidden="false" customHeight="true" outlineLevel="0" collapsed="false">
      <c r="A80" s="72" t="s">
        <v>134</v>
      </c>
      <c r="B80" s="73" t="n">
        <v>42464</v>
      </c>
      <c r="C80" s="74" t="s">
        <v>400</v>
      </c>
      <c r="D80" s="75" t="s">
        <v>301</v>
      </c>
      <c r="E80" s="74" t="n">
        <f aca="false">IF(mmn!A80=MEG!A80,MEG!E80)</f>
        <v>1800</v>
      </c>
      <c r="F80" s="74" t="n">
        <v>1</v>
      </c>
      <c r="G80" s="74" t="n">
        <v>1</v>
      </c>
      <c r="H80" s="74" t="n">
        <v>1</v>
      </c>
      <c r="I80" s="74" t="n">
        <v>1</v>
      </c>
      <c r="J80" s="74" t="n">
        <f aca="false">IF(AND(F80=1,G80=1,H80=1,I80=1),1,0)</f>
        <v>1</v>
      </c>
      <c r="K80" s="74" t="n">
        <v>0</v>
      </c>
      <c r="L80" s="74" t="n">
        <f aca="false">IF(AND(F80=1,G80=1,H80=1,I80=1,K80=1),1,0)</f>
        <v>0</v>
      </c>
      <c r="M80" s="74" t="n">
        <v>66</v>
      </c>
      <c r="N80" s="76" t="n">
        <v>68</v>
      </c>
      <c r="O80" s="81" t="s">
        <v>35</v>
      </c>
      <c r="P80" s="76" t="n">
        <v>41.5</v>
      </c>
      <c r="Q80" s="76" t="n">
        <v>18.5</v>
      </c>
      <c r="R80" s="76" t="n">
        <v>7</v>
      </c>
      <c r="S80" s="76" t="n">
        <v>18</v>
      </c>
      <c r="T80" s="76" t="n">
        <v>7</v>
      </c>
      <c r="U80" s="78" t="s">
        <v>302</v>
      </c>
      <c r="V80" s="78" t="s">
        <v>302</v>
      </c>
      <c r="W80" s="76" t="n">
        <v>0</v>
      </c>
      <c r="X80" s="76"/>
      <c r="Y80" s="76"/>
      <c r="Z80" s="76"/>
      <c r="AA80" s="76"/>
      <c r="AB80" s="76"/>
      <c r="AC80" s="76"/>
      <c r="AD80" s="76" t="s">
        <v>344</v>
      </c>
      <c r="AE80" s="76" t="n">
        <f aca="false">8*16+13</f>
        <v>141</v>
      </c>
      <c r="AF80" s="74"/>
      <c r="AG80" s="74"/>
      <c r="AH80" s="74"/>
    </row>
    <row r="81" customFormat="false" ht="12" hidden="false" customHeight="true" outlineLevel="0" collapsed="false">
      <c r="A81" s="72" t="s">
        <v>212</v>
      </c>
      <c r="B81" s="73" t="n">
        <v>42583</v>
      </c>
      <c r="C81" s="74" t="s">
        <v>378</v>
      </c>
      <c r="D81" s="75" t="s">
        <v>315</v>
      </c>
      <c r="E81" s="74" t="n">
        <f aca="false">IF(mmn!A81=MEG!A81,MEG!E81)</f>
        <v>1800</v>
      </c>
      <c r="F81" s="74" t="n">
        <v>1</v>
      </c>
      <c r="G81" s="74" t="n">
        <v>1</v>
      </c>
      <c r="H81" s="74" t="n">
        <v>1</v>
      </c>
      <c r="I81" s="74" t="n">
        <v>1</v>
      </c>
      <c r="J81" s="74" t="n">
        <f aca="false">IF(AND(F81=1,G81=1,H81=1,I81=1),1,0)</f>
        <v>1</v>
      </c>
      <c r="K81" s="74" t="n">
        <v>0</v>
      </c>
      <c r="L81" s="74" t="n">
        <f aca="false">IF(AND(F81=1,G81=1,H81=1,I81=1,K81=1),1,0)</f>
        <v>0</v>
      </c>
      <c r="M81" s="74" t="n">
        <v>66</v>
      </c>
      <c r="N81" s="76" t="n">
        <v>187</v>
      </c>
      <c r="O81" s="81" t="s">
        <v>35</v>
      </c>
      <c r="P81" s="76" t="n">
        <v>50</v>
      </c>
      <c r="Q81" s="76" t="n">
        <v>18.5</v>
      </c>
      <c r="R81" s="76" t="n">
        <v>7</v>
      </c>
      <c r="S81" s="76" t="n">
        <v>18</v>
      </c>
      <c r="T81" s="76" t="n">
        <v>7</v>
      </c>
      <c r="U81" s="78" t="s">
        <v>302</v>
      </c>
      <c r="V81" s="78" t="s">
        <v>302</v>
      </c>
      <c r="W81" s="76" t="n">
        <v>0</v>
      </c>
      <c r="X81" s="76"/>
      <c r="Y81" s="76"/>
      <c r="Z81" s="76"/>
      <c r="AA81" s="76"/>
      <c r="AB81" s="76"/>
      <c r="AC81" s="76"/>
      <c r="AD81" s="76" t="s">
        <v>344</v>
      </c>
      <c r="AE81" s="76" t="n">
        <f aca="false">8*16+13</f>
        <v>141</v>
      </c>
      <c r="AF81" s="74"/>
      <c r="AG81" s="74"/>
      <c r="AH81" s="74"/>
    </row>
    <row r="82" customFormat="false" ht="12" hidden="false" customHeight="true" outlineLevel="0" collapsed="false">
      <c r="A82" s="72" t="s">
        <v>136</v>
      </c>
      <c r="B82" s="73" t="n">
        <v>42751</v>
      </c>
      <c r="C82" s="74" t="s">
        <v>300</v>
      </c>
      <c r="D82" s="75" t="s">
        <v>301</v>
      </c>
      <c r="E82" s="74" t="n">
        <f aca="false">IF(tone!B105=MEG!B105,MEG!E105)</f>
        <v>1800</v>
      </c>
      <c r="F82" s="74" t="n">
        <v>1</v>
      </c>
      <c r="G82" s="74" t="n">
        <v>1</v>
      </c>
      <c r="H82" s="74" t="n">
        <v>1</v>
      </c>
      <c r="I82" s="74" t="n">
        <v>1</v>
      </c>
      <c r="J82" s="74" t="n">
        <f aca="false">IF(AND(F82=1,G82=1,H82=1,I82=1),1,0)</f>
        <v>1</v>
      </c>
      <c r="K82" s="74" t="n">
        <v>0</v>
      </c>
      <c r="L82" s="74" t="n">
        <f aca="false">IF(AND(F82=1,G82=1,H82=1,I82=1,K82=1),1,0)</f>
        <v>0</v>
      </c>
      <c r="M82" s="74" t="n">
        <v>0</v>
      </c>
      <c r="N82" s="76" t="n">
        <v>53</v>
      </c>
      <c r="O82" s="81" t="s">
        <v>28</v>
      </c>
      <c r="P82" s="76" t="n">
        <v>40</v>
      </c>
      <c r="Q82" s="76" t="n">
        <v>18</v>
      </c>
      <c r="R82" s="76" t="n">
        <v>7</v>
      </c>
      <c r="S82" s="76" t="n">
        <v>19</v>
      </c>
      <c r="T82" s="76" t="n">
        <v>7</v>
      </c>
      <c r="U82" s="78" t="s">
        <v>367</v>
      </c>
      <c r="V82" s="78" t="s">
        <v>401</v>
      </c>
      <c r="W82" s="76" t="n">
        <v>2</v>
      </c>
      <c r="X82" s="79" t="n">
        <v>40908</v>
      </c>
      <c r="Y82" s="76" t="s">
        <v>28</v>
      </c>
      <c r="Z82" s="79" t="n">
        <v>41633</v>
      </c>
      <c r="AA82" s="76" t="s">
        <v>28</v>
      </c>
      <c r="AB82" s="76"/>
      <c r="AC82" s="76"/>
      <c r="AD82" s="76" t="s">
        <v>402</v>
      </c>
      <c r="AE82" s="76" t="n">
        <f aca="false">7*16+7</f>
        <v>119</v>
      </c>
      <c r="AF82" s="74"/>
      <c r="AG82" s="74"/>
      <c r="AH82" s="74"/>
    </row>
    <row r="83" customFormat="false" ht="12" hidden="false" customHeight="true" outlineLevel="0" collapsed="false">
      <c r="A83" s="72" t="s">
        <v>214</v>
      </c>
      <c r="B83" s="73" t="n">
        <v>42863</v>
      </c>
      <c r="C83" s="74" t="s">
        <v>300</v>
      </c>
      <c r="D83" s="75" t="s">
        <v>301</v>
      </c>
      <c r="E83" s="74" t="n">
        <f aca="false">IF(tone!B106=MEG!B106,MEG!E106)</f>
        <v>1800</v>
      </c>
      <c r="F83" s="74" t="n">
        <v>1</v>
      </c>
      <c r="G83" s="74" t="n">
        <v>0</v>
      </c>
      <c r="H83" s="74" t="n">
        <v>0</v>
      </c>
      <c r="I83" s="74" t="n">
        <v>0</v>
      </c>
      <c r="J83" s="74" t="n">
        <f aca="false">IF(AND(F83=1,G83=1,H83=1,I83=1),1,0)</f>
        <v>0</v>
      </c>
      <c r="K83" s="74" t="n">
        <v>0</v>
      </c>
      <c r="L83" s="74" t="n">
        <f aca="false">IF(AND(F83=1,G83=1,H83=1,I83=1,K83=1),1,0)</f>
        <v>0</v>
      </c>
      <c r="M83" s="74" t="n">
        <v>0</v>
      </c>
      <c r="N83" s="76" t="n">
        <v>188</v>
      </c>
      <c r="O83" s="81" t="s">
        <v>28</v>
      </c>
      <c r="P83" s="76" t="n">
        <v>43</v>
      </c>
      <c r="Q83" s="76" t="n">
        <v>18</v>
      </c>
      <c r="R83" s="76" t="n">
        <v>7</v>
      </c>
      <c r="S83" s="76" t="n">
        <v>19</v>
      </c>
      <c r="T83" s="76" t="n">
        <v>7</v>
      </c>
      <c r="U83" s="78" t="s">
        <v>367</v>
      </c>
      <c r="V83" s="78" t="s">
        <v>401</v>
      </c>
      <c r="W83" s="76" t="n">
        <v>2</v>
      </c>
      <c r="X83" s="79" t="n">
        <v>40908</v>
      </c>
      <c r="Y83" s="76" t="s">
        <v>28</v>
      </c>
      <c r="Z83" s="79" t="n">
        <v>41633</v>
      </c>
      <c r="AA83" s="76" t="s">
        <v>28</v>
      </c>
      <c r="AB83" s="76"/>
      <c r="AC83" s="76"/>
      <c r="AD83" s="76" t="s">
        <v>402</v>
      </c>
      <c r="AE83" s="76" t="n">
        <f aca="false">7*16+7</f>
        <v>119</v>
      </c>
      <c r="AF83" s="74" t="s">
        <v>403</v>
      </c>
      <c r="AG83" s="74"/>
      <c r="AH83" s="74"/>
    </row>
    <row r="84" customFormat="false" ht="12" hidden="false" customHeight="true" outlineLevel="0" collapsed="false">
      <c r="A84" s="72" t="s">
        <v>138</v>
      </c>
      <c r="B84" s="73" t="n">
        <v>42282</v>
      </c>
      <c r="C84" s="74" t="s">
        <v>404</v>
      </c>
      <c r="D84" s="75" t="s">
        <v>301</v>
      </c>
      <c r="E84" s="74" t="n">
        <f aca="false">IF(mmn!A84=MEG!A84,MEG!E84)</f>
        <v>1200</v>
      </c>
      <c r="F84" s="74" t="n">
        <v>1</v>
      </c>
      <c r="G84" s="74" t="n">
        <v>1</v>
      </c>
      <c r="H84" s="74" t="n">
        <v>1</v>
      </c>
      <c r="I84" s="74" t="n">
        <v>1</v>
      </c>
      <c r="J84" s="74" t="n">
        <f aca="false">IF(AND(F84=1,G84=1,H84=1,I84=1),1,0)</f>
        <v>1</v>
      </c>
      <c r="K84" s="74" t="n">
        <v>1</v>
      </c>
      <c r="L84" s="74" t="n">
        <v>0</v>
      </c>
      <c r="M84" s="74" t="n">
        <v>58</v>
      </c>
      <c r="N84" s="76" t="n">
        <v>53</v>
      </c>
      <c r="O84" s="81" t="s">
        <v>35</v>
      </c>
      <c r="P84" s="76" t="n">
        <v>41</v>
      </c>
      <c r="Q84" s="76" t="n">
        <v>18</v>
      </c>
      <c r="R84" s="76" t="n">
        <v>7</v>
      </c>
      <c r="S84" s="76" t="n">
        <v>16</v>
      </c>
      <c r="T84" s="76" t="n">
        <v>6</v>
      </c>
      <c r="U84" s="78" t="s">
        <v>302</v>
      </c>
      <c r="V84" s="78" t="s">
        <v>302</v>
      </c>
      <c r="W84" s="76" t="n">
        <v>1</v>
      </c>
      <c r="X84" s="79" t="n">
        <v>41183</v>
      </c>
      <c r="Y84" s="76" t="s">
        <v>35</v>
      </c>
      <c r="Z84" s="76"/>
      <c r="AA84" s="76"/>
      <c r="AB84" s="76"/>
      <c r="AC84" s="76"/>
      <c r="AD84" s="76" t="s">
        <v>405</v>
      </c>
      <c r="AE84" s="76" t="n">
        <f aca="false">9*16+6</f>
        <v>150</v>
      </c>
      <c r="AF84" s="74"/>
      <c r="AG84" s="74"/>
      <c r="AH84" s="74"/>
    </row>
    <row r="85" customFormat="false" ht="12" hidden="false" customHeight="true" outlineLevel="0" collapsed="false">
      <c r="A85" s="72" t="s">
        <v>215</v>
      </c>
      <c r="B85" s="73" t="n">
        <v>42416</v>
      </c>
      <c r="C85" s="74" t="s">
        <v>300</v>
      </c>
      <c r="D85" s="75" t="s">
        <v>301</v>
      </c>
      <c r="E85" s="74" t="n">
        <f aca="false">IF(mmn!A85=MEG!A85,MEG!E85)</f>
        <v>1800</v>
      </c>
      <c r="F85" s="74" t="n">
        <v>1</v>
      </c>
      <c r="G85" s="74" t="n">
        <v>0</v>
      </c>
      <c r="H85" s="74" t="n">
        <v>0</v>
      </c>
      <c r="I85" s="74" t="n">
        <v>0</v>
      </c>
      <c r="J85" s="74" t="n">
        <f aca="false">IF(AND(F85=1,G85=1,H85=1,I85=1),1,0)</f>
        <v>0</v>
      </c>
      <c r="K85" s="74" t="n">
        <v>1</v>
      </c>
      <c r="L85" s="74" t="n">
        <f aca="false">IF(AND(F85=1,G85=1,H85=1,I85=1,K85=1),1,0)</f>
        <v>0</v>
      </c>
      <c r="M85" s="74" t="n">
        <v>58</v>
      </c>
      <c r="N85" s="76" t="n">
        <v>187</v>
      </c>
      <c r="O85" s="81" t="s">
        <v>35</v>
      </c>
      <c r="P85" s="76" t="n">
        <v>42</v>
      </c>
      <c r="Q85" s="76" t="n">
        <v>18</v>
      </c>
      <c r="R85" s="76" t="n">
        <v>7</v>
      </c>
      <c r="S85" s="76" t="n">
        <v>16</v>
      </c>
      <c r="T85" s="76" t="n">
        <v>6</v>
      </c>
      <c r="U85" s="78" t="s">
        <v>302</v>
      </c>
      <c r="V85" s="78" t="s">
        <v>302</v>
      </c>
      <c r="W85" s="76" t="n">
        <v>1</v>
      </c>
      <c r="X85" s="79" t="n">
        <v>41183</v>
      </c>
      <c r="Y85" s="76" t="s">
        <v>35</v>
      </c>
      <c r="Z85" s="76"/>
      <c r="AA85" s="76"/>
      <c r="AB85" s="76"/>
      <c r="AC85" s="76"/>
      <c r="AD85" s="76" t="s">
        <v>405</v>
      </c>
      <c r="AE85" s="76" t="n">
        <f aca="false">9*16+6</f>
        <v>150</v>
      </c>
      <c r="AF85" s="74" t="s">
        <v>321</v>
      </c>
      <c r="AG85" s="74"/>
      <c r="AH85" s="74"/>
    </row>
    <row r="86" customFormat="false" ht="12" hidden="false" customHeight="true" outlineLevel="0" collapsed="false">
      <c r="A86" s="72" t="s">
        <v>155</v>
      </c>
      <c r="B86" s="73" t="n">
        <v>42291</v>
      </c>
      <c r="C86" s="74" t="s">
        <v>300</v>
      </c>
      <c r="D86" s="75" t="s">
        <v>315</v>
      </c>
      <c r="E86" s="74" t="n">
        <f aca="false">IF(mmn!A86=MEG!A86,MEG!E86)</f>
        <v>1200</v>
      </c>
      <c r="F86" s="74" t="n">
        <v>1</v>
      </c>
      <c r="G86" s="74" t="n">
        <v>1</v>
      </c>
      <c r="H86" s="74" t="n">
        <v>1</v>
      </c>
      <c r="I86" s="74" t="n">
        <v>1</v>
      </c>
      <c r="J86" s="74" t="n">
        <f aca="false">IF(AND(F86=1,G86=1,H86=1,I86=1),1,0)</f>
        <v>1</v>
      </c>
      <c r="K86" s="74" t="n">
        <v>1</v>
      </c>
      <c r="L86" s="74" t="n">
        <v>0</v>
      </c>
      <c r="M86" s="74" t="n">
        <v>0</v>
      </c>
      <c r="N86" s="76" t="n">
        <v>54</v>
      </c>
      <c r="O86" s="81" t="s">
        <v>35</v>
      </c>
      <c r="P86" s="76" t="n">
        <v>41</v>
      </c>
      <c r="Q86" s="76" t="n">
        <v>19.5</v>
      </c>
      <c r="R86" s="76" t="n">
        <v>7</v>
      </c>
      <c r="S86" s="76" t="n">
        <v>17</v>
      </c>
      <c r="T86" s="76" t="n">
        <v>5</v>
      </c>
      <c r="U86" s="78" t="s">
        <v>302</v>
      </c>
      <c r="V86" s="78" t="s">
        <v>302</v>
      </c>
      <c r="W86" s="76" t="n">
        <v>2</v>
      </c>
      <c r="X86" s="79" t="n">
        <v>39486</v>
      </c>
      <c r="Y86" s="76" t="s">
        <v>35</v>
      </c>
      <c r="Z86" s="79" t="n">
        <v>40733</v>
      </c>
      <c r="AA86" s="76" t="s">
        <v>28</v>
      </c>
      <c r="AB86" s="76"/>
      <c r="AC86" s="76"/>
      <c r="AD86" s="76" t="s">
        <v>406</v>
      </c>
      <c r="AE86" s="76" t="n">
        <f aca="false">7*16+11</f>
        <v>123</v>
      </c>
      <c r="AF86" s="74"/>
      <c r="AG86" s="74"/>
      <c r="AH86" s="74"/>
    </row>
    <row r="87" customFormat="false" ht="12" hidden="false" customHeight="true" outlineLevel="0" collapsed="false">
      <c r="A87" s="72" t="s">
        <v>156</v>
      </c>
      <c r="B87" s="73" t="n">
        <v>42327</v>
      </c>
      <c r="C87" s="74" t="s">
        <v>407</v>
      </c>
      <c r="D87" s="75" t="s">
        <v>332</v>
      </c>
      <c r="E87" s="74" t="n">
        <f aca="false">IF(mmn!A87=MEG!A87,MEG!E87)</f>
        <v>1800</v>
      </c>
      <c r="F87" s="74" t="n">
        <v>1</v>
      </c>
      <c r="G87" s="74" t="n">
        <v>1</v>
      </c>
      <c r="H87" s="74" t="n">
        <v>1</v>
      </c>
      <c r="I87" s="74" t="n">
        <v>1</v>
      </c>
      <c r="J87" s="74" t="n">
        <f aca="false">IF(AND(F87=1,G87=1,H87=1,I87=1),1,0)</f>
        <v>1</v>
      </c>
      <c r="K87" s="74" t="n">
        <v>1</v>
      </c>
      <c r="L87" s="74" t="n">
        <v>0</v>
      </c>
      <c r="M87" s="74" t="n">
        <v>0</v>
      </c>
      <c r="N87" s="76" t="n">
        <v>55</v>
      </c>
      <c r="O87" s="81" t="s">
        <v>35</v>
      </c>
      <c r="P87" s="76" t="n">
        <v>41</v>
      </c>
      <c r="Q87" s="76" t="n">
        <v>14</v>
      </c>
      <c r="R87" s="76" t="n">
        <v>5</v>
      </c>
      <c r="S87" s="76" t="n">
        <v>20</v>
      </c>
      <c r="T87" s="76" t="n">
        <v>7</v>
      </c>
      <c r="U87" s="78" t="s">
        <v>302</v>
      </c>
      <c r="V87" s="78" t="s">
        <v>302</v>
      </c>
      <c r="W87" s="76" t="n">
        <v>0</v>
      </c>
      <c r="X87" s="76"/>
      <c r="Y87" s="76"/>
      <c r="Z87" s="76"/>
      <c r="AA87" s="76"/>
      <c r="AB87" s="76"/>
      <c r="AC87" s="76"/>
      <c r="AD87" s="76" t="s">
        <v>408</v>
      </c>
      <c r="AE87" s="76" t="n">
        <f aca="false">8*16+6</f>
        <v>134</v>
      </c>
      <c r="AF87" s="74"/>
      <c r="AG87" s="74"/>
      <c r="AH87" s="74"/>
    </row>
    <row r="88" customFormat="false" ht="12" hidden="false" customHeight="true" outlineLevel="0" collapsed="false">
      <c r="A88" s="72" t="s">
        <v>216</v>
      </c>
      <c r="B88" s="73" t="n">
        <v>42443</v>
      </c>
      <c r="C88" s="74" t="s">
        <v>300</v>
      </c>
      <c r="D88" s="75" t="s">
        <v>301</v>
      </c>
      <c r="E88" s="74" t="n">
        <f aca="false">IF(mmn!A88=MEG!A88,MEG!E88)</f>
        <v>1800</v>
      </c>
      <c r="F88" s="74" t="n">
        <v>1</v>
      </c>
      <c r="G88" s="74" t="n">
        <v>1</v>
      </c>
      <c r="H88" s="74" t="n">
        <v>0</v>
      </c>
      <c r="I88" s="74" t="n">
        <v>0</v>
      </c>
      <c r="J88" s="74" t="n">
        <f aca="false">IF(AND(F88=1,G88=1,H88=1,I88=1),1,0)</f>
        <v>0</v>
      </c>
      <c r="K88" s="74" t="n">
        <v>1</v>
      </c>
      <c r="L88" s="74" t="n">
        <f aca="false">IF(AND(F88=1,G88=1,H88=1,I88=1,K88=1),1,0)</f>
        <v>0</v>
      </c>
      <c r="M88" s="74" t="n">
        <v>0</v>
      </c>
      <c r="N88" s="76" t="n">
        <v>187</v>
      </c>
      <c r="O88" s="81" t="s">
        <v>35</v>
      </c>
      <c r="P88" s="76" t="n">
        <v>44</v>
      </c>
      <c r="Q88" s="76" t="n">
        <v>14</v>
      </c>
      <c r="R88" s="76" t="n">
        <v>5</v>
      </c>
      <c r="S88" s="76" t="n">
        <v>20</v>
      </c>
      <c r="T88" s="76" t="n">
        <v>7</v>
      </c>
      <c r="U88" s="78" t="s">
        <v>302</v>
      </c>
      <c r="V88" s="78" t="s">
        <v>302</v>
      </c>
      <c r="W88" s="76" t="n">
        <v>0</v>
      </c>
      <c r="X88" s="76"/>
      <c r="Y88" s="76"/>
      <c r="Z88" s="76"/>
      <c r="AA88" s="76"/>
      <c r="AB88" s="76"/>
      <c r="AC88" s="76"/>
      <c r="AD88" s="76" t="s">
        <v>408</v>
      </c>
      <c r="AE88" s="76" t="n">
        <f aca="false">8*16+6</f>
        <v>134</v>
      </c>
      <c r="AF88" s="74" t="s">
        <v>392</v>
      </c>
      <c r="AG88" s="74"/>
      <c r="AH88" s="74"/>
    </row>
    <row r="89" customFormat="false" ht="12" hidden="false" customHeight="true" outlineLevel="0" collapsed="false">
      <c r="A89" s="72" t="s">
        <v>139</v>
      </c>
      <c r="B89" s="73" t="n">
        <v>42313</v>
      </c>
      <c r="C89" s="74" t="s">
        <v>300</v>
      </c>
      <c r="D89" s="75" t="s">
        <v>315</v>
      </c>
      <c r="E89" s="74" t="n">
        <f aca="false">IF(mmn!A89=MEG!A89,MEG!E89)</f>
        <v>1800</v>
      </c>
      <c r="F89" s="74" t="n">
        <v>1</v>
      </c>
      <c r="G89" s="74" t="n">
        <v>1</v>
      </c>
      <c r="H89" s="74" t="n">
        <v>1</v>
      </c>
      <c r="I89" s="74" t="n">
        <v>1</v>
      </c>
      <c r="J89" s="74" t="n">
        <f aca="false">IF(AND(F89=1,G89=1,H89=1,I89=1),1,0)</f>
        <v>1</v>
      </c>
      <c r="K89" s="74" t="n">
        <v>0</v>
      </c>
      <c r="L89" s="74" t="n">
        <f aca="false">IF(AND(F89=1,G89=1,H89=1,I89=1,K89=1),1,0)</f>
        <v>0</v>
      </c>
      <c r="M89" s="74" t="n">
        <v>63</v>
      </c>
      <c r="N89" s="76" t="n">
        <v>58</v>
      </c>
      <c r="O89" s="81" t="s">
        <v>28</v>
      </c>
      <c r="P89" s="76" t="n">
        <v>42</v>
      </c>
      <c r="Q89" s="76" t="n">
        <v>16</v>
      </c>
      <c r="R89" s="76" t="n">
        <v>6</v>
      </c>
      <c r="S89" s="76" t="n">
        <v>16</v>
      </c>
      <c r="T89" s="76" t="n">
        <v>6</v>
      </c>
      <c r="U89" s="78" t="s">
        <v>302</v>
      </c>
      <c r="V89" s="78" t="s">
        <v>302</v>
      </c>
      <c r="W89" s="76" t="n">
        <v>1</v>
      </c>
      <c r="X89" s="79" t="n">
        <v>40877</v>
      </c>
      <c r="Y89" s="76" t="s">
        <v>28</v>
      </c>
      <c r="Z89" s="76"/>
      <c r="AA89" s="76"/>
      <c r="AB89" s="76"/>
      <c r="AC89" s="76"/>
      <c r="AD89" s="76" t="s">
        <v>405</v>
      </c>
      <c r="AE89" s="76" t="n">
        <f aca="false">9*16+6</f>
        <v>150</v>
      </c>
      <c r="AF89" s="74"/>
      <c r="AG89" s="74"/>
      <c r="AH89" s="74"/>
    </row>
    <row r="90" customFormat="false" ht="12" hidden="false" customHeight="true" outlineLevel="0" collapsed="false">
      <c r="A90" s="72" t="s">
        <v>157</v>
      </c>
      <c r="B90" s="73" t="n">
        <v>42359</v>
      </c>
      <c r="C90" s="74" t="s">
        <v>300</v>
      </c>
      <c r="D90" s="75" t="s">
        <v>301</v>
      </c>
      <c r="E90" s="74" t="n">
        <f aca="false">IF(mmn!A90=MEG!A90,MEG!E90)</f>
        <v>1800</v>
      </c>
      <c r="F90" s="74" t="n">
        <v>1</v>
      </c>
      <c r="G90" s="74" t="n">
        <v>1</v>
      </c>
      <c r="H90" s="74" t="n">
        <v>1</v>
      </c>
      <c r="I90" s="74" t="n">
        <v>1</v>
      </c>
      <c r="J90" s="74" t="n">
        <f aca="false">IF(AND(F90=1,G90=1,H90=1,I90=1),1,0)</f>
        <v>1</v>
      </c>
      <c r="K90" s="74" t="n">
        <v>0</v>
      </c>
      <c r="L90" s="74" t="n">
        <f aca="false">IF(AND(F90=1,G90=1,H90=1,I90=1,K90=1),1,0)</f>
        <v>0</v>
      </c>
      <c r="M90" s="74" t="n">
        <v>0</v>
      </c>
      <c r="N90" s="76" t="n">
        <v>60</v>
      </c>
      <c r="O90" s="81" t="s">
        <v>28</v>
      </c>
      <c r="P90" s="76" t="n">
        <v>39</v>
      </c>
      <c r="Q90" s="76" t="n">
        <v>16</v>
      </c>
      <c r="R90" s="76" t="n">
        <v>6</v>
      </c>
      <c r="S90" s="76" t="n">
        <v>16</v>
      </c>
      <c r="T90" s="76" t="n">
        <v>6</v>
      </c>
      <c r="U90" s="78" t="s">
        <v>367</v>
      </c>
      <c r="V90" s="78" t="s">
        <v>309</v>
      </c>
      <c r="W90" s="76" t="n">
        <v>0</v>
      </c>
      <c r="X90" s="76"/>
      <c r="Y90" s="76"/>
      <c r="Z90" s="76"/>
      <c r="AA90" s="76"/>
      <c r="AB90" s="76"/>
      <c r="AC90" s="76"/>
      <c r="AD90" s="76" t="s">
        <v>316</v>
      </c>
      <c r="AE90" s="76" t="n">
        <f aca="false">6*16+10</f>
        <v>106</v>
      </c>
      <c r="AF90" s="74"/>
      <c r="AG90" s="74"/>
      <c r="AH90" s="74"/>
    </row>
    <row r="91" customFormat="false" ht="12" hidden="false" customHeight="true" outlineLevel="0" collapsed="false">
      <c r="A91" s="72" t="s">
        <v>158</v>
      </c>
      <c r="B91" s="73" t="n">
        <v>42386</v>
      </c>
      <c r="C91" s="74" t="s">
        <v>300</v>
      </c>
      <c r="D91" s="75" t="s">
        <v>301</v>
      </c>
      <c r="E91" s="74" t="n">
        <f aca="false">IF(mmn!A91=MEG!A91,MEG!E91)</f>
        <v>1800</v>
      </c>
      <c r="F91" s="74" t="n">
        <v>1</v>
      </c>
      <c r="G91" s="74" t="n">
        <v>1</v>
      </c>
      <c r="H91" s="74" t="n">
        <v>1</v>
      </c>
      <c r="I91" s="74" t="n">
        <v>1</v>
      </c>
      <c r="J91" s="74" t="n">
        <f aca="false">IF(AND(F91=1,G91=1,H91=1,I91=1),1,0)</f>
        <v>1</v>
      </c>
      <c r="K91" s="74" t="n">
        <v>0</v>
      </c>
      <c r="L91" s="74" t="n">
        <f aca="false">IF(AND(F91=1,G91=1,H91=1,I91=1,K91=1),1,0)</f>
        <v>0</v>
      </c>
      <c r="M91" s="74" t="n">
        <v>0</v>
      </c>
      <c r="N91" s="76" t="n">
        <v>63</v>
      </c>
      <c r="O91" s="81" t="s">
        <v>35</v>
      </c>
      <c r="P91" s="76" t="n">
        <v>39</v>
      </c>
      <c r="Q91" s="76" t="n">
        <v>18</v>
      </c>
      <c r="R91" s="76" t="n">
        <v>7</v>
      </c>
      <c r="S91" s="76" t="n">
        <v>16</v>
      </c>
      <c r="T91" s="76" t="n">
        <v>6</v>
      </c>
      <c r="U91" s="78" t="s">
        <v>367</v>
      </c>
      <c r="V91" s="78" t="s">
        <v>302</v>
      </c>
      <c r="W91" s="76" t="n">
        <v>1</v>
      </c>
      <c r="X91" s="79" t="n">
        <v>40898</v>
      </c>
      <c r="Y91" s="76" t="s">
        <v>35</v>
      </c>
      <c r="Z91" s="76"/>
      <c r="AA91" s="76"/>
      <c r="AB91" s="76"/>
      <c r="AC91" s="76"/>
      <c r="AD91" s="76" t="s">
        <v>409</v>
      </c>
      <c r="AE91" s="76" t="n">
        <f aca="false">8*16+1</f>
        <v>129</v>
      </c>
      <c r="AF91" s="74"/>
      <c r="AG91" s="74"/>
      <c r="AH91" s="74"/>
    </row>
    <row r="92" customFormat="false" ht="12" hidden="false" customHeight="true" outlineLevel="0" collapsed="false">
      <c r="A92" s="72" t="s">
        <v>159</v>
      </c>
      <c r="B92" s="73" t="n">
        <v>42384</v>
      </c>
      <c r="C92" s="74" t="s">
        <v>410</v>
      </c>
      <c r="D92" s="75" t="s">
        <v>301</v>
      </c>
      <c r="E92" s="74" t="n">
        <f aca="false">IF(mmn!A92=MEG!A92,MEG!E92)</f>
        <v>1800</v>
      </c>
      <c r="F92" s="74" t="n">
        <v>1</v>
      </c>
      <c r="G92" s="74" t="n">
        <v>1</v>
      </c>
      <c r="H92" s="74" t="n">
        <v>1</v>
      </c>
      <c r="I92" s="74" t="n">
        <v>1</v>
      </c>
      <c r="J92" s="74" t="n">
        <f aca="false">IF(AND(F92=1,G92=1,H92=1,I92=1),1,0)</f>
        <v>1</v>
      </c>
      <c r="K92" s="74" t="n">
        <v>1</v>
      </c>
      <c r="L92" s="74" t="n">
        <f aca="false">IF(AND(F92=1,G92=1,H92=1,I92=1,K92=1),1,0)</f>
        <v>1</v>
      </c>
      <c r="M92" s="74" t="n">
        <v>0</v>
      </c>
      <c r="N92" s="76" t="n">
        <v>59</v>
      </c>
      <c r="O92" s="81" t="s">
        <v>35</v>
      </c>
      <c r="P92" s="76" t="n">
        <v>39</v>
      </c>
      <c r="Q92" s="76" t="n">
        <v>16</v>
      </c>
      <c r="R92" s="76" t="n">
        <v>6</v>
      </c>
      <c r="S92" s="76" t="n">
        <v>17</v>
      </c>
      <c r="T92" s="76" t="n">
        <v>6</v>
      </c>
      <c r="U92" s="78" t="s">
        <v>302</v>
      </c>
      <c r="V92" s="78" t="s">
        <v>302</v>
      </c>
      <c r="W92" s="76" t="n">
        <v>0</v>
      </c>
      <c r="X92" s="76"/>
      <c r="Y92" s="76"/>
      <c r="Z92" s="76"/>
      <c r="AA92" s="76"/>
      <c r="AB92" s="76"/>
      <c r="AC92" s="76"/>
      <c r="AD92" s="76" t="s">
        <v>409</v>
      </c>
      <c r="AE92" s="76" t="n">
        <f aca="false">8*16+1</f>
        <v>129</v>
      </c>
      <c r="AF92" s="74"/>
      <c r="AG92" s="74"/>
      <c r="AH92" s="74"/>
    </row>
    <row r="93" customFormat="false" ht="12" hidden="false" customHeight="true" outlineLevel="0" collapsed="false">
      <c r="A93" s="72" t="s">
        <v>217</v>
      </c>
      <c r="B93" s="73" t="n">
        <v>42513</v>
      </c>
      <c r="C93" s="74" t="s">
        <v>411</v>
      </c>
      <c r="D93" s="75" t="s">
        <v>412</v>
      </c>
      <c r="E93" s="74" t="n">
        <f aca="false">IF(mmn!A93=MEG!A93,MEG!E93)</f>
        <v>1800</v>
      </c>
      <c r="F93" s="74" t="n">
        <v>1</v>
      </c>
      <c r="G93" s="74" t="n">
        <v>1</v>
      </c>
      <c r="H93" s="74" t="n">
        <v>1</v>
      </c>
      <c r="I93" s="74" t="n">
        <v>1</v>
      </c>
      <c r="J93" s="74" t="n">
        <f aca="false">IF(AND(F93=1,G93=1,H93=1,I93=1),1,0)</f>
        <v>1</v>
      </c>
      <c r="K93" s="74" t="n">
        <v>1</v>
      </c>
      <c r="L93" s="74" t="n">
        <f aca="false">IF(AND(F93=1,G93=1,H93=1,I93=1,K93=1),1,0)</f>
        <v>1</v>
      </c>
      <c r="M93" s="74" t="n">
        <v>0</v>
      </c>
      <c r="N93" s="76" t="n">
        <v>188</v>
      </c>
      <c r="O93" s="81" t="s">
        <v>35</v>
      </c>
      <c r="P93" s="76" t="n">
        <v>43</v>
      </c>
      <c r="Q93" s="76" t="n">
        <v>16</v>
      </c>
      <c r="R93" s="76" t="n">
        <v>6</v>
      </c>
      <c r="S93" s="76" t="n">
        <v>17</v>
      </c>
      <c r="T93" s="76" t="n">
        <v>6</v>
      </c>
      <c r="U93" s="78" t="s">
        <v>302</v>
      </c>
      <c r="V93" s="78" t="s">
        <v>302</v>
      </c>
      <c r="W93" s="76" t="n">
        <v>0</v>
      </c>
      <c r="X93" s="76"/>
      <c r="Y93" s="76"/>
      <c r="Z93" s="76"/>
      <c r="AA93" s="76"/>
      <c r="AB93" s="76"/>
      <c r="AC93" s="76"/>
      <c r="AD93" s="76" t="s">
        <v>409</v>
      </c>
      <c r="AE93" s="76" t="n">
        <f aca="false">8*16+1</f>
        <v>129</v>
      </c>
      <c r="AF93" s="74"/>
      <c r="AG93" s="74"/>
      <c r="AH93" s="74"/>
    </row>
    <row r="94" customFormat="false" ht="12" hidden="false" customHeight="true" outlineLevel="0" collapsed="false">
      <c r="A94" s="72" t="s">
        <v>160</v>
      </c>
      <c r="B94" s="73" t="n">
        <v>42381</v>
      </c>
      <c r="C94" s="74" t="s">
        <v>413</v>
      </c>
      <c r="D94" s="75" t="s">
        <v>301</v>
      </c>
      <c r="E94" s="74" t="n">
        <f aca="false">IF(mmn!A94=MEG!A94,MEG!E94)</f>
        <v>1800</v>
      </c>
      <c r="F94" s="74" t="n">
        <v>1</v>
      </c>
      <c r="G94" s="74" t="n">
        <v>1</v>
      </c>
      <c r="H94" s="74" t="n">
        <v>1</v>
      </c>
      <c r="I94" s="74" t="n">
        <v>1</v>
      </c>
      <c r="J94" s="74" t="n">
        <f aca="false">IF(AND(F94=1,G94=1,H94=1,I94=1),1,0)</f>
        <v>1</v>
      </c>
      <c r="K94" s="74" t="n">
        <v>1</v>
      </c>
      <c r="L94" s="74" t="n">
        <f aca="false">IF(AND(F94=1,G94=1,H94=1,I94=1,K94=1),1,0)</f>
        <v>1</v>
      </c>
      <c r="M94" s="74" t="n">
        <v>0</v>
      </c>
      <c r="N94" s="76" t="n">
        <v>64</v>
      </c>
      <c r="O94" s="81" t="s">
        <v>28</v>
      </c>
      <c r="P94" s="76" t="n">
        <v>39</v>
      </c>
      <c r="Q94" s="76" t="n">
        <v>16</v>
      </c>
      <c r="R94" s="76" t="n">
        <v>6</v>
      </c>
      <c r="S94" s="76" t="n">
        <v>18</v>
      </c>
      <c r="T94" s="76" t="n">
        <v>6</v>
      </c>
      <c r="U94" s="78" t="s">
        <v>302</v>
      </c>
      <c r="V94" s="78" t="s">
        <v>302</v>
      </c>
      <c r="W94" s="76" t="n">
        <v>0</v>
      </c>
      <c r="X94" s="76"/>
      <c r="Y94" s="76"/>
      <c r="Z94" s="76"/>
      <c r="AA94" s="76"/>
      <c r="AB94" s="76"/>
      <c r="AC94" s="76"/>
      <c r="AD94" s="76" t="s">
        <v>406</v>
      </c>
      <c r="AE94" s="76" t="n">
        <f aca="false">7*16+11</f>
        <v>123</v>
      </c>
      <c r="AF94" s="74"/>
      <c r="AG94" s="74"/>
      <c r="AH94" s="74"/>
    </row>
    <row r="95" customFormat="false" ht="12" hidden="false" customHeight="true" outlineLevel="0" collapsed="false">
      <c r="A95" s="72" t="s">
        <v>218</v>
      </c>
      <c r="B95" s="73" t="n">
        <v>42503</v>
      </c>
      <c r="C95" s="74" t="s">
        <v>343</v>
      </c>
      <c r="D95" s="75" t="s">
        <v>301</v>
      </c>
      <c r="E95" s="74" t="n">
        <f aca="false">IF(mmn!A95=MEG!A95,MEG!E95)</f>
        <v>1800</v>
      </c>
      <c r="F95" s="74" t="n">
        <v>1</v>
      </c>
      <c r="G95" s="74" t="n">
        <v>1</v>
      </c>
      <c r="H95" s="74" t="n">
        <v>1</v>
      </c>
      <c r="I95" s="74" t="n">
        <v>1</v>
      </c>
      <c r="J95" s="74" t="n">
        <f aca="false">IF(AND(F95=1,G95=1,H95=1,I95=1),1,0)</f>
        <v>1</v>
      </c>
      <c r="K95" s="74" t="n">
        <v>1</v>
      </c>
      <c r="L95" s="74" t="n">
        <f aca="false">IF(AND(F95=1,G95=1,H95=1,I95=1,K95=1),1,0)</f>
        <v>1</v>
      </c>
      <c r="M95" s="74" t="n">
        <v>0</v>
      </c>
      <c r="N95" s="76" t="n">
        <v>186</v>
      </c>
      <c r="O95" s="81" t="s">
        <v>28</v>
      </c>
      <c r="P95" s="76" t="n">
        <v>44</v>
      </c>
      <c r="Q95" s="76" t="n">
        <v>16</v>
      </c>
      <c r="R95" s="76" t="n">
        <v>6</v>
      </c>
      <c r="S95" s="76" t="n">
        <v>18</v>
      </c>
      <c r="T95" s="76" t="n">
        <v>6</v>
      </c>
      <c r="U95" s="78" t="s">
        <v>302</v>
      </c>
      <c r="V95" s="78" t="s">
        <v>302</v>
      </c>
      <c r="W95" s="76" t="n">
        <v>0</v>
      </c>
      <c r="X95" s="76"/>
      <c r="Y95" s="76"/>
      <c r="Z95" s="76"/>
      <c r="AA95" s="76"/>
      <c r="AB95" s="76"/>
      <c r="AC95" s="76"/>
      <c r="AD95" s="76" t="s">
        <v>406</v>
      </c>
      <c r="AE95" s="76" t="n">
        <f aca="false">7*16+11</f>
        <v>123</v>
      </c>
      <c r="AF95" s="74"/>
      <c r="AG95" s="74"/>
      <c r="AH95" s="74"/>
    </row>
    <row r="96" customFormat="false" ht="12" hidden="false" customHeight="true" outlineLevel="0" collapsed="false">
      <c r="A96" s="72" t="s">
        <v>161</v>
      </c>
      <c r="B96" s="73" t="n">
        <v>42395</v>
      </c>
      <c r="C96" s="74" t="s">
        <v>330</v>
      </c>
      <c r="D96" s="75" t="s">
        <v>315</v>
      </c>
      <c r="E96" s="74" t="n">
        <f aca="false">IF(mmn!A96=MEG!A96,MEG!E96)</f>
        <v>1800</v>
      </c>
      <c r="F96" s="74" t="n">
        <v>1</v>
      </c>
      <c r="G96" s="74" t="n">
        <v>1</v>
      </c>
      <c r="H96" s="74" t="n">
        <v>1</v>
      </c>
      <c r="I96" s="74" t="n">
        <v>1</v>
      </c>
      <c r="J96" s="74" t="n">
        <f aca="false">IF(AND(F96=1,G96=1,H96=1,I96=1),1,0)</f>
        <v>1</v>
      </c>
      <c r="K96" s="74" t="n">
        <v>1</v>
      </c>
      <c r="L96" s="74" t="n">
        <f aca="false">IF(AND(F96=1,G96=1,H96=1,I96=1,K96=1),1,0)</f>
        <v>1</v>
      </c>
      <c r="M96" s="74" t="n">
        <v>0</v>
      </c>
      <c r="N96" s="76" t="n">
        <v>64</v>
      </c>
      <c r="O96" s="81" t="s">
        <v>35</v>
      </c>
      <c r="P96" s="76" t="n">
        <v>41</v>
      </c>
      <c r="Q96" s="76" t="n">
        <v>18</v>
      </c>
      <c r="R96" s="76" t="n">
        <v>6</v>
      </c>
      <c r="S96" s="76" t="n">
        <v>15</v>
      </c>
      <c r="T96" s="76" t="n">
        <v>5</v>
      </c>
      <c r="U96" s="78" t="s">
        <v>302</v>
      </c>
      <c r="V96" s="78" t="s">
        <v>302</v>
      </c>
      <c r="W96" s="76" t="n">
        <v>1</v>
      </c>
      <c r="X96" s="79" t="n">
        <v>39552</v>
      </c>
      <c r="Y96" s="76" t="s">
        <v>28</v>
      </c>
      <c r="Z96" s="76"/>
      <c r="AA96" s="76"/>
      <c r="AB96" s="76"/>
      <c r="AC96" s="76"/>
      <c r="AD96" s="76" t="s">
        <v>303</v>
      </c>
      <c r="AE96" s="76" t="n">
        <f aca="false">8*16+8</f>
        <v>136</v>
      </c>
      <c r="AF96" s="74"/>
      <c r="AG96" s="74"/>
      <c r="AH96" s="74"/>
    </row>
    <row r="97" customFormat="false" ht="12" hidden="false" customHeight="true" outlineLevel="0" collapsed="false">
      <c r="A97" s="72" t="s">
        <v>219</v>
      </c>
      <c r="B97" s="73" t="n">
        <v>42522</v>
      </c>
      <c r="C97" s="74" t="s">
        <v>300</v>
      </c>
      <c r="D97" s="75" t="s">
        <v>315</v>
      </c>
      <c r="E97" s="74" t="n">
        <f aca="false">IF(mmn!A97=MEG!A97,MEG!E97)</f>
        <v>1800</v>
      </c>
      <c r="F97" s="74" t="n">
        <v>1</v>
      </c>
      <c r="G97" s="74" t="n">
        <v>1</v>
      </c>
      <c r="H97" s="74" t="n">
        <v>1</v>
      </c>
      <c r="I97" s="74" t="n">
        <v>1</v>
      </c>
      <c r="J97" s="74" t="n">
        <f aca="false">IF(AND(F97=1,G97=1,H97=1,I97=1),1,0)</f>
        <v>1</v>
      </c>
      <c r="K97" s="74" t="n">
        <v>1</v>
      </c>
      <c r="L97" s="74" t="n">
        <f aca="false">IF(AND(F97=1,G97=1,H97=1,I97=1,K97=1),1,0)</f>
        <v>1</v>
      </c>
      <c r="M97" s="74" t="n">
        <v>0</v>
      </c>
      <c r="N97" s="76" t="n">
        <v>191</v>
      </c>
      <c r="O97" s="81" t="s">
        <v>35</v>
      </c>
      <c r="P97" s="76" t="n">
        <v>45</v>
      </c>
      <c r="Q97" s="76" t="n">
        <v>18</v>
      </c>
      <c r="R97" s="76" t="n">
        <v>6</v>
      </c>
      <c r="S97" s="76" t="n">
        <v>15</v>
      </c>
      <c r="T97" s="76" t="n">
        <v>5</v>
      </c>
      <c r="U97" s="78" t="s">
        <v>302</v>
      </c>
      <c r="V97" s="78" t="s">
        <v>302</v>
      </c>
      <c r="W97" s="76" t="n">
        <v>1</v>
      </c>
      <c r="X97" s="79" t="n">
        <v>39552</v>
      </c>
      <c r="Y97" s="76" t="s">
        <v>28</v>
      </c>
      <c r="Z97" s="76"/>
      <c r="AA97" s="76"/>
      <c r="AB97" s="76"/>
      <c r="AC97" s="76"/>
      <c r="AD97" s="76" t="s">
        <v>303</v>
      </c>
      <c r="AE97" s="76" t="n">
        <f aca="false">8*16+8</f>
        <v>136</v>
      </c>
      <c r="AF97" s="74"/>
      <c r="AG97" s="74"/>
      <c r="AH97" s="74"/>
    </row>
    <row r="98" customFormat="false" ht="12" hidden="false" customHeight="true" outlineLevel="0" collapsed="false">
      <c r="A98" s="72" t="s">
        <v>162</v>
      </c>
      <c r="B98" s="73" t="n">
        <v>42401</v>
      </c>
      <c r="C98" s="74" t="s">
        <v>414</v>
      </c>
      <c r="D98" s="75" t="s">
        <v>315</v>
      </c>
      <c r="E98" s="74" t="n">
        <f aca="false">IF(mmn!A98=MEG!A98,MEG!E98)</f>
        <v>1800</v>
      </c>
      <c r="F98" s="74" t="n">
        <v>1</v>
      </c>
      <c r="G98" s="74" t="n">
        <v>1</v>
      </c>
      <c r="H98" s="74" t="n">
        <v>1</v>
      </c>
      <c r="I98" s="74" t="n">
        <v>1</v>
      </c>
      <c r="J98" s="74" t="n">
        <f aca="false">IF(AND(F98=1,G98=1,H98=1,I98=1),1,0)</f>
        <v>1</v>
      </c>
      <c r="K98" s="74" t="n">
        <v>1</v>
      </c>
      <c r="L98" s="74" t="n">
        <f aca="false">IF(AND(F98=1,G98=1,H98=1,I98=1,K98=1),1,0)</f>
        <v>1</v>
      </c>
      <c r="M98" s="74" t="n">
        <v>0</v>
      </c>
      <c r="N98" s="76" t="n">
        <v>54</v>
      </c>
      <c r="O98" s="81" t="s">
        <v>28</v>
      </c>
      <c r="P98" s="76" t="n">
        <v>40</v>
      </c>
      <c r="Q98" s="76" t="n">
        <v>16</v>
      </c>
      <c r="R98" s="76" t="n">
        <v>6</v>
      </c>
      <c r="S98" s="76" t="n">
        <v>16</v>
      </c>
      <c r="T98" s="76" t="n">
        <v>6</v>
      </c>
      <c r="U98" s="78" t="s">
        <v>302</v>
      </c>
      <c r="V98" s="78" t="s">
        <v>302</v>
      </c>
      <c r="W98" s="76" t="n">
        <v>1</v>
      </c>
      <c r="X98" s="79" t="n">
        <v>41512</v>
      </c>
      <c r="Y98" s="76" t="s">
        <v>35</v>
      </c>
      <c r="Z98" s="76"/>
      <c r="AA98" s="76"/>
      <c r="AB98" s="76"/>
      <c r="AC98" s="76"/>
      <c r="AD98" s="76" t="s">
        <v>406</v>
      </c>
      <c r="AE98" s="76" t="n">
        <f aca="false">7*16+11</f>
        <v>123</v>
      </c>
      <c r="AF98" s="74"/>
      <c r="AG98" s="74"/>
      <c r="AH98" s="74"/>
    </row>
    <row r="99" customFormat="false" ht="12" hidden="false" customHeight="true" outlineLevel="0" collapsed="false">
      <c r="A99" s="72" t="s">
        <v>220</v>
      </c>
      <c r="B99" s="73" t="n">
        <v>42535</v>
      </c>
      <c r="C99" s="74" t="s">
        <v>415</v>
      </c>
      <c r="D99" s="75" t="s">
        <v>314</v>
      </c>
      <c r="E99" s="74" t="n">
        <f aca="false">IF(mmn!A99=MEG!A99,MEG!E99)</f>
        <v>1800</v>
      </c>
      <c r="F99" s="74" t="n">
        <v>1</v>
      </c>
      <c r="G99" s="74" t="n">
        <v>1</v>
      </c>
      <c r="H99" s="74" t="n">
        <v>1</v>
      </c>
      <c r="I99" s="74" t="n">
        <v>1</v>
      </c>
      <c r="J99" s="74" t="n">
        <f aca="false">IF(AND(F99=1,G99=1,H99=1,I99=1),1,0)</f>
        <v>1</v>
      </c>
      <c r="K99" s="74" t="n">
        <v>1</v>
      </c>
      <c r="L99" s="74" t="n">
        <f aca="false">IF(AND(F99=1,G99=1,H99=1,I99=1,K99=1),1,0)</f>
        <v>1</v>
      </c>
      <c r="M99" s="74" t="n">
        <v>0</v>
      </c>
      <c r="N99" s="76" t="n">
        <v>188</v>
      </c>
      <c r="O99" s="81" t="s">
        <v>28</v>
      </c>
      <c r="P99" s="76" t="n">
        <v>45</v>
      </c>
      <c r="Q99" s="76" t="n">
        <v>16</v>
      </c>
      <c r="R99" s="76" t="n">
        <v>6</v>
      </c>
      <c r="S99" s="76" t="n">
        <v>16</v>
      </c>
      <c r="T99" s="76" t="n">
        <v>6</v>
      </c>
      <c r="U99" s="78" t="s">
        <v>302</v>
      </c>
      <c r="V99" s="78" t="s">
        <v>302</v>
      </c>
      <c r="W99" s="76" t="n">
        <v>1</v>
      </c>
      <c r="X99" s="79" t="n">
        <v>41512</v>
      </c>
      <c r="Y99" s="76" t="s">
        <v>35</v>
      </c>
      <c r="Z99" s="76"/>
      <c r="AA99" s="76"/>
      <c r="AB99" s="76"/>
      <c r="AC99" s="76"/>
      <c r="AD99" s="76" t="s">
        <v>406</v>
      </c>
      <c r="AE99" s="76" t="n">
        <f aca="false">7*16+11</f>
        <v>123</v>
      </c>
      <c r="AF99" s="74"/>
      <c r="AG99" s="74"/>
      <c r="AH99" s="74"/>
    </row>
    <row r="100" customFormat="false" ht="12" hidden="false" customHeight="true" outlineLevel="0" collapsed="false">
      <c r="A100" s="72" t="s">
        <v>141</v>
      </c>
      <c r="B100" s="73" t="n">
        <v>42411</v>
      </c>
      <c r="C100" s="74" t="s">
        <v>330</v>
      </c>
      <c r="D100" s="75" t="s">
        <v>315</v>
      </c>
      <c r="E100" s="74" t="n">
        <f aca="false">IF(mmn!A100=MEG!A100,MEG!E100)</f>
        <v>1800</v>
      </c>
      <c r="F100" s="74" t="n">
        <v>1</v>
      </c>
      <c r="G100" s="74" t="n">
        <v>1</v>
      </c>
      <c r="H100" s="74" t="n">
        <v>1</v>
      </c>
      <c r="I100" s="74" t="n">
        <v>1</v>
      </c>
      <c r="J100" s="74" t="n">
        <f aca="false">IF(AND(F100=1,G100=1,H100=1,I100=1),1,0)</f>
        <v>1</v>
      </c>
      <c r="K100" s="74" t="n">
        <v>1</v>
      </c>
      <c r="L100" s="74" t="n">
        <v>0</v>
      </c>
      <c r="M100" s="74" t="n">
        <v>60.5</v>
      </c>
      <c r="N100" s="76" t="n">
        <v>56</v>
      </c>
      <c r="O100" s="81" t="s">
        <v>28</v>
      </c>
      <c r="P100" s="76" t="n">
        <v>40</v>
      </c>
      <c r="Q100" s="76" t="n">
        <v>16</v>
      </c>
      <c r="R100" s="76" t="n">
        <v>6</v>
      </c>
      <c r="S100" s="76" t="n">
        <v>16</v>
      </c>
      <c r="T100" s="76" t="n">
        <v>6</v>
      </c>
      <c r="U100" s="78" t="s">
        <v>302</v>
      </c>
      <c r="V100" s="78" t="s">
        <v>302</v>
      </c>
      <c r="W100" s="76" t="n">
        <v>0</v>
      </c>
      <c r="X100" s="76"/>
      <c r="Y100" s="76"/>
      <c r="Z100" s="76"/>
      <c r="AA100" s="76"/>
      <c r="AB100" s="76"/>
      <c r="AC100" s="76"/>
      <c r="AD100" s="76" t="s">
        <v>384</v>
      </c>
      <c r="AE100" s="76" t="n">
        <f aca="false">7*16+14</f>
        <v>126</v>
      </c>
      <c r="AF100" s="74"/>
      <c r="AG100" s="74"/>
      <c r="AH100" s="74"/>
    </row>
    <row r="101" customFormat="false" ht="12" hidden="false" customHeight="true" outlineLevel="0" collapsed="false">
      <c r="A101" s="72" t="s">
        <v>221</v>
      </c>
      <c r="B101" s="73" t="n">
        <v>42559</v>
      </c>
      <c r="C101" s="74" t="s">
        <v>300</v>
      </c>
      <c r="D101" s="75" t="s">
        <v>301</v>
      </c>
      <c r="E101" s="74" t="n">
        <f aca="false">IF(mmn!A101=MEG!A101,MEG!E101)</f>
        <v>1800</v>
      </c>
      <c r="F101" s="74" t="n">
        <v>1</v>
      </c>
      <c r="G101" s="74" t="n">
        <v>1</v>
      </c>
      <c r="H101" s="74" t="n">
        <v>0</v>
      </c>
      <c r="I101" s="74" t="n">
        <v>0</v>
      </c>
      <c r="J101" s="74" t="n">
        <f aca="false">IF(AND(F101=1,G101=1,H101=1,I101=1),1,0)</f>
        <v>0</v>
      </c>
      <c r="K101" s="74" t="n">
        <v>1</v>
      </c>
      <c r="L101" s="74" t="n">
        <f aca="false">IF(AND(F101=1,G101=1,H101=1,I101=1,K101=1),1,0)</f>
        <v>0</v>
      </c>
      <c r="M101" s="74" t="n">
        <v>60.5</v>
      </c>
      <c r="N101" s="76" t="n">
        <v>204</v>
      </c>
      <c r="O101" s="81" t="s">
        <v>28</v>
      </c>
      <c r="P101" s="76" t="n">
        <v>45</v>
      </c>
      <c r="Q101" s="76" t="n">
        <v>16</v>
      </c>
      <c r="R101" s="76" t="n">
        <v>6</v>
      </c>
      <c r="S101" s="76" t="n">
        <v>16</v>
      </c>
      <c r="T101" s="76" t="n">
        <v>6</v>
      </c>
      <c r="U101" s="78" t="s">
        <v>302</v>
      </c>
      <c r="V101" s="78" t="s">
        <v>302</v>
      </c>
      <c r="W101" s="76" t="n">
        <v>0</v>
      </c>
      <c r="X101" s="76"/>
      <c r="Y101" s="76"/>
      <c r="Z101" s="76"/>
      <c r="AA101" s="76"/>
      <c r="AB101" s="76"/>
      <c r="AC101" s="76"/>
      <c r="AD101" s="76" t="s">
        <v>384</v>
      </c>
      <c r="AE101" s="76" t="n">
        <f aca="false">7*16+14</f>
        <v>126</v>
      </c>
      <c r="AF101" s="74" t="s">
        <v>392</v>
      </c>
      <c r="AG101" s="74"/>
      <c r="AH101" s="74"/>
    </row>
    <row r="102" customFormat="false" ht="12" hidden="false" customHeight="true" outlineLevel="0" collapsed="false">
      <c r="A102" s="72" t="s">
        <v>163</v>
      </c>
      <c r="B102" s="73" t="n">
        <v>42417</v>
      </c>
      <c r="C102" s="74" t="s">
        <v>300</v>
      </c>
      <c r="D102" s="75" t="s">
        <v>301</v>
      </c>
      <c r="E102" s="74" t="n">
        <f aca="false">IF(mmn!A102=MEG!A102,MEG!E102)</f>
        <v>1800</v>
      </c>
      <c r="F102" s="74" t="n">
        <v>1</v>
      </c>
      <c r="G102" s="74" t="n">
        <v>1</v>
      </c>
      <c r="H102" s="74" t="n">
        <v>1</v>
      </c>
      <c r="I102" s="74" t="n">
        <v>0</v>
      </c>
      <c r="J102" s="74" t="n">
        <f aca="false">IF(AND(F102=1,G102=1,H102=1,I102=1),1,0)</f>
        <v>0</v>
      </c>
      <c r="K102" s="74" t="n">
        <v>1</v>
      </c>
      <c r="L102" s="74" t="n">
        <f aca="false">IF(AND(F102=1,G102=1,H102=1,I102=1,K102=1),1,0)</f>
        <v>0</v>
      </c>
      <c r="M102" s="74" t="n">
        <v>0</v>
      </c>
      <c r="N102" s="76" t="n">
        <v>53</v>
      </c>
      <c r="O102" s="81" t="s">
        <v>28</v>
      </c>
      <c r="P102" s="76" t="n">
        <v>38</v>
      </c>
      <c r="Q102" s="76" t="n">
        <v>16</v>
      </c>
      <c r="R102" s="76" t="n">
        <v>6</v>
      </c>
      <c r="S102" s="76" t="n">
        <v>16</v>
      </c>
      <c r="T102" s="76" t="n">
        <v>6</v>
      </c>
      <c r="U102" s="78" t="s">
        <v>302</v>
      </c>
      <c r="V102" s="78" t="s">
        <v>416</v>
      </c>
      <c r="W102" s="76" t="n">
        <v>0</v>
      </c>
      <c r="X102" s="76"/>
      <c r="Y102" s="76"/>
      <c r="Z102" s="76"/>
      <c r="AA102" s="76"/>
      <c r="AB102" s="76"/>
      <c r="AC102" s="76"/>
      <c r="AD102" s="76" t="s">
        <v>372</v>
      </c>
      <c r="AE102" s="76" t="n">
        <f aca="false">7*16+8</f>
        <v>120</v>
      </c>
      <c r="AF102" s="74" t="s">
        <v>417</v>
      </c>
      <c r="AG102" s="74"/>
      <c r="AH102" s="74"/>
    </row>
    <row r="103" customFormat="false" ht="12" hidden="false" customHeight="true" outlineLevel="0" collapsed="false">
      <c r="A103" s="72" t="s">
        <v>223</v>
      </c>
      <c r="B103" s="73" t="n">
        <v>42552</v>
      </c>
      <c r="C103" s="74" t="s">
        <v>300</v>
      </c>
      <c r="D103" s="75" t="s">
        <v>315</v>
      </c>
      <c r="E103" s="74" t="n">
        <f aca="false">IF(mmn!A103=MEG!A103,MEG!E103)</f>
        <v>1800</v>
      </c>
      <c r="F103" s="74" t="n">
        <v>1</v>
      </c>
      <c r="G103" s="74" t="n">
        <v>1</v>
      </c>
      <c r="H103" s="74" t="n">
        <v>1</v>
      </c>
      <c r="I103" s="74" t="n">
        <v>1</v>
      </c>
      <c r="J103" s="74" t="n">
        <f aca="false">IF(AND(F103=1,G103=1,H103=1,I103=1),1,0)</f>
        <v>1</v>
      </c>
      <c r="K103" s="74" t="n">
        <v>1</v>
      </c>
      <c r="L103" s="74" t="n">
        <v>0</v>
      </c>
      <c r="M103" s="74" t="n">
        <v>0</v>
      </c>
      <c r="N103" s="76" t="n">
        <v>188</v>
      </c>
      <c r="O103" s="81" t="s">
        <v>28</v>
      </c>
      <c r="P103" s="76" t="n">
        <v>42</v>
      </c>
      <c r="Q103" s="76" t="n">
        <v>16</v>
      </c>
      <c r="R103" s="76" t="n">
        <v>6</v>
      </c>
      <c r="S103" s="76" t="n">
        <v>16</v>
      </c>
      <c r="T103" s="76" t="n">
        <v>6</v>
      </c>
      <c r="U103" s="78" t="s">
        <v>302</v>
      </c>
      <c r="V103" s="78" t="s">
        <v>416</v>
      </c>
      <c r="W103" s="76" t="n">
        <v>0</v>
      </c>
      <c r="X103" s="76"/>
      <c r="Y103" s="76"/>
      <c r="Z103" s="76"/>
      <c r="AA103" s="76"/>
      <c r="AB103" s="76"/>
      <c r="AC103" s="76"/>
      <c r="AD103" s="76" t="s">
        <v>372</v>
      </c>
      <c r="AE103" s="76" t="n">
        <f aca="false">7*16+8</f>
        <v>120</v>
      </c>
      <c r="AF103" s="74"/>
      <c r="AG103" s="74"/>
      <c r="AH103" s="74"/>
    </row>
    <row r="104" customFormat="false" ht="12" hidden="false" customHeight="true" outlineLevel="0" collapsed="false">
      <c r="A104" s="72" t="s">
        <v>88</v>
      </c>
      <c r="B104" s="73" t="n">
        <v>42459</v>
      </c>
      <c r="C104" s="74" t="s">
        <v>418</v>
      </c>
      <c r="D104" s="75" t="s">
        <v>301</v>
      </c>
      <c r="E104" s="74" t="n">
        <f aca="false">IF(mmn!A104=MEG!A104,MEG!E104)</f>
        <v>1800</v>
      </c>
      <c r="F104" s="74" t="n">
        <v>1</v>
      </c>
      <c r="G104" s="74" t="n">
        <v>1</v>
      </c>
      <c r="H104" s="74" t="n">
        <v>1</v>
      </c>
      <c r="I104" s="74" t="n">
        <v>1</v>
      </c>
      <c r="J104" s="74" t="n">
        <f aca="false">IF(AND(F104=1,G104=1,H104=1,I104=1),1,0)</f>
        <v>1</v>
      </c>
      <c r="K104" s="74" t="n">
        <v>0</v>
      </c>
      <c r="L104" s="74" t="n">
        <f aca="false">IF(AND(F104=1,G104=1,H104=1,I104=1,K104=1),1,0)</f>
        <v>0</v>
      </c>
      <c r="M104" s="74" t="n">
        <v>0</v>
      </c>
      <c r="N104" s="76" t="n">
        <v>63</v>
      </c>
      <c r="O104" s="81" t="s">
        <v>28</v>
      </c>
      <c r="P104" s="76" t="n">
        <v>40</v>
      </c>
      <c r="Q104" s="76" t="n">
        <v>16.5</v>
      </c>
      <c r="R104" s="76" t="n">
        <v>6</v>
      </c>
      <c r="S104" s="76" t="n">
        <v>16.5</v>
      </c>
      <c r="T104" s="76" t="n">
        <v>6</v>
      </c>
      <c r="U104" s="78" t="s">
        <v>302</v>
      </c>
      <c r="V104" s="78" t="s">
        <v>302</v>
      </c>
      <c r="W104" s="76" t="n">
        <v>0</v>
      </c>
      <c r="X104" s="76"/>
      <c r="Y104" s="76"/>
      <c r="Z104" s="76"/>
      <c r="AA104" s="76"/>
      <c r="AB104" s="76"/>
      <c r="AC104" s="76"/>
      <c r="AD104" s="76" t="s">
        <v>376</v>
      </c>
      <c r="AE104" s="76" t="n">
        <f aca="false">7*16+10</f>
        <v>122</v>
      </c>
      <c r="AF104" s="74"/>
      <c r="AG104" s="74"/>
      <c r="AH104" s="74"/>
    </row>
    <row r="105" customFormat="false" ht="12" hidden="false" customHeight="true" outlineLevel="0" collapsed="false">
      <c r="A105" s="72" t="s">
        <v>164</v>
      </c>
      <c r="B105" s="73" t="n">
        <v>42465</v>
      </c>
      <c r="C105" s="74" t="s">
        <v>419</v>
      </c>
      <c r="D105" s="75" t="s">
        <v>301</v>
      </c>
      <c r="E105" s="74" t="n">
        <f aca="false">IF(mmn!A105=MEG!A105,MEG!E105)</f>
        <v>1800</v>
      </c>
      <c r="F105" s="74" t="n">
        <v>1</v>
      </c>
      <c r="G105" s="74" t="n">
        <v>1</v>
      </c>
      <c r="H105" s="74" t="n">
        <v>1</v>
      </c>
      <c r="I105" s="74" t="n">
        <v>1</v>
      </c>
      <c r="J105" s="74" t="n">
        <f aca="false">IF(AND(F105=1,G105=1,H105=1,I105=1),1,0)</f>
        <v>1</v>
      </c>
      <c r="K105" s="74" t="n">
        <v>0</v>
      </c>
      <c r="L105" s="74" t="n">
        <f aca="false">IF(AND(F105=1,G105=1,H105=1,I105=1,K105=1),1,0)</f>
        <v>0</v>
      </c>
      <c r="M105" s="74" t="n">
        <v>0</v>
      </c>
      <c r="N105" s="76" t="n">
        <v>70</v>
      </c>
      <c r="O105" s="81" t="s">
        <v>28</v>
      </c>
      <c r="P105" s="76" t="n">
        <v>41</v>
      </c>
      <c r="Q105" s="76" t="n">
        <v>16</v>
      </c>
      <c r="R105" s="76" t="n">
        <v>6</v>
      </c>
      <c r="S105" s="76" t="n">
        <v>16</v>
      </c>
      <c r="T105" s="76" t="n">
        <v>6</v>
      </c>
      <c r="U105" s="78" t="s">
        <v>302</v>
      </c>
      <c r="V105" s="78" t="s">
        <v>302</v>
      </c>
      <c r="W105" s="76" t="n">
        <v>0</v>
      </c>
      <c r="X105" s="76"/>
      <c r="Y105" s="76"/>
      <c r="Z105" s="76"/>
      <c r="AA105" s="76"/>
      <c r="AB105" s="76"/>
      <c r="AC105" s="76"/>
      <c r="AD105" s="76" t="s">
        <v>308</v>
      </c>
      <c r="AE105" s="76" t="n">
        <f aca="false">7*16+5</f>
        <v>117</v>
      </c>
      <c r="AF105" s="74"/>
      <c r="AG105" s="74"/>
      <c r="AH105" s="74"/>
    </row>
    <row r="106" customFormat="false" ht="12" hidden="false" customHeight="true" outlineLevel="0" collapsed="false">
      <c r="A106" s="72" t="s">
        <v>224</v>
      </c>
      <c r="B106" s="73" t="n">
        <v>42587</v>
      </c>
      <c r="C106" s="74" t="s">
        <v>300</v>
      </c>
      <c r="D106" s="75" t="s">
        <v>301</v>
      </c>
      <c r="E106" s="74" t="n">
        <f aca="false">IF(mmn!A106=MEG!A106,MEG!E106)</f>
        <v>1800</v>
      </c>
      <c r="F106" s="74" t="n">
        <v>1</v>
      </c>
      <c r="G106" s="74" t="n">
        <v>1</v>
      </c>
      <c r="H106" s="74" t="n">
        <v>1</v>
      </c>
      <c r="I106" s="74" t="n">
        <v>1</v>
      </c>
      <c r="J106" s="74" t="n">
        <f aca="false">IF(AND(F106=1,G106=1,H106=1,I106=1),1,0)</f>
        <v>1</v>
      </c>
      <c r="K106" s="74" t="n">
        <v>0</v>
      </c>
      <c r="L106" s="74" t="n">
        <f aca="false">IF(AND(F106=1,G106=1,H106=1,I106=1,K106=1),1,0)</f>
        <v>0</v>
      </c>
      <c r="M106" s="74" t="n">
        <v>0</v>
      </c>
      <c r="N106" s="76" t="n">
        <v>192</v>
      </c>
      <c r="O106" s="81" t="s">
        <v>28</v>
      </c>
      <c r="P106" s="76" t="n">
        <v>43</v>
      </c>
      <c r="Q106" s="76" t="n">
        <v>16</v>
      </c>
      <c r="R106" s="76" t="n">
        <v>6</v>
      </c>
      <c r="S106" s="76" t="n">
        <v>16</v>
      </c>
      <c r="T106" s="76" t="n">
        <v>6</v>
      </c>
      <c r="U106" s="78" t="s">
        <v>302</v>
      </c>
      <c r="V106" s="78" t="s">
        <v>302</v>
      </c>
      <c r="W106" s="76" t="n">
        <v>0</v>
      </c>
      <c r="X106" s="76"/>
      <c r="Y106" s="76"/>
      <c r="Z106" s="76"/>
      <c r="AA106" s="76"/>
      <c r="AB106" s="76"/>
      <c r="AC106" s="76"/>
      <c r="AD106" s="76" t="s">
        <v>308</v>
      </c>
      <c r="AE106" s="76" t="n">
        <f aca="false">7*16+5</f>
        <v>117</v>
      </c>
      <c r="AF106" s="74"/>
      <c r="AG106" s="74"/>
      <c r="AH106" s="74"/>
    </row>
    <row r="107" customFormat="false" ht="12" hidden="false" customHeight="true" outlineLevel="0" collapsed="false">
      <c r="A107" s="72" t="s">
        <v>165</v>
      </c>
      <c r="B107" s="73" t="n">
        <v>42466</v>
      </c>
      <c r="C107" s="74" t="s">
        <v>300</v>
      </c>
      <c r="D107" s="75" t="s">
        <v>301</v>
      </c>
      <c r="E107" s="74" t="n">
        <f aca="false">IF(mmn!A107=MEG!A107,MEG!E107)</f>
        <v>1800</v>
      </c>
      <c r="F107" s="74" t="n">
        <v>1</v>
      </c>
      <c r="G107" s="74" t="n">
        <v>1</v>
      </c>
      <c r="H107" s="74" t="n">
        <v>1</v>
      </c>
      <c r="I107" s="74" t="n">
        <v>1</v>
      </c>
      <c r="J107" s="74" t="n">
        <f aca="false">IF(AND(F107=1,G107=1,H107=1,I107=1),1,0)</f>
        <v>1</v>
      </c>
      <c r="K107" s="74" t="n">
        <v>0</v>
      </c>
      <c r="L107" s="74" t="n">
        <f aca="false">IF(AND(F107=1,G107=1,H107=1,I107=1,K107=1),1,0)</f>
        <v>0</v>
      </c>
      <c r="M107" s="74" t="n">
        <v>0</v>
      </c>
      <c r="N107" s="76" t="n">
        <v>65</v>
      </c>
      <c r="O107" s="81" t="s">
        <v>28</v>
      </c>
      <c r="P107" s="76" t="n">
        <v>40</v>
      </c>
      <c r="Q107" s="76" t="n">
        <v>14</v>
      </c>
      <c r="R107" s="76" t="n">
        <v>5</v>
      </c>
      <c r="S107" s="76" t="n">
        <v>15</v>
      </c>
      <c r="T107" s="76" t="n">
        <v>7</v>
      </c>
      <c r="U107" s="78" t="s">
        <v>302</v>
      </c>
      <c r="V107" s="78" t="s">
        <v>302</v>
      </c>
      <c r="W107" s="76" t="n">
        <v>0</v>
      </c>
      <c r="X107" s="76"/>
      <c r="Y107" s="76"/>
      <c r="Z107" s="76"/>
      <c r="AA107" s="76"/>
      <c r="AB107" s="76"/>
      <c r="AC107" s="76"/>
      <c r="AD107" s="76" t="s">
        <v>420</v>
      </c>
      <c r="AE107" s="76" t="n">
        <f aca="false">9*16+3</f>
        <v>147</v>
      </c>
      <c r="AF107" s="74"/>
      <c r="AG107" s="74"/>
      <c r="AH107" s="74"/>
    </row>
    <row r="108" customFormat="false" ht="12" hidden="false" customHeight="true" outlineLevel="0" collapsed="false">
      <c r="A108" s="72" t="s">
        <v>226</v>
      </c>
      <c r="B108" s="73" t="n">
        <v>42594</v>
      </c>
      <c r="C108" s="74" t="s">
        <v>300</v>
      </c>
      <c r="D108" s="75" t="s">
        <v>301</v>
      </c>
      <c r="E108" s="74" t="n">
        <f aca="false">IF(mmn!A108=MEG!A108,MEG!E108)</f>
        <v>1800</v>
      </c>
      <c r="F108" s="74" t="n">
        <v>1</v>
      </c>
      <c r="G108" s="74" t="n">
        <v>1</v>
      </c>
      <c r="H108" s="74" t="n">
        <v>1</v>
      </c>
      <c r="I108" s="74" t="n">
        <v>1</v>
      </c>
      <c r="J108" s="74" t="n">
        <f aca="false">IF(AND(F108=1,G108=1,H108=1,I108=1),1,0)</f>
        <v>1</v>
      </c>
      <c r="K108" s="74" t="n">
        <v>0</v>
      </c>
      <c r="L108" s="74" t="n">
        <f aca="false">IF(AND(F108=1,G108=1,H108=1,I108=1,K108=1),1,0)</f>
        <v>0</v>
      </c>
      <c r="M108" s="74" t="n">
        <v>0</v>
      </c>
      <c r="N108" s="76" t="n">
        <v>193</v>
      </c>
      <c r="O108" s="81" t="s">
        <v>28</v>
      </c>
      <c r="P108" s="76" t="n">
        <v>44</v>
      </c>
      <c r="Q108" s="76" t="n">
        <v>14</v>
      </c>
      <c r="R108" s="76" t="n">
        <v>5</v>
      </c>
      <c r="S108" s="76" t="n">
        <v>15</v>
      </c>
      <c r="T108" s="76" t="n">
        <v>7</v>
      </c>
      <c r="U108" s="78" t="s">
        <v>302</v>
      </c>
      <c r="V108" s="78" t="s">
        <v>302</v>
      </c>
      <c r="W108" s="76" t="n">
        <v>0</v>
      </c>
      <c r="X108" s="76"/>
      <c r="Y108" s="76"/>
      <c r="Z108" s="76"/>
      <c r="AA108" s="76"/>
      <c r="AB108" s="76"/>
      <c r="AC108" s="76"/>
      <c r="AD108" s="76" t="s">
        <v>420</v>
      </c>
      <c r="AE108" s="76" t="n">
        <f aca="false">9*16+3</f>
        <v>147</v>
      </c>
      <c r="AF108" s="74"/>
      <c r="AG108" s="74"/>
      <c r="AH108" s="74"/>
    </row>
    <row r="109" customFormat="false" ht="12" hidden="false" customHeight="true" outlineLevel="0" collapsed="false">
      <c r="A109" s="72" t="s">
        <v>166</v>
      </c>
      <c r="B109" s="73" t="n">
        <v>42472</v>
      </c>
      <c r="C109" s="74" t="s">
        <v>300</v>
      </c>
      <c r="D109" s="75" t="s">
        <v>301</v>
      </c>
      <c r="E109" s="74" t="n">
        <f aca="false">IF(mmn!A109=MEG!A109,MEG!E109)</f>
        <v>1800</v>
      </c>
      <c r="F109" s="74" t="n">
        <v>1</v>
      </c>
      <c r="G109" s="74" t="n">
        <v>1</v>
      </c>
      <c r="H109" s="74" t="n">
        <v>1</v>
      </c>
      <c r="I109" s="74" t="n">
        <v>1</v>
      </c>
      <c r="J109" s="74" t="n">
        <f aca="false">IF(AND(F109=1,G109=1,H109=1,I109=1),1,0)</f>
        <v>1</v>
      </c>
      <c r="K109" s="74" t="n">
        <v>0</v>
      </c>
      <c r="L109" s="74" t="n">
        <f aca="false">IF(AND(F109=1,G109=1,H109=1,I109=1,K109=1),1,0)</f>
        <v>0</v>
      </c>
      <c r="M109" s="74" t="n">
        <v>0</v>
      </c>
      <c r="N109" s="76" t="n">
        <v>55</v>
      </c>
      <c r="O109" s="81" t="s">
        <v>35</v>
      </c>
      <c r="P109" s="76" t="n">
        <v>40</v>
      </c>
      <c r="Q109" s="76" t="n">
        <v>18</v>
      </c>
      <c r="R109" s="76" t="n">
        <v>7</v>
      </c>
      <c r="S109" s="76" t="n">
        <v>16</v>
      </c>
      <c r="T109" s="76" t="n">
        <v>6</v>
      </c>
      <c r="U109" s="78" t="s">
        <v>302</v>
      </c>
      <c r="V109" s="78" t="s">
        <v>302</v>
      </c>
      <c r="W109" s="76" t="n">
        <v>0</v>
      </c>
      <c r="X109" s="76"/>
      <c r="Y109" s="76"/>
      <c r="Z109" s="76"/>
      <c r="AA109" s="76"/>
      <c r="AB109" s="76"/>
      <c r="AC109" s="76"/>
      <c r="AD109" s="76" t="s">
        <v>391</v>
      </c>
      <c r="AE109" s="76" t="n">
        <f aca="false">8*16+7</f>
        <v>135</v>
      </c>
      <c r="AF109" s="74"/>
      <c r="AG109" s="74"/>
      <c r="AH109" s="74"/>
    </row>
    <row r="110" customFormat="false" ht="12" hidden="false" customHeight="true" outlineLevel="0" collapsed="false">
      <c r="A110" s="72" t="s">
        <v>227</v>
      </c>
      <c r="B110" s="73" t="n">
        <v>42606</v>
      </c>
      <c r="C110" s="74" t="s">
        <v>300</v>
      </c>
      <c r="D110" s="75" t="s">
        <v>315</v>
      </c>
      <c r="E110" s="74" t="n">
        <f aca="false">IF(mmn!A110=MEG!A110,MEG!E110)</f>
        <v>1800</v>
      </c>
      <c r="F110" s="74" t="n">
        <v>1</v>
      </c>
      <c r="G110" s="74" t="n">
        <v>1</v>
      </c>
      <c r="H110" s="74" t="n">
        <v>1</v>
      </c>
      <c r="I110" s="74" t="n">
        <v>0</v>
      </c>
      <c r="J110" s="74" t="n">
        <f aca="false">IF(AND(F110=1,G110=1,H110=1,I110=1),1,0)</f>
        <v>0</v>
      </c>
      <c r="K110" s="74" t="n">
        <v>0</v>
      </c>
      <c r="L110" s="74" t="n">
        <f aca="false">IF(AND(F110=1,G110=1,H110=1,I110=1,K110=1),1,0)</f>
        <v>0</v>
      </c>
      <c r="M110" s="74" t="n">
        <v>0</v>
      </c>
      <c r="N110" s="76" t="n">
        <v>189</v>
      </c>
      <c r="O110" s="81" t="s">
        <v>35</v>
      </c>
      <c r="P110" s="76" t="n">
        <v>45</v>
      </c>
      <c r="Q110" s="76" t="n">
        <v>18</v>
      </c>
      <c r="R110" s="76" t="n">
        <v>7</v>
      </c>
      <c r="S110" s="76" t="n">
        <v>16</v>
      </c>
      <c r="T110" s="76" t="n">
        <v>6</v>
      </c>
      <c r="U110" s="78" t="s">
        <v>302</v>
      </c>
      <c r="V110" s="78" t="s">
        <v>302</v>
      </c>
      <c r="W110" s="76" t="n">
        <v>0</v>
      </c>
      <c r="X110" s="76"/>
      <c r="Y110" s="76"/>
      <c r="Z110" s="76"/>
      <c r="AA110" s="76"/>
      <c r="AB110" s="76"/>
      <c r="AC110" s="76"/>
      <c r="AD110" s="76" t="s">
        <v>391</v>
      </c>
      <c r="AE110" s="76" t="n">
        <f aca="false">8*16+7</f>
        <v>135</v>
      </c>
      <c r="AF110" s="74" t="s">
        <v>421</v>
      </c>
      <c r="AG110" s="74"/>
      <c r="AH110" s="74"/>
    </row>
    <row r="111" customFormat="false" ht="12" hidden="false" customHeight="true" outlineLevel="0" collapsed="false">
      <c r="A111" s="72" t="s">
        <v>266</v>
      </c>
      <c r="B111" s="73" t="n">
        <v>42235</v>
      </c>
      <c r="C111" s="74" t="s">
        <v>378</v>
      </c>
      <c r="D111" s="75" t="s">
        <v>315</v>
      </c>
      <c r="E111" s="74" t="n">
        <f aca="false">IF(mmn!A111=MEG!A111,MEG!E111)</f>
        <v>1200</v>
      </c>
      <c r="F111" s="74" t="n">
        <v>1</v>
      </c>
      <c r="G111" s="74" t="n">
        <v>1</v>
      </c>
      <c r="H111" s="74" t="n">
        <v>1</v>
      </c>
      <c r="I111" s="74" t="n">
        <v>1</v>
      </c>
      <c r="J111" s="74" t="n">
        <f aca="false">IF(AND(F111=1,G111=1,H111=1,I111=1),1,0)</f>
        <v>1</v>
      </c>
      <c r="K111" s="74" t="n">
        <v>0</v>
      </c>
      <c r="L111" s="74" t="n">
        <f aca="false">IF(AND(F111=1,G111=1,H111=1,I111=1,K111=1),1,0)</f>
        <v>0</v>
      </c>
      <c r="M111" s="74" t="n">
        <v>0</v>
      </c>
      <c r="N111" s="76" t="n">
        <v>0</v>
      </c>
      <c r="O111" s="81"/>
      <c r="P111" s="76"/>
      <c r="Q111" s="76"/>
      <c r="R111" s="76"/>
      <c r="S111" s="76"/>
      <c r="T111" s="76"/>
      <c r="U111" s="78"/>
      <c r="V111" s="78"/>
      <c r="W111" s="76" t="n">
        <v>1</v>
      </c>
      <c r="X111" s="79" t="n">
        <v>41247</v>
      </c>
      <c r="Y111" s="76" t="s">
        <v>35</v>
      </c>
      <c r="Z111" s="76"/>
      <c r="AA111" s="76"/>
      <c r="AB111" s="76"/>
      <c r="AC111" s="76"/>
      <c r="AD111" s="76" t="s">
        <v>422</v>
      </c>
      <c r="AE111" s="76" t="n">
        <f aca="false">8*16+2</f>
        <v>130</v>
      </c>
      <c r="AF111" s="74" t="s">
        <v>423</v>
      </c>
      <c r="AG111" s="74"/>
      <c r="AH111" s="74"/>
    </row>
    <row r="112" customFormat="false" ht="12" hidden="false" customHeight="true" outlineLevel="0" collapsed="false">
      <c r="A112" s="72" t="s">
        <v>167</v>
      </c>
      <c r="B112" s="73" t="n">
        <v>42234</v>
      </c>
      <c r="C112" s="74" t="s">
        <v>300</v>
      </c>
      <c r="D112" s="75" t="s">
        <v>301</v>
      </c>
      <c r="E112" s="74" t="n">
        <f aca="false">IF(mmn!A112=MEG!A112,MEG!E112)</f>
        <v>1200</v>
      </c>
      <c r="F112" s="74" t="n">
        <v>1</v>
      </c>
      <c r="G112" s="74" t="n">
        <v>1</v>
      </c>
      <c r="H112" s="74" t="n">
        <v>1</v>
      </c>
      <c r="I112" s="74" t="n">
        <v>1</v>
      </c>
      <c r="J112" s="74" t="n">
        <f aca="false">IF(AND(F112=1,G112=1,H112=1,I112=1),1,0)</f>
        <v>1</v>
      </c>
      <c r="K112" s="74" t="n">
        <v>1</v>
      </c>
      <c r="L112" s="74" t="n">
        <f aca="false">IF(AND(F112=1,G112=1,H112=1,I112=1,K112=1),1,0)</f>
        <v>1</v>
      </c>
      <c r="M112" s="74" t="n">
        <v>0</v>
      </c>
      <c r="N112" s="76" t="n">
        <v>54</v>
      </c>
      <c r="O112" s="81" t="s">
        <v>35</v>
      </c>
      <c r="P112" s="76" t="n">
        <v>38</v>
      </c>
      <c r="Q112" s="76" t="n">
        <v>16</v>
      </c>
      <c r="R112" s="76" t="n">
        <v>6</v>
      </c>
      <c r="S112" s="76" t="n">
        <v>20</v>
      </c>
      <c r="T112" s="76" t="n">
        <v>7</v>
      </c>
      <c r="U112" s="76" t="s">
        <v>367</v>
      </c>
      <c r="V112" s="76" t="s">
        <v>302</v>
      </c>
      <c r="W112" s="76" t="n">
        <v>0</v>
      </c>
      <c r="X112" s="76"/>
      <c r="Y112" s="76"/>
      <c r="Z112" s="76"/>
      <c r="AA112" s="76"/>
      <c r="AB112" s="76"/>
      <c r="AC112" s="76"/>
      <c r="AD112" s="76" t="s">
        <v>341</v>
      </c>
      <c r="AE112" s="76" t="n">
        <f aca="false">6*16+15</f>
        <v>111</v>
      </c>
      <c r="AF112" s="74"/>
      <c r="AG112" s="74"/>
      <c r="AH112" s="74"/>
    </row>
    <row r="113" customFormat="false" ht="12" hidden="false" customHeight="true" outlineLevel="0" collapsed="false">
      <c r="A113" s="72" t="s">
        <v>228</v>
      </c>
      <c r="B113" s="73" t="n">
        <v>42373</v>
      </c>
      <c r="C113" s="74" t="s">
        <v>300</v>
      </c>
      <c r="D113" s="75" t="s">
        <v>301</v>
      </c>
      <c r="E113" s="74" t="n">
        <f aca="false">IF(mmn!A113=MEG!A113,MEG!E113)</f>
        <v>1800</v>
      </c>
      <c r="F113" s="74" t="n">
        <v>1</v>
      </c>
      <c r="G113" s="74" t="n">
        <v>1</v>
      </c>
      <c r="H113" s="74" t="n">
        <v>1</v>
      </c>
      <c r="I113" s="74" t="n">
        <v>1</v>
      </c>
      <c r="J113" s="74" t="n">
        <f aca="false">IF(AND(F113=1,G113=1,H113=1,I113=1),1,0)</f>
        <v>1</v>
      </c>
      <c r="K113" s="74" t="n">
        <v>1</v>
      </c>
      <c r="L113" s="74" t="n">
        <f aca="false">IF(AND(F113=1,G113=1,H113=1,I113=1,K113=1),1,0)</f>
        <v>1</v>
      </c>
      <c r="M113" s="74" t="n">
        <v>0</v>
      </c>
      <c r="N113" s="76" t="n">
        <v>193</v>
      </c>
      <c r="O113" s="81" t="s">
        <v>35</v>
      </c>
      <c r="P113" s="76" t="n">
        <v>44</v>
      </c>
      <c r="Q113" s="76" t="n">
        <v>16</v>
      </c>
      <c r="R113" s="76" t="n">
        <v>6</v>
      </c>
      <c r="S113" s="76" t="n">
        <v>20</v>
      </c>
      <c r="T113" s="76" t="n">
        <v>7</v>
      </c>
      <c r="U113" s="76" t="s">
        <v>367</v>
      </c>
      <c r="V113" s="76" t="s">
        <v>302</v>
      </c>
      <c r="W113" s="76" t="n">
        <v>0</v>
      </c>
      <c r="X113" s="76"/>
      <c r="Y113" s="76"/>
      <c r="Z113" s="76"/>
      <c r="AA113" s="76"/>
      <c r="AB113" s="76"/>
      <c r="AC113" s="76"/>
      <c r="AD113" s="76" t="s">
        <v>341</v>
      </c>
      <c r="AE113" s="76" t="n">
        <f aca="false">6*16+15</f>
        <v>111</v>
      </c>
      <c r="AF113" s="74"/>
      <c r="AG113" s="74"/>
      <c r="AH113" s="74"/>
    </row>
    <row r="114" customFormat="false" ht="12" hidden="false" customHeight="true" outlineLevel="0" collapsed="false">
      <c r="A114" s="72" t="s">
        <v>168</v>
      </c>
      <c r="B114" s="73" t="n">
        <v>42237</v>
      </c>
      <c r="C114" s="74" t="s">
        <v>300</v>
      </c>
      <c r="D114" s="75" t="s">
        <v>301</v>
      </c>
      <c r="E114" s="74" t="n">
        <f aca="false">IF(mmn!A114=MEG!A114,MEG!E114)</f>
        <v>1200</v>
      </c>
      <c r="F114" s="74" t="n">
        <v>1</v>
      </c>
      <c r="G114" s="74" t="n">
        <v>1</v>
      </c>
      <c r="H114" s="74" t="n">
        <v>0</v>
      </c>
      <c r="I114" s="74" t="n">
        <v>0</v>
      </c>
      <c r="J114" s="74" t="n">
        <f aca="false">IF(AND(F114=1,G114=1,H114=1,I114=1),1,0)</f>
        <v>0</v>
      </c>
      <c r="K114" s="74" t="n">
        <v>1</v>
      </c>
      <c r="L114" s="74" t="n">
        <f aca="false">IF(AND(F114=1,G114=1,H114=1,I114=1,K114=1),1,0)</f>
        <v>0</v>
      </c>
      <c r="M114" s="74" t="n">
        <v>0</v>
      </c>
      <c r="N114" s="76" t="n">
        <v>59</v>
      </c>
      <c r="O114" s="81" t="s">
        <v>35</v>
      </c>
      <c r="P114" s="76"/>
      <c r="Q114" s="76" t="n">
        <v>18</v>
      </c>
      <c r="R114" s="76" t="n">
        <v>7</v>
      </c>
      <c r="S114" s="76" t="n">
        <v>19</v>
      </c>
      <c r="T114" s="76" t="n">
        <v>7</v>
      </c>
      <c r="U114" s="76" t="s">
        <v>367</v>
      </c>
      <c r="V114" s="76" t="s">
        <v>302</v>
      </c>
      <c r="W114" s="76" t="n">
        <v>0</v>
      </c>
      <c r="X114" s="76"/>
      <c r="Y114" s="76"/>
      <c r="Z114" s="76"/>
      <c r="AA114" s="76"/>
      <c r="AB114" s="76"/>
      <c r="AC114" s="76"/>
      <c r="AD114" s="76" t="s">
        <v>384</v>
      </c>
      <c r="AE114" s="76" t="n">
        <f aca="false">7*16+14</f>
        <v>126</v>
      </c>
      <c r="AF114" s="74" t="s">
        <v>392</v>
      </c>
      <c r="AG114" s="74"/>
      <c r="AH114" s="74"/>
    </row>
    <row r="115" customFormat="false" ht="12" hidden="false" customHeight="true" outlineLevel="0" collapsed="false">
      <c r="A115" s="72" t="s">
        <v>229</v>
      </c>
      <c r="B115" s="73" t="n">
        <v>42367</v>
      </c>
      <c r="C115" s="74" t="s">
        <v>424</v>
      </c>
      <c r="D115" s="75" t="s">
        <v>301</v>
      </c>
      <c r="E115" s="74" t="n">
        <f aca="false">IF(mmn!A115=MEG!A115,MEG!E115)</f>
        <v>1800</v>
      </c>
      <c r="F115" s="74" t="n">
        <v>1</v>
      </c>
      <c r="G115" s="74" t="n">
        <v>1</v>
      </c>
      <c r="H115" s="74" t="n">
        <v>1</v>
      </c>
      <c r="I115" s="74" t="n">
        <v>1</v>
      </c>
      <c r="J115" s="74" t="n">
        <f aca="false">IF(AND(F115=1,G115=1,H115=1,I115=1),1,0)</f>
        <v>1</v>
      </c>
      <c r="K115" s="74" t="n">
        <v>1</v>
      </c>
      <c r="L115" s="74" t="n">
        <v>0</v>
      </c>
      <c r="M115" s="74" t="n">
        <v>0</v>
      </c>
      <c r="N115" s="76" t="n">
        <v>186</v>
      </c>
      <c r="O115" s="81" t="s">
        <v>35</v>
      </c>
      <c r="P115" s="76" t="n">
        <v>43</v>
      </c>
      <c r="Q115" s="76" t="n">
        <v>18</v>
      </c>
      <c r="R115" s="76" t="n">
        <v>7</v>
      </c>
      <c r="S115" s="76" t="n">
        <v>19</v>
      </c>
      <c r="T115" s="76" t="n">
        <v>7</v>
      </c>
      <c r="U115" s="76" t="s">
        <v>367</v>
      </c>
      <c r="V115" s="76" t="s">
        <v>302</v>
      </c>
      <c r="W115" s="76" t="n">
        <v>0</v>
      </c>
      <c r="X115" s="76"/>
      <c r="Y115" s="76"/>
      <c r="Z115" s="76"/>
      <c r="AA115" s="76"/>
      <c r="AB115" s="76"/>
      <c r="AC115" s="76"/>
      <c r="AD115" s="76" t="s">
        <v>384</v>
      </c>
      <c r="AE115" s="76" t="n">
        <f aca="false">7*16+14</f>
        <v>126</v>
      </c>
      <c r="AF115" s="74"/>
      <c r="AG115" s="74"/>
      <c r="AH115" s="74"/>
    </row>
    <row r="116" customFormat="false" ht="12" hidden="false" customHeight="true" outlineLevel="0" collapsed="false">
      <c r="A116" s="72" t="s">
        <v>170</v>
      </c>
      <c r="B116" s="73" t="n">
        <v>42250</v>
      </c>
      <c r="C116" s="74" t="s">
        <v>425</v>
      </c>
      <c r="D116" s="75" t="s">
        <v>301</v>
      </c>
      <c r="E116" s="74" t="n">
        <f aca="false">IF(mmn!A116=MEG!A116,MEG!E116)</f>
        <v>1200</v>
      </c>
      <c r="F116" s="74" t="n">
        <v>1</v>
      </c>
      <c r="G116" s="74" t="n">
        <v>1</v>
      </c>
      <c r="H116" s="74" t="n">
        <v>1</v>
      </c>
      <c r="I116" s="74" t="n">
        <v>1</v>
      </c>
      <c r="J116" s="74" t="n">
        <f aca="false">IF(AND(F116=1,G116=1,H116=1,I116=1),1,0)</f>
        <v>1</v>
      </c>
      <c r="K116" s="74" t="n">
        <v>1</v>
      </c>
      <c r="L116" s="74" t="n">
        <f aca="false">IF(AND(F116=1,G116=1,H116=1,I116=1,K116=1),1,0)</f>
        <v>1</v>
      </c>
      <c r="M116" s="74" t="n">
        <v>0</v>
      </c>
      <c r="N116" s="76" t="n">
        <v>62</v>
      </c>
      <c r="O116" s="81" t="s">
        <v>28</v>
      </c>
      <c r="P116" s="76" t="n">
        <v>40</v>
      </c>
      <c r="Q116" s="76"/>
      <c r="R116" s="76" t="n">
        <v>6</v>
      </c>
      <c r="S116" s="76"/>
      <c r="T116" s="76" t="n">
        <v>7</v>
      </c>
      <c r="U116" s="76"/>
      <c r="V116" s="76"/>
      <c r="W116" s="76" t="n">
        <v>1</v>
      </c>
      <c r="X116" s="79" t="n">
        <v>41538</v>
      </c>
      <c r="Y116" s="76" t="s">
        <v>28</v>
      </c>
      <c r="Z116" s="76"/>
      <c r="AA116" s="76"/>
      <c r="AB116" s="76"/>
      <c r="AC116" s="76"/>
      <c r="AD116" s="76" t="s">
        <v>379</v>
      </c>
      <c r="AE116" s="76" t="n">
        <f aca="false">7*16+12</f>
        <v>124</v>
      </c>
      <c r="AF116" s="74"/>
      <c r="AG116" s="74"/>
      <c r="AH116" s="74"/>
    </row>
    <row r="117" customFormat="false" ht="12" hidden="false" customHeight="true" outlineLevel="0" collapsed="false">
      <c r="A117" s="72" t="s">
        <v>230</v>
      </c>
      <c r="B117" s="73" t="n">
        <v>42373</v>
      </c>
      <c r="C117" s="74" t="s">
        <v>300</v>
      </c>
      <c r="D117" s="75" t="s">
        <v>301</v>
      </c>
      <c r="E117" s="74" t="n">
        <f aca="false">IF(mmn!A117=MEG!A117,MEG!E117)</f>
        <v>1800</v>
      </c>
      <c r="F117" s="74" t="n">
        <v>1</v>
      </c>
      <c r="G117" s="74" t="n">
        <v>1</v>
      </c>
      <c r="H117" s="74" t="n">
        <v>1</v>
      </c>
      <c r="I117" s="74" t="n">
        <v>1</v>
      </c>
      <c r="J117" s="74" t="n">
        <f aca="false">IF(AND(F117=1,G117=1,H117=1,I117=1),1,0)</f>
        <v>1</v>
      </c>
      <c r="K117" s="74" t="n">
        <v>1</v>
      </c>
      <c r="L117" s="74" t="n">
        <f aca="false">IF(AND(F117=1,G117=1,H117=1,I117=1,K117=1),1,0)</f>
        <v>1</v>
      </c>
      <c r="M117" s="74" t="n">
        <v>0</v>
      </c>
      <c r="N117" s="76" t="n">
        <v>185</v>
      </c>
      <c r="O117" s="81" t="s">
        <v>28</v>
      </c>
      <c r="P117" s="76" t="n">
        <v>43</v>
      </c>
      <c r="Q117" s="76"/>
      <c r="R117" s="76" t="n">
        <v>6</v>
      </c>
      <c r="S117" s="76"/>
      <c r="T117" s="76" t="n">
        <v>7</v>
      </c>
      <c r="U117" s="76"/>
      <c r="V117" s="76"/>
      <c r="W117" s="76" t="n">
        <v>1</v>
      </c>
      <c r="X117" s="79" t="n">
        <v>41538</v>
      </c>
      <c r="Y117" s="76" t="s">
        <v>28</v>
      </c>
      <c r="Z117" s="76"/>
      <c r="AA117" s="76"/>
      <c r="AB117" s="76"/>
      <c r="AC117" s="76"/>
      <c r="AD117" s="76" t="s">
        <v>379</v>
      </c>
      <c r="AE117" s="76" t="n">
        <f aca="false">7*16+12</f>
        <v>124</v>
      </c>
      <c r="AF117" s="74"/>
      <c r="AG117" s="74"/>
      <c r="AH117" s="74"/>
    </row>
  </sheetData>
  <autoFilter ref="A1:AF11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3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54.17"/>
    <col collapsed="false" customWidth="true" hidden="false" outlineLevel="0" max="1025" min="3" style="0" width="10.65"/>
  </cols>
  <sheetData>
    <row r="1" customFormat="false" ht="13" hidden="false" customHeight="false" outlineLevel="0" collapsed="false">
      <c r="A1" s="49" t="s">
        <v>426</v>
      </c>
      <c r="B1" s="49" t="s">
        <v>427</v>
      </c>
    </row>
    <row r="2" customFormat="false" ht="13" hidden="false" customHeight="false" outlineLevel="0" collapsed="false">
      <c r="A2" s="0" t="s">
        <v>428</v>
      </c>
      <c r="B2" s="0" t="s">
        <v>429</v>
      </c>
    </row>
    <row r="3" customFormat="false" ht="13" hidden="false" customHeight="false" outlineLevel="0" collapsed="false">
      <c r="A3" s="0" t="s">
        <v>430</v>
      </c>
      <c r="B3" s="0" t="s">
        <v>431</v>
      </c>
    </row>
    <row r="4" customFormat="false" ht="13" hidden="false" customHeight="false" outlineLevel="0" collapsed="false">
      <c r="A4" s="0" t="s">
        <v>432</v>
      </c>
      <c r="B4" s="0" t="s">
        <v>433</v>
      </c>
    </row>
    <row r="5" customFormat="false" ht="13" hidden="false" customHeight="false" outlineLevel="0" collapsed="false">
      <c r="A5" s="0" t="s">
        <v>434</v>
      </c>
      <c r="B5" s="0" t="s">
        <v>435</v>
      </c>
    </row>
    <row r="6" customFormat="false" ht="13" hidden="false" customHeight="false" outlineLevel="0" collapsed="false">
      <c r="A6" s="0" t="s">
        <v>436</v>
      </c>
      <c r="B6" s="0" t="s">
        <v>437</v>
      </c>
    </row>
    <row r="7" customFormat="false" ht="13" hidden="false" customHeight="false" outlineLevel="0" collapsed="false">
      <c r="A7" s="0" t="s">
        <v>438</v>
      </c>
      <c r="B7" s="0" t="s">
        <v>439</v>
      </c>
    </row>
    <row r="11" customFormat="false" ht="14" hidden="false" customHeight="false" outlineLevel="0" collapsed="false">
      <c r="B11" s="84" t="s">
        <v>440</v>
      </c>
      <c r="C11" s="85"/>
    </row>
    <row r="12" customFormat="false" ht="13" hidden="false" customHeight="false" outlineLevel="0" collapsed="false">
      <c r="A12" s="86" t="s">
        <v>441</v>
      </c>
      <c r="B12" s="87"/>
      <c r="C12" s="88"/>
    </row>
    <row r="13" customFormat="false" ht="14" hidden="false" customHeight="false" outlineLevel="0" collapsed="false">
      <c r="A13" s="0" t="n">
        <v>1</v>
      </c>
      <c r="B13" s="89" t="s">
        <v>442</v>
      </c>
      <c r="C13" s="85"/>
    </row>
    <row r="14" customFormat="false" ht="14" hidden="false" customHeight="false" outlineLevel="0" collapsed="false">
      <c r="A14" s="0" t="n">
        <v>2</v>
      </c>
      <c r="B14" s="89" t="s">
        <v>443</v>
      </c>
      <c r="C14" s="85"/>
    </row>
    <row r="15" customFormat="false" ht="14" hidden="false" customHeight="false" outlineLevel="0" collapsed="false">
      <c r="A15" s="0" t="n">
        <v>3</v>
      </c>
      <c r="B15" s="89" t="s">
        <v>444</v>
      </c>
      <c r="C15" s="85"/>
    </row>
    <row r="16" customFormat="false" ht="14" hidden="false" customHeight="false" outlineLevel="0" collapsed="false">
      <c r="A16" s="0" t="n">
        <v>4</v>
      </c>
      <c r="B16" s="89" t="s">
        <v>445</v>
      </c>
      <c r="C16" s="85"/>
    </row>
    <row r="17" customFormat="false" ht="14" hidden="false" customHeight="false" outlineLevel="0" collapsed="false">
      <c r="A17" s="0" t="n">
        <v>5</v>
      </c>
      <c r="B17" s="89" t="s">
        <v>446</v>
      </c>
      <c r="C17" s="85"/>
    </row>
    <row r="18" customFormat="false" ht="14" hidden="false" customHeight="false" outlineLevel="0" collapsed="false">
      <c r="A18" s="0" t="n">
        <v>6</v>
      </c>
      <c r="B18" s="89" t="s">
        <v>447</v>
      </c>
      <c r="C18" s="85"/>
    </row>
    <row r="19" customFormat="false" ht="14" hidden="false" customHeight="false" outlineLevel="0" collapsed="false">
      <c r="A19" s="0" t="n">
        <v>7</v>
      </c>
      <c r="B19" s="89" t="s">
        <v>448</v>
      </c>
      <c r="C19" s="85"/>
    </row>
    <row r="22" customFormat="false" ht="14" hidden="false" customHeight="false" outlineLevel="0" collapsed="false">
      <c r="B22" s="84" t="s">
        <v>449</v>
      </c>
    </row>
    <row r="24" customFormat="false" ht="13" hidden="false" customHeight="false" outlineLevel="0" collapsed="false">
      <c r="B24" s="0" t="s">
        <v>450</v>
      </c>
    </row>
    <row r="25" customFormat="false" ht="13" hidden="false" customHeight="false" outlineLevel="0" collapsed="false">
      <c r="B25" s="0" t="s">
        <v>451</v>
      </c>
    </row>
    <row r="26" customFormat="false" ht="13" hidden="false" customHeight="false" outlineLevel="0" collapsed="false">
      <c r="A26" s="86" t="s">
        <v>452</v>
      </c>
    </row>
    <row r="27" customFormat="false" ht="13" hidden="false" customHeight="false" outlineLevel="0" collapsed="false">
      <c r="A27" s="0" t="n">
        <v>12</v>
      </c>
      <c r="B27" s="0" t="s">
        <v>453</v>
      </c>
    </row>
    <row r="28" customFormat="false" ht="13" hidden="false" customHeight="false" outlineLevel="0" collapsed="false">
      <c r="A28" s="0" t="n">
        <v>16</v>
      </c>
      <c r="B28" s="0" t="s">
        <v>454</v>
      </c>
    </row>
    <row r="29" customFormat="false" ht="13" hidden="false" customHeight="false" outlineLevel="0" collapsed="false">
      <c r="A29" s="0" t="n">
        <v>18</v>
      </c>
      <c r="B29" s="0" t="s">
        <v>455</v>
      </c>
    </row>
    <row r="30" customFormat="false" ht="13" hidden="false" customHeight="false" outlineLevel="0" collapsed="false">
      <c r="A30" s="0" t="n">
        <v>19</v>
      </c>
      <c r="B30" s="0" t="s">
        <v>456</v>
      </c>
    </row>
    <row r="31" customFormat="false" ht="13" hidden="false" customHeight="false" outlineLevel="0" collapsed="false">
      <c r="A31" s="0" t="n">
        <v>20</v>
      </c>
      <c r="B31" s="0" t="s">
        <v>457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0" width="15.83"/>
    <col collapsed="false" customWidth="true" hidden="false" outlineLevel="0" max="2" min="2" style="0" width="29.83"/>
    <col collapsed="false" customWidth="true" hidden="false" outlineLevel="0" max="6" min="3" style="0" width="10.65"/>
    <col collapsed="false" customWidth="true" hidden="false" outlineLevel="0" max="7" min="7" style="0" width="23.66"/>
    <col collapsed="false" customWidth="false" hidden="false" outlineLevel="0" max="9" min="8" style="0" width="11.5"/>
    <col collapsed="false" customWidth="true" hidden="false" outlineLevel="0" max="10" min="10" style="0" width="41.49"/>
    <col collapsed="false" customWidth="true" hidden="false" outlineLevel="0" max="11" min="11" style="0" width="9.83"/>
    <col collapsed="false" customWidth="true" hidden="false" outlineLevel="0" max="12" min="12" style="0" width="20.17"/>
    <col collapsed="false" customWidth="true" hidden="false" outlineLevel="0" max="15" min="13" style="0" width="19.5"/>
    <col collapsed="false" customWidth="true" hidden="false" outlineLevel="0" max="25" min="16" style="0" width="15.83"/>
    <col collapsed="false" customWidth="true" hidden="false" outlineLevel="0" max="31" min="26" style="0" width="13.66"/>
    <col collapsed="false" customWidth="true" hidden="false" outlineLevel="0" max="1025" min="32" style="0" width="24.34"/>
  </cols>
  <sheetData>
    <row r="1" customFormat="false" ht="12" hidden="false" customHeight="true" outlineLevel="0" collapsed="false">
      <c r="A1" s="5" t="s">
        <v>15</v>
      </c>
      <c r="B1" s="6" t="s">
        <v>17</v>
      </c>
      <c r="C1" s="51" t="s">
        <v>231</v>
      </c>
      <c r="D1" s="5" t="s">
        <v>233</v>
      </c>
      <c r="E1" s="5" t="s">
        <v>458</v>
      </c>
      <c r="F1" s="5" t="s">
        <v>459</v>
      </c>
      <c r="G1" s="5" t="s">
        <v>460</v>
      </c>
      <c r="H1" s="5" t="s">
        <v>461</v>
      </c>
      <c r="I1" s="5" t="s">
        <v>462</v>
      </c>
      <c r="J1" s="90" t="s">
        <v>463</v>
      </c>
      <c r="K1" s="5"/>
      <c r="L1" s="59"/>
      <c r="M1" s="59"/>
      <c r="N1" s="59"/>
      <c r="O1" s="59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</row>
    <row r="2" customFormat="false" ht="12" hidden="false" customHeight="true" outlineLevel="0" collapsed="false">
      <c r="A2" s="11" t="s">
        <v>27</v>
      </c>
      <c r="B2" s="13" t="n">
        <v>42262</v>
      </c>
      <c r="C2" s="11" t="str">
        <f aca="false">IF(tone!A2=MEG!A2,MEG!C2)</f>
        <v>0113</v>
      </c>
      <c r="D2" s="18" t="n">
        <f aca="false">IF(tone!B2=MEG!B2,MEG!E2)</f>
        <v>1200</v>
      </c>
      <c r="E2" s="18" t="n">
        <v>1</v>
      </c>
      <c r="F2" s="18" t="n">
        <v>1</v>
      </c>
      <c r="G2" s="18" t="n">
        <v>1</v>
      </c>
      <c r="H2" s="18" t="n">
        <v>1</v>
      </c>
      <c r="I2" s="18" t="n">
        <f aca="false">IF(AND(E2=1,F2=1,G2=1,H2=1),1,0)</f>
        <v>1</v>
      </c>
      <c r="J2" s="91"/>
      <c r="K2" s="92"/>
      <c r="L2" s="59"/>
      <c r="M2" s="59"/>
      <c r="N2" s="59"/>
      <c r="O2" s="59"/>
      <c r="P2" s="60"/>
      <c r="Q2" s="59"/>
      <c r="R2" s="59"/>
      <c r="S2" s="59"/>
      <c r="T2" s="59"/>
      <c r="U2" s="59"/>
      <c r="V2" s="60"/>
      <c r="W2" s="60"/>
      <c r="X2" s="60"/>
      <c r="Y2" s="60"/>
      <c r="Z2" s="60"/>
      <c r="AA2" s="60"/>
      <c r="AB2" s="60"/>
      <c r="AC2" s="60"/>
      <c r="AD2" s="60"/>
      <c r="AE2" s="60"/>
    </row>
    <row r="3" customFormat="false" ht="12" hidden="false" customHeight="true" outlineLevel="0" collapsed="false">
      <c r="A3" s="11" t="s">
        <v>31</v>
      </c>
      <c r="B3" s="19" t="n">
        <v>42293</v>
      </c>
      <c r="C3" s="11" t="str">
        <f aca="false">IF(tone!A3=MEG!A3,MEG!C3)</f>
        <v>0113</v>
      </c>
      <c r="D3" s="18" t="n">
        <f aca="false">IF(tone!B3=MEG!B3,MEG!E3)</f>
        <v>1200</v>
      </c>
      <c r="E3" s="18" t="n">
        <v>1</v>
      </c>
      <c r="F3" s="18" t="n">
        <v>1</v>
      </c>
      <c r="G3" s="18" t="n">
        <v>1</v>
      </c>
      <c r="H3" s="18" t="n">
        <v>1</v>
      </c>
      <c r="I3" s="18" t="n">
        <f aca="false">IF(AND(E3=1,F3=1,G3=1,H3=1),1,0)</f>
        <v>1</v>
      </c>
      <c r="J3" s="91"/>
      <c r="K3" s="92"/>
      <c r="L3" s="59"/>
      <c r="M3" s="59"/>
      <c r="N3" s="59"/>
      <c r="O3" s="59"/>
      <c r="P3" s="60"/>
      <c r="Q3" s="59"/>
      <c r="R3" s="59"/>
      <c r="S3" s="59"/>
      <c r="T3" s="59"/>
      <c r="U3" s="59"/>
      <c r="V3" s="60"/>
      <c r="W3" s="60"/>
      <c r="X3" s="60"/>
      <c r="Y3" s="60"/>
      <c r="Z3" s="60"/>
      <c r="AA3" s="60"/>
      <c r="AB3" s="60"/>
      <c r="AC3" s="60"/>
      <c r="AD3" s="60"/>
      <c r="AE3" s="60"/>
    </row>
    <row r="4" customFormat="false" ht="12" hidden="false" customHeight="true" outlineLevel="0" collapsed="false">
      <c r="A4" s="11" t="s">
        <v>34</v>
      </c>
      <c r="B4" s="19" t="n">
        <v>42276</v>
      </c>
      <c r="C4" s="11" t="str">
        <f aca="false">IF(tone!A4=MEG!A4,MEG!C4)</f>
        <v>0113</v>
      </c>
      <c r="D4" s="18" t="n">
        <f aca="false">IF(tone!B4=MEG!B4,MEG!E4)</f>
        <v>1200</v>
      </c>
      <c r="E4" s="18" t="n">
        <v>1</v>
      </c>
      <c r="F4" s="18" t="n">
        <v>1</v>
      </c>
      <c r="G4" s="18" t="n">
        <v>1</v>
      </c>
      <c r="H4" s="18" t="n">
        <v>1</v>
      </c>
      <c r="I4" s="18" t="n">
        <f aca="false">IF(AND(E4=1,F4=1,G4=1,H4=1),1,0)</f>
        <v>1</v>
      </c>
      <c r="J4" s="91"/>
      <c r="K4" s="92"/>
      <c r="L4" s="59"/>
      <c r="M4" s="59"/>
      <c r="N4" s="59"/>
      <c r="O4" s="59"/>
      <c r="P4" s="60"/>
      <c r="Q4" s="59"/>
      <c r="R4" s="59"/>
      <c r="S4" s="59"/>
      <c r="T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</row>
    <row r="5" customFormat="false" ht="12" hidden="false" customHeight="true" outlineLevel="0" collapsed="false">
      <c r="A5" s="11" t="s">
        <v>90</v>
      </c>
      <c r="B5" s="19" t="n">
        <v>42286</v>
      </c>
      <c r="C5" s="11" t="str">
        <f aca="false">IF(tone!A5=MEG!A5,MEG!C5)</f>
        <v>0113</v>
      </c>
      <c r="D5" s="18" t="n">
        <f aca="false">IF(tone!B5=MEG!B5,MEG!E5)</f>
        <v>1200</v>
      </c>
      <c r="E5" s="18" t="n">
        <v>1</v>
      </c>
      <c r="F5" s="18" t="n">
        <v>1</v>
      </c>
      <c r="G5" s="18" t="n">
        <v>1</v>
      </c>
      <c r="H5" s="18" t="n">
        <v>1</v>
      </c>
      <c r="I5" s="18" t="n">
        <f aca="false">IF(AND(E5=1,F5=1,G5=1,H5=1),1,0)</f>
        <v>1</v>
      </c>
      <c r="J5" s="91"/>
      <c r="K5" s="92"/>
      <c r="L5" s="59"/>
      <c r="M5" s="59"/>
      <c r="N5" s="59"/>
      <c r="O5" s="59"/>
      <c r="P5" s="60"/>
      <c r="Q5" s="59"/>
      <c r="R5" s="59"/>
      <c r="S5" s="59"/>
      <c r="T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</row>
    <row r="6" customFormat="false" ht="12" hidden="false" customHeight="true" outlineLevel="0" collapsed="false">
      <c r="A6" s="11" t="s">
        <v>37</v>
      </c>
      <c r="B6" s="19" t="n">
        <v>42279</v>
      </c>
      <c r="C6" s="11" t="str">
        <f aca="false">IF(tone!A6=MEG!A6,MEG!C6)</f>
        <v>0113</v>
      </c>
      <c r="D6" s="18" t="n">
        <f aca="false">IF(tone!B6=MEG!B6,MEG!E6)</f>
        <v>1200</v>
      </c>
      <c r="E6" s="18" t="n">
        <v>1</v>
      </c>
      <c r="F6" s="18" t="n">
        <v>1</v>
      </c>
      <c r="G6" s="18" t="n">
        <v>1</v>
      </c>
      <c r="H6" s="18" t="n">
        <v>1</v>
      </c>
      <c r="I6" s="18" t="n">
        <f aca="false">IF(AND(E6=1,F6=1,G6=1,H6=1),1,0)</f>
        <v>1</v>
      </c>
      <c r="J6" s="91"/>
      <c r="K6" s="92"/>
      <c r="L6" s="59"/>
      <c r="M6" s="59"/>
      <c r="N6" s="59"/>
      <c r="O6" s="59"/>
      <c r="P6" s="60"/>
      <c r="Q6" s="59"/>
      <c r="R6" s="59"/>
      <c r="S6" s="59"/>
      <c r="T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</row>
    <row r="7" customFormat="false" ht="12" hidden="false" customHeight="true" outlineLevel="0" collapsed="false">
      <c r="A7" s="11" t="s">
        <v>39</v>
      </c>
      <c r="B7" s="19" t="n">
        <v>42286</v>
      </c>
      <c r="C7" s="11" t="str">
        <f aca="false">IF(tone!A7=MEG!A7,MEG!C7)</f>
        <v>0113</v>
      </c>
      <c r="D7" s="18" t="n">
        <f aca="false">IF(tone!B7=MEG!B7,MEG!E7)</f>
        <v>1200</v>
      </c>
      <c r="E7" s="18" t="n">
        <v>1</v>
      </c>
      <c r="F7" s="18" t="n">
        <v>1</v>
      </c>
      <c r="G7" s="18" t="n">
        <v>1</v>
      </c>
      <c r="H7" s="18" t="n">
        <v>1</v>
      </c>
      <c r="I7" s="18" t="n">
        <f aca="false">IF(AND(E7=1,F7=1,G7=1,H7=1),1,0)</f>
        <v>1</v>
      </c>
      <c r="J7" s="91"/>
      <c r="K7" s="92"/>
      <c r="L7" s="59"/>
      <c r="M7" s="59"/>
      <c r="N7" s="59"/>
      <c r="O7" s="59"/>
      <c r="P7" s="60"/>
      <c r="Q7" s="59"/>
      <c r="R7" s="59"/>
      <c r="S7" s="59"/>
      <c r="T7" s="59"/>
      <c r="U7" s="59"/>
      <c r="V7" s="60"/>
      <c r="W7" s="60"/>
      <c r="X7" s="60"/>
      <c r="Y7" s="60"/>
      <c r="Z7" s="60"/>
      <c r="AA7" s="60"/>
      <c r="AB7" s="60"/>
      <c r="AC7" s="60"/>
      <c r="AD7" s="60"/>
      <c r="AE7" s="60"/>
    </row>
    <row r="8" customFormat="false" ht="12" hidden="false" customHeight="true" outlineLevel="0" collapsed="false">
      <c r="A8" s="11" t="s">
        <v>41</v>
      </c>
      <c r="B8" s="19" t="n">
        <v>42314</v>
      </c>
      <c r="C8" s="11" t="str">
        <f aca="false">IF(tone!A76=MEG!A76,MEG!C76)</f>
        <v>0113</v>
      </c>
      <c r="D8" s="18" t="n">
        <f aca="false">IF(tone!B76=MEG!B76,MEG!E76)</f>
        <v>1800</v>
      </c>
      <c r="E8" s="18" t="n">
        <v>1</v>
      </c>
      <c r="F8" s="18" t="n">
        <v>0</v>
      </c>
      <c r="G8" s="18" t="n">
        <v>0</v>
      </c>
      <c r="H8" s="18" t="n">
        <v>0</v>
      </c>
      <c r="I8" s="18" t="n">
        <f aca="false">IF(AND(E8=1,F8=1,G8=1,H8=1),1,0)</f>
        <v>0</v>
      </c>
      <c r="J8" s="93" t="s">
        <v>464</v>
      </c>
      <c r="K8" s="92"/>
      <c r="L8" s="59"/>
      <c r="M8" s="59"/>
      <c r="N8" s="59"/>
      <c r="O8" s="59"/>
      <c r="P8" s="60"/>
      <c r="Q8" s="59"/>
      <c r="R8" s="59"/>
      <c r="S8" s="59"/>
      <c r="T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</row>
    <row r="9" customFormat="false" ht="12" hidden="false" customHeight="true" outlineLevel="0" collapsed="false">
      <c r="A9" s="11" t="s">
        <v>44</v>
      </c>
      <c r="B9" s="19" t="n">
        <v>42310</v>
      </c>
      <c r="C9" s="11" t="str">
        <f aca="false">IF(tone!A81=MEG!A81,MEG!C81)</f>
        <v>0143</v>
      </c>
      <c r="D9" s="18" t="n">
        <f aca="false">IF(tone!B81=MEG!B81,MEG!E81)</f>
        <v>1800</v>
      </c>
      <c r="E9" s="18" t="n">
        <v>1</v>
      </c>
      <c r="F9" s="18" t="n">
        <v>1</v>
      </c>
      <c r="G9" s="18" t="n">
        <v>1</v>
      </c>
      <c r="H9" s="18" t="n">
        <v>1</v>
      </c>
      <c r="I9" s="18" t="n">
        <f aca="false">IF(AND(E9=1,F9=1,G9=1,H9=1),1,0)</f>
        <v>1</v>
      </c>
      <c r="J9" s="91"/>
      <c r="K9" s="5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</row>
    <row r="10" customFormat="false" ht="12" hidden="false" customHeight="true" outlineLevel="0" collapsed="false">
      <c r="A10" s="11" t="s">
        <v>47</v>
      </c>
      <c r="B10" s="19" t="n">
        <v>42313</v>
      </c>
      <c r="C10" s="11" t="str">
        <f aca="false">IF(tone!A84=MEG!A84,MEG!C84)</f>
        <v>0113</v>
      </c>
      <c r="D10" s="18" t="n">
        <f aca="false">IF(tone!B84=MEG!B84,MEG!E84)</f>
        <v>1200</v>
      </c>
      <c r="E10" s="18" t="n">
        <v>1</v>
      </c>
      <c r="F10" s="18" t="n">
        <v>1</v>
      </c>
      <c r="G10" s="18" t="n">
        <v>1</v>
      </c>
      <c r="H10" s="18" t="n">
        <v>1</v>
      </c>
      <c r="I10" s="18" t="n">
        <f aca="false">IF(AND(E10=1,F10=1,G10=1,H10=1),1,0)</f>
        <v>1</v>
      </c>
      <c r="J10" s="91"/>
      <c r="K10" s="92"/>
      <c r="L10" s="59"/>
      <c r="M10" s="59"/>
      <c r="N10" s="59"/>
      <c r="O10" s="59"/>
      <c r="P10" s="60"/>
      <c r="Q10" s="59"/>
      <c r="R10" s="59"/>
      <c r="S10" s="59"/>
      <c r="T10" s="59"/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</row>
    <row r="11" customFormat="false" ht="12" hidden="false" customHeight="true" outlineLevel="0" collapsed="false">
      <c r="A11" s="11" t="s">
        <v>49</v>
      </c>
      <c r="B11" s="23" t="n">
        <v>42300</v>
      </c>
      <c r="C11" s="18" t="str">
        <f aca="false">IF(tone!A25=MEG!A25,MEG!C25)</f>
        <v>0113</v>
      </c>
      <c r="D11" s="18" t="n">
        <f aca="false">IF(tone!B25=MEG!B25,MEG!E25)</f>
        <v>1800</v>
      </c>
      <c r="E11" s="18" t="n">
        <v>1</v>
      </c>
      <c r="F11" s="18" t="n">
        <v>1</v>
      </c>
      <c r="G11" s="18" t="n">
        <v>1</v>
      </c>
      <c r="H11" s="18" t="n">
        <v>1</v>
      </c>
      <c r="I11" s="18" t="n">
        <f aca="false">IF(AND(E11=1,F11=1,G11=1,H11=1),1,0)</f>
        <v>1</v>
      </c>
      <c r="J11" s="91"/>
      <c r="K11" s="92"/>
      <c r="L11" s="59"/>
      <c r="M11" s="59"/>
      <c r="N11" s="59"/>
      <c r="O11" s="59"/>
      <c r="P11" s="60"/>
      <c r="Q11" s="59"/>
      <c r="R11" s="59"/>
      <c r="S11" s="59"/>
      <c r="T11" s="59"/>
      <c r="U11" s="59"/>
      <c r="V11" s="60"/>
      <c r="W11" s="60"/>
      <c r="X11" s="60"/>
      <c r="Y11" s="60"/>
      <c r="Z11" s="60"/>
      <c r="AA11" s="60"/>
      <c r="AB11" s="60"/>
      <c r="AC11" s="60"/>
      <c r="AD11" s="60"/>
      <c r="AE11" s="60"/>
    </row>
    <row r="12" customFormat="false" ht="12" hidden="false" customHeight="true" outlineLevel="0" collapsed="false">
      <c r="A12" s="11" t="s">
        <v>51</v>
      </c>
      <c r="B12" s="23" t="n">
        <v>42304</v>
      </c>
      <c r="C12" s="18" t="str">
        <f aca="false">IF(tone!A21=MEG!A21,MEG!C21)</f>
        <v>0143</v>
      </c>
      <c r="D12" s="18" t="n">
        <f aca="false">IF(tone!B21=MEG!B21,MEG!E21)</f>
        <v>1800</v>
      </c>
      <c r="E12" s="18" t="n">
        <v>1</v>
      </c>
      <c r="F12" s="18" t="n">
        <v>1</v>
      </c>
      <c r="G12" s="18" t="n">
        <v>1</v>
      </c>
      <c r="H12" s="18" t="n">
        <v>1</v>
      </c>
      <c r="I12" s="18" t="n">
        <f aca="false">IF(AND(E12=1,F12=1,G12=1,H12=1),1,0)</f>
        <v>1</v>
      </c>
      <c r="J12" s="91"/>
      <c r="K12" s="92"/>
      <c r="L12" s="59"/>
      <c r="M12" s="59"/>
      <c r="N12" s="59"/>
      <c r="O12" s="59"/>
      <c r="P12" s="60"/>
      <c r="Q12" s="59"/>
      <c r="R12" s="59"/>
      <c r="S12" s="59"/>
      <c r="T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</row>
    <row r="13" customFormat="false" ht="12" hidden="false" customHeight="true" outlineLevel="0" collapsed="false">
      <c r="A13" s="11" t="s">
        <v>54</v>
      </c>
      <c r="B13" s="23" t="n">
        <v>42320</v>
      </c>
      <c r="C13" s="11" t="str">
        <f aca="false">IF(tone!A26=MEG!A26,MEG!C26)</f>
        <v>0143</v>
      </c>
      <c r="D13" s="18" t="n">
        <f aca="false">IF(tone!B26=MEG!B26,MEG!E26)</f>
        <v>1800</v>
      </c>
      <c r="E13" s="18" t="n">
        <v>1</v>
      </c>
      <c r="F13" s="18" t="n">
        <v>1</v>
      </c>
      <c r="G13" s="18" t="n">
        <v>1</v>
      </c>
      <c r="H13" s="18" t="n">
        <v>1</v>
      </c>
      <c r="I13" s="18" t="n">
        <f aca="false">IF(AND(E13=1,F13=1,G13=1,H13=1),1,0)</f>
        <v>1</v>
      </c>
      <c r="J13" s="91"/>
      <c r="K13" s="92"/>
      <c r="L13" s="59"/>
      <c r="M13" s="59"/>
      <c r="N13" s="59"/>
      <c r="O13" s="59"/>
      <c r="P13" s="60"/>
      <c r="Q13" s="59"/>
      <c r="R13" s="59"/>
      <c r="S13" s="59"/>
      <c r="T13" s="59"/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</row>
    <row r="14" customFormat="false" ht="12" hidden="false" customHeight="true" outlineLevel="0" collapsed="false">
      <c r="A14" s="11" t="s">
        <v>56</v>
      </c>
      <c r="B14" s="19" t="n">
        <v>42320</v>
      </c>
      <c r="C14" s="11" t="str">
        <f aca="false">IF(tone!A27=MEG!A27,MEG!C27)</f>
        <v>0113</v>
      </c>
      <c r="D14" s="18" t="n">
        <f aca="false">IF(tone!B27=MEG!B27,MEG!E27)</f>
        <v>1800</v>
      </c>
      <c r="E14" s="18" t="n">
        <v>1</v>
      </c>
      <c r="F14" s="18" t="n">
        <v>1</v>
      </c>
      <c r="G14" s="18" t="n">
        <v>1</v>
      </c>
      <c r="H14" s="18" t="n">
        <v>1</v>
      </c>
      <c r="I14" s="18" t="n">
        <f aca="false">IF(AND(E14=1,F14=1,G14=1,H14=1),1,0)</f>
        <v>1</v>
      </c>
      <c r="J14" s="91"/>
      <c r="K14" s="92"/>
      <c r="L14" s="59"/>
      <c r="M14" s="59"/>
      <c r="N14" s="59"/>
      <c r="O14" s="59"/>
      <c r="P14" s="60"/>
      <c r="Q14" s="59"/>
      <c r="R14" s="59"/>
      <c r="S14" s="59"/>
      <c r="T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</row>
    <row r="15" customFormat="false" ht="12" hidden="false" customHeight="true" outlineLevel="0" collapsed="false">
      <c r="A15" s="11" t="s">
        <v>59</v>
      </c>
      <c r="B15" s="19" t="n">
        <v>42321</v>
      </c>
      <c r="C15" s="11" t="str">
        <f aca="false">IF(tone!A22=MEG!A22,MEG!C22)</f>
        <v>0113</v>
      </c>
      <c r="D15" s="18" t="n">
        <f aca="false">IF(tone!B22=MEG!B22,MEG!E22)</f>
        <v>1800</v>
      </c>
      <c r="E15" s="18" t="n">
        <v>1</v>
      </c>
      <c r="F15" s="18" t="n">
        <v>1</v>
      </c>
      <c r="G15" s="18" t="n">
        <v>1</v>
      </c>
      <c r="H15" s="18" t="n">
        <v>1</v>
      </c>
      <c r="I15" s="18" t="n">
        <f aca="false">IF(AND(E15=1,F15=1,G15=1,H15=1),1,0)</f>
        <v>1</v>
      </c>
      <c r="J15" s="91"/>
      <c r="K15" s="92"/>
      <c r="L15" s="59"/>
      <c r="M15" s="59"/>
      <c r="N15" s="59"/>
      <c r="O15" s="59"/>
      <c r="P15" s="60"/>
      <c r="Q15" s="59"/>
      <c r="R15" s="59"/>
      <c r="S15" s="59"/>
      <c r="T15" s="59"/>
      <c r="U15" s="59"/>
      <c r="V15" s="60"/>
      <c r="W15" s="60"/>
      <c r="X15" s="60"/>
      <c r="Y15" s="60"/>
      <c r="Z15" s="60"/>
      <c r="AA15" s="60"/>
      <c r="AB15" s="60"/>
      <c r="AC15" s="60"/>
      <c r="AD15" s="60"/>
      <c r="AE15" s="60"/>
    </row>
    <row r="16" customFormat="false" ht="12" hidden="false" customHeight="true" outlineLevel="0" collapsed="false">
      <c r="A16" s="16" t="s">
        <v>171</v>
      </c>
      <c r="B16" s="23" t="n">
        <v>42462</v>
      </c>
      <c r="C16" s="11" t="str">
        <f aca="false">IF(tone!A74=MEG!A74,MEG!C74)</f>
        <v>0113</v>
      </c>
      <c r="D16" s="18" t="n">
        <f aca="false">IF(tone!B74=MEG!B74,MEG!E74)</f>
        <v>1800</v>
      </c>
      <c r="E16" s="18" t="n">
        <v>1</v>
      </c>
      <c r="F16" s="18" t="n">
        <v>1</v>
      </c>
      <c r="G16" s="18" t="n">
        <v>1</v>
      </c>
      <c r="H16" s="18" t="n">
        <v>1</v>
      </c>
      <c r="I16" s="18" t="n">
        <f aca="false">IF(AND(E16=1,F16=1,G16=1,H16=1),1,0)</f>
        <v>1</v>
      </c>
      <c r="J16" s="91"/>
      <c r="K16" s="5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</row>
    <row r="17" customFormat="false" ht="12" hidden="false" customHeight="true" outlineLevel="0" collapsed="false">
      <c r="A17" s="11" t="s">
        <v>61</v>
      </c>
      <c r="B17" s="19" t="n">
        <v>42326</v>
      </c>
      <c r="C17" s="11" t="str">
        <f aca="false">IF(tone!A85=MEG!A85,MEG!C85)</f>
        <v>0113</v>
      </c>
      <c r="D17" s="18" t="n">
        <f aca="false">IF(tone!B85=MEG!B85,MEG!E85)</f>
        <v>1800</v>
      </c>
      <c r="E17" s="18" t="n">
        <v>1</v>
      </c>
      <c r="F17" s="18" t="n">
        <v>1</v>
      </c>
      <c r="G17" s="18" t="n">
        <v>1</v>
      </c>
      <c r="H17" s="18" t="n">
        <v>1</v>
      </c>
      <c r="I17" s="18" t="n">
        <f aca="false">IF(AND(E17=1,F17=1,G17=1,H17=1),1,0)</f>
        <v>1</v>
      </c>
      <c r="J17" s="91"/>
      <c r="K17" s="92"/>
      <c r="L17" s="59"/>
      <c r="M17" s="59"/>
      <c r="N17" s="59"/>
      <c r="O17" s="59"/>
      <c r="P17" s="60"/>
      <c r="Q17" s="59"/>
      <c r="R17" s="59"/>
      <c r="S17" s="59"/>
      <c r="T17" s="59"/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</row>
    <row r="18" customFormat="false" ht="12" hidden="false" customHeight="true" outlineLevel="0" collapsed="false">
      <c r="A18" s="16" t="s">
        <v>173</v>
      </c>
      <c r="B18" s="23" t="n">
        <v>42452</v>
      </c>
      <c r="C18" s="11" t="str">
        <f aca="false">IF(tone!A86=MEG!A86,MEG!C86)</f>
        <v>0143</v>
      </c>
      <c r="D18" s="18" t="n">
        <f aca="false">IF(tone!B86=MEG!B86,MEG!E86)</f>
        <v>1200</v>
      </c>
      <c r="E18" s="18" t="n">
        <v>1</v>
      </c>
      <c r="F18" s="18" t="n">
        <v>1</v>
      </c>
      <c r="G18" s="18" t="n">
        <v>1</v>
      </c>
      <c r="H18" s="18" t="n">
        <v>1</v>
      </c>
      <c r="I18" s="18" t="n">
        <f aca="false">IF(AND(E18=1,F18=1,G18=1,H18=1),1,0)</f>
        <v>1</v>
      </c>
      <c r="J18" s="91"/>
      <c r="K18" s="92"/>
      <c r="L18" s="59"/>
      <c r="M18" s="59"/>
      <c r="N18" s="59"/>
      <c r="O18" s="59"/>
      <c r="P18" s="60"/>
      <c r="Q18" s="59"/>
      <c r="R18" s="59"/>
      <c r="S18" s="59"/>
      <c r="T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</row>
    <row r="19" customFormat="false" ht="12" hidden="false" customHeight="true" outlineLevel="0" collapsed="false">
      <c r="A19" s="11" t="s">
        <v>63</v>
      </c>
      <c r="B19" s="19" t="n">
        <v>42309</v>
      </c>
      <c r="C19" s="11" t="str">
        <f aca="false">IF(tone!A77=MEG!A77,MEG!C77)</f>
        <v>1531</v>
      </c>
      <c r="D19" s="18" t="n">
        <f aca="false">IF(tone!B77=MEG!B77,MEG!E77)</f>
        <v>1800</v>
      </c>
      <c r="E19" s="18" t="n">
        <v>1</v>
      </c>
      <c r="F19" s="18" t="n">
        <v>1</v>
      </c>
      <c r="G19" s="18" t="n">
        <v>1</v>
      </c>
      <c r="H19" s="18" t="n">
        <v>1</v>
      </c>
      <c r="I19" s="18" t="n">
        <f aca="false">IF(AND(E19=1,F19=1,G19=1,H19=1),1,0)</f>
        <v>1</v>
      </c>
      <c r="J19" s="91"/>
      <c r="K19" s="5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</row>
    <row r="20" customFormat="false" ht="12" hidden="false" customHeight="true" outlineLevel="0" collapsed="false">
      <c r="A20" s="11" t="s">
        <v>92</v>
      </c>
      <c r="B20" s="19" t="n">
        <v>42325</v>
      </c>
      <c r="C20" s="11" t="str">
        <f aca="false">IF(tone!A114=MEG!A114,MEG!C114)</f>
        <v>0113</v>
      </c>
      <c r="D20" s="18" t="n">
        <f aca="false">IF(tone!B114=MEG!B114,MEG!E114)</f>
        <v>1200</v>
      </c>
      <c r="E20" s="18" t="n">
        <v>1</v>
      </c>
      <c r="F20" s="18" t="n">
        <v>1</v>
      </c>
      <c r="G20" s="18" t="n">
        <v>1</v>
      </c>
      <c r="H20" s="18" t="n">
        <v>1</v>
      </c>
      <c r="I20" s="18" t="n">
        <f aca="false">IF(AND(E20=1,F20=1,G20=1,H20=1),1,0)</f>
        <v>1</v>
      </c>
      <c r="J20" s="91"/>
      <c r="K20" s="5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</row>
    <row r="21" customFormat="false" ht="12" hidden="false" customHeight="true" outlineLevel="0" collapsed="false">
      <c r="A21" s="18" t="s">
        <v>175</v>
      </c>
      <c r="B21" s="23" t="n">
        <v>42466</v>
      </c>
      <c r="C21" s="11" t="str">
        <f aca="false">IF(tone!A87=MEG!A87,MEG!C87)</f>
        <v>1543</v>
      </c>
      <c r="D21" s="18" t="n">
        <f aca="false">IF(tone!B87=MEG!B87,MEG!E87)</f>
        <v>1800</v>
      </c>
      <c r="E21" s="18" t="n">
        <v>1</v>
      </c>
      <c r="F21" s="18" t="n">
        <v>1</v>
      </c>
      <c r="G21" s="18" t="n">
        <v>1</v>
      </c>
      <c r="H21" s="18" t="n">
        <v>1</v>
      </c>
      <c r="I21" s="18" t="n">
        <f aca="false">IF(AND(E21=1,F21=1,G21=1,H21=1),1,0)</f>
        <v>1</v>
      </c>
      <c r="J21" s="91"/>
      <c r="K21" s="94"/>
      <c r="L21" s="59"/>
      <c r="M21" s="59"/>
      <c r="N21" s="59"/>
      <c r="O21" s="59"/>
      <c r="P21" s="60"/>
      <c r="Q21" s="59"/>
      <c r="R21" s="59"/>
      <c r="S21" s="59"/>
      <c r="T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</row>
    <row r="22" customFormat="false" ht="12" hidden="false" customHeight="true" outlineLevel="0" collapsed="false">
      <c r="A22" s="11" t="s">
        <v>65</v>
      </c>
      <c r="B22" s="19" t="n">
        <v>42332</v>
      </c>
      <c r="C22" s="18" t="n">
        <f aca="false">IF(tone!A28=MEG!A28,MEG!C28)</f>
        <v>1711</v>
      </c>
      <c r="D22" s="18" t="n">
        <f aca="false">IF(tone!B28=MEG!B28,MEG!E28)</f>
        <v>1800</v>
      </c>
      <c r="E22" s="18" t="n">
        <v>1</v>
      </c>
      <c r="F22" s="18" t="n">
        <v>1</v>
      </c>
      <c r="G22" s="18" t="n">
        <v>1</v>
      </c>
      <c r="H22" s="18" t="n">
        <v>1</v>
      </c>
      <c r="I22" s="18" t="n">
        <f aca="false">IF(AND(E22=1,F22=1,G22=1,H22=1),1,0)</f>
        <v>1</v>
      </c>
      <c r="J22" s="91"/>
      <c r="K22" s="92"/>
      <c r="L22" s="59"/>
      <c r="M22" s="59"/>
      <c r="N22" s="59"/>
      <c r="O22" s="59"/>
      <c r="P22" s="60"/>
      <c r="Q22" s="59"/>
      <c r="R22" s="59"/>
      <c r="S22" s="59"/>
      <c r="T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</row>
    <row r="23" customFormat="false" ht="12" hidden="false" customHeight="true" outlineLevel="0" collapsed="false">
      <c r="A23" s="16" t="s">
        <v>177</v>
      </c>
      <c r="B23" s="23" t="n">
        <v>42451</v>
      </c>
      <c r="C23" s="11" t="str">
        <f aca="false">IF(tone!A29=MEG!A29,MEG!C29)</f>
        <v>0113</v>
      </c>
      <c r="D23" s="18" t="n">
        <f aca="false">IF(tone!B29=MEG!B29,MEG!E29)</f>
        <v>1800</v>
      </c>
      <c r="E23" s="18" t="n">
        <v>1</v>
      </c>
      <c r="F23" s="18" t="n">
        <v>1</v>
      </c>
      <c r="G23" s="18" t="n">
        <v>1</v>
      </c>
      <c r="H23" s="18" t="n">
        <v>1</v>
      </c>
      <c r="I23" s="18" t="n">
        <f aca="false">IF(AND(E23=1,F23=1,G23=1,H23=1),1,0)</f>
        <v>1</v>
      </c>
      <c r="J23" s="91"/>
      <c r="K23" s="95"/>
      <c r="L23" s="59"/>
      <c r="M23" s="59"/>
      <c r="N23" s="59"/>
      <c r="O23" s="59"/>
      <c r="P23" s="60"/>
      <c r="Q23" s="59"/>
      <c r="R23" s="59"/>
      <c r="S23" s="59"/>
      <c r="T23" s="59"/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</row>
    <row r="24" customFormat="false" ht="12" hidden="false" customHeight="true" outlineLevel="0" collapsed="false">
      <c r="A24" s="11" t="s">
        <v>67</v>
      </c>
      <c r="B24" s="19" t="n">
        <v>42339</v>
      </c>
      <c r="C24" s="11" t="str">
        <f aca="false">IF(tone!A23=MEG!A23,MEG!C23)</f>
        <v>0113</v>
      </c>
      <c r="D24" s="18" t="n">
        <f aca="false">IF(tone!B23=MEG!B23,MEG!E23)</f>
        <v>1800</v>
      </c>
      <c r="E24" s="18" t="n">
        <v>1</v>
      </c>
      <c r="F24" s="18" t="n">
        <v>1</v>
      </c>
      <c r="G24" s="18" t="n">
        <v>1</v>
      </c>
      <c r="H24" s="18" t="n">
        <v>1</v>
      </c>
      <c r="I24" s="18" t="n">
        <f aca="false">IF(AND(E24=1,F24=1,G24=1,H24=1),1,0)</f>
        <v>1</v>
      </c>
      <c r="J24" s="91"/>
      <c r="K24" s="92"/>
      <c r="L24" s="59"/>
      <c r="M24" s="59"/>
      <c r="N24" s="59"/>
      <c r="O24" s="59"/>
      <c r="P24" s="60"/>
      <c r="Q24" s="59"/>
      <c r="R24" s="59"/>
      <c r="S24" s="59"/>
      <c r="T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</row>
    <row r="25" customFormat="false" ht="12" hidden="false" customHeight="true" outlineLevel="0" collapsed="false">
      <c r="A25" s="16" t="s">
        <v>179</v>
      </c>
      <c r="B25" s="23" t="n">
        <v>42464</v>
      </c>
      <c r="C25" s="11" t="str">
        <f aca="false">IF(tone!A30=MEG!A30,MEG!C30)</f>
        <v>0143</v>
      </c>
      <c r="D25" s="18" t="n">
        <f aca="false">IF(tone!B30=MEG!B30,MEG!E30)</f>
        <v>1800</v>
      </c>
      <c r="E25" s="18" t="n">
        <v>1</v>
      </c>
      <c r="F25" s="18" t="n">
        <v>1</v>
      </c>
      <c r="G25" s="18" t="n">
        <v>1</v>
      </c>
      <c r="H25" s="18" t="n">
        <v>1</v>
      </c>
      <c r="I25" s="18" t="n">
        <f aca="false">IF(AND(E25=1,F25=1,G25=1,H25=1),1,0)</f>
        <v>1</v>
      </c>
      <c r="J25" s="91"/>
      <c r="K25" s="92"/>
      <c r="L25" s="59"/>
      <c r="M25" s="59"/>
      <c r="N25" s="59"/>
      <c r="O25" s="59"/>
      <c r="P25" s="60"/>
      <c r="Q25" s="59"/>
      <c r="R25" s="59"/>
      <c r="S25" s="59"/>
      <c r="T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</row>
    <row r="26" customFormat="false" ht="12" hidden="false" customHeight="true" outlineLevel="0" collapsed="false">
      <c r="A26" s="11" t="s">
        <v>95</v>
      </c>
      <c r="B26" s="19" t="n">
        <v>42342</v>
      </c>
      <c r="C26" s="11" t="str">
        <f aca="false">IF(tone!A88=MEG!A88,MEG!C88)</f>
        <v>0113</v>
      </c>
      <c r="D26" s="18" t="n">
        <f aca="false">IF(tone!B88=MEG!B88,MEG!E88)</f>
        <v>1800</v>
      </c>
      <c r="E26" s="18" t="n">
        <v>1</v>
      </c>
      <c r="F26" s="18" t="n">
        <v>1</v>
      </c>
      <c r="G26" s="18" t="n">
        <v>1</v>
      </c>
      <c r="H26" s="18" t="n">
        <v>1</v>
      </c>
      <c r="I26" s="18" t="n">
        <f aca="false">IF(AND(E26=1,F26=1,G26=1,H26=1),1,0)</f>
        <v>1</v>
      </c>
      <c r="J26" s="96"/>
      <c r="K26" s="94"/>
      <c r="L26" s="59"/>
      <c r="M26" s="59"/>
      <c r="N26" s="59"/>
      <c r="O26" s="59"/>
      <c r="P26" s="60"/>
      <c r="Q26" s="59"/>
      <c r="R26" s="59"/>
      <c r="S26" s="59"/>
      <c r="T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</row>
    <row r="27" customFormat="false" ht="12" hidden="false" customHeight="true" outlineLevel="0" collapsed="false">
      <c r="A27" s="11" t="s">
        <v>70</v>
      </c>
      <c r="B27" s="19" t="n">
        <v>42349</v>
      </c>
      <c r="C27" s="11" t="str">
        <f aca="false">IF(tone!A31=MEG!A31,MEG!C31)</f>
        <v>0113</v>
      </c>
      <c r="D27" s="18" t="n">
        <f aca="false">IF(tone!B31=MEG!B31,MEG!E31)</f>
        <v>1800</v>
      </c>
      <c r="E27" s="18" t="n">
        <v>1</v>
      </c>
      <c r="F27" s="18" t="n">
        <v>1</v>
      </c>
      <c r="G27" s="18" t="n">
        <v>1</v>
      </c>
      <c r="H27" s="18" t="n">
        <v>1</v>
      </c>
      <c r="I27" s="18" t="n">
        <f aca="false">IF(AND(E27=1,F27=1,G27=1,H27=1),1,0)</f>
        <v>1</v>
      </c>
      <c r="J27" s="91"/>
      <c r="K27" s="92"/>
      <c r="L27" s="59"/>
      <c r="M27" s="59"/>
      <c r="N27" s="59"/>
      <c r="O27" s="59"/>
      <c r="P27" s="60"/>
      <c r="Q27" s="59"/>
      <c r="R27" s="59"/>
      <c r="S27" s="59"/>
      <c r="T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</row>
    <row r="28" customFormat="false" ht="12" hidden="false" customHeight="true" outlineLevel="0" collapsed="false">
      <c r="A28" s="16" t="s">
        <v>181</v>
      </c>
      <c r="B28" s="23" t="n">
        <v>42464</v>
      </c>
      <c r="C28" s="11" t="str">
        <f aca="false">IF(tone!A32=MEG!A32,MEG!C32)</f>
        <v>0143</v>
      </c>
      <c r="D28" s="18" t="n">
        <f aca="false">IF(tone!B32=MEG!B32,MEG!E32)</f>
        <v>1800</v>
      </c>
      <c r="E28" s="18" t="n">
        <v>1</v>
      </c>
      <c r="F28" s="18" t="n">
        <v>1</v>
      </c>
      <c r="G28" s="18" t="n">
        <v>1</v>
      </c>
      <c r="H28" s="18" t="n">
        <v>1</v>
      </c>
      <c r="I28" s="18" t="n">
        <f aca="false">IF(AND(E28=1,F28=1,G28=1,H28=1),1,0)</f>
        <v>1</v>
      </c>
      <c r="J28" s="91"/>
      <c r="K28" s="92"/>
      <c r="L28" s="59"/>
      <c r="M28" s="59"/>
      <c r="N28" s="59"/>
      <c r="O28" s="59"/>
      <c r="P28" s="60"/>
      <c r="Q28" s="59"/>
      <c r="R28" s="59"/>
      <c r="S28" s="59"/>
      <c r="T28" s="59"/>
      <c r="U28" s="59"/>
      <c r="V28" s="60"/>
      <c r="W28" s="60"/>
      <c r="X28" s="60"/>
      <c r="Y28" s="60"/>
      <c r="Z28" s="60"/>
      <c r="AA28" s="60"/>
      <c r="AB28" s="60"/>
      <c r="AC28" s="60"/>
      <c r="AD28" s="60"/>
      <c r="AE28" s="60"/>
    </row>
    <row r="29" customFormat="false" ht="12" hidden="false" customHeight="true" outlineLevel="0" collapsed="false">
      <c r="A29" s="11" t="s">
        <v>72</v>
      </c>
      <c r="B29" s="19" t="n">
        <v>42374</v>
      </c>
      <c r="C29" s="11" t="str">
        <f aca="false">IF(tone!A33=MEG!A33,MEG!C33)</f>
        <v>0143</v>
      </c>
      <c r="D29" s="18" t="n">
        <f aca="false">IF(tone!B33=MEG!B33,MEG!E33)</f>
        <v>1800</v>
      </c>
      <c r="E29" s="18" t="n">
        <v>1</v>
      </c>
      <c r="F29" s="18" t="n">
        <v>1</v>
      </c>
      <c r="G29" s="18" t="n">
        <v>1</v>
      </c>
      <c r="H29" s="18" t="n">
        <v>1</v>
      </c>
      <c r="I29" s="18" t="n">
        <f aca="false">IF(AND(E29=1,F29=1,G29=1,H29=1),1,0)</f>
        <v>1</v>
      </c>
      <c r="J29" s="97"/>
      <c r="K29" s="92"/>
      <c r="L29" s="59"/>
      <c r="M29" s="59"/>
      <c r="N29" s="59"/>
      <c r="O29" s="59"/>
      <c r="P29" s="60"/>
      <c r="Q29" s="59"/>
      <c r="R29" s="59"/>
      <c r="S29" s="59"/>
      <c r="T29" s="59"/>
      <c r="U29" s="59"/>
      <c r="V29" s="60"/>
      <c r="W29" s="60"/>
      <c r="X29" s="60"/>
      <c r="Y29" s="60"/>
      <c r="Z29" s="60"/>
      <c r="AA29" s="60"/>
      <c r="AB29" s="60"/>
      <c r="AC29" s="60"/>
      <c r="AD29" s="60"/>
      <c r="AE29" s="60"/>
    </row>
    <row r="30" customFormat="false" ht="12" hidden="false" customHeight="true" outlineLevel="0" collapsed="false">
      <c r="A30" s="11" t="s">
        <v>74</v>
      </c>
      <c r="B30" s="19" t="n">
        <v>42383</v>
      </c>
      <c r="C30" s="11" t="str">
        <f aca="false">IF(tone!A89=MEG!A89,MEG!C89)</f>
        <v>0143</v>
      </c>
      <c r="D30" s="18" t="n">
        <f aca="false">IF(tone!B89=MEG!B89,MEG!E89)</f>
        <v>1800</v>
      </c>
      <c r="E30" s="18" t="n">
        <v>1</v>
      </c>
      <c r="F30" s="18" t="n">
        <v>1</v>
      </c>
      <c r="G30" s="18" t="n">
        <v>1</v>
      </c>
      <c r="H30" s="18" t="n">
        <v>1</v>
      </c>
      <c r="I30" s="18" t="n">
        <f aca="false">IF(AND(E30=1,F30=1,G30=1,H30=1),1,0)</f>
        <v>1</v>
      </c>
      <c r="J30" s="97"/>
      <c r="K30" s="94"/>
      <c r="L30" s="59"/>
      <c r="M30" s="59"/>
      <c r="N30" s="59"/>
      <c r="O30" s="59"/>
      <c r="P30" s="60"/>
      <c r="Q30" s="59"/>
      <c r="R30" s="59"/>
      <c r="S30" s="59"/>
      <c r="T30" s="59"/>
      <c r="U30" s="59"/>
      <c r="V30" s="60"/>
      <c r="W30" s="60"/>
      <c r="X30" s="60"/>
      <c r="Y30" s="60"/>
      <c r="Z30" s="60"/>
      <c r="AA30" s="60"/>
      <c r="AB30" s="60"/>
      <c r="AC30" s="60"/>
      <c r="AD30" s="60"/>
      <c r="AE30" s="60"/>
    </row>
    <row r="31" customFormat="false" ht="12" hidden="false" customHeight="true" outlineLevel="0" collapsed="false">
      <c r="A31" s="11" t="s">
        <v>75</v>
      </c>
      <c r="B31" s="19" t="n">
        <v>42394</v>
      </c>
      <c r="C31" s="11" t="str">
        <f aca="false">IF(tone!A34=MEG!A34,MEG!C34)</f>
        <v>0143</v>
      </c>
      <c r="D31" s="18" t="n">
        <f aca="false">IF(tone!B34=MEG!B34,MEG!E34)</f>
        <v>1800</v>
      </c>
      <c r="E31" s="18" t="n">
        <v>1</v>
      </c>
      <c r="F31" s="18" t="n">
        <v>1</v>
      </c>
      <c r="G31" s="18" t="n">
        <v>1</v>
      </c>
      <c r="H31" s="18" t="n">
        <v>1</v>
      </c>
      <c r="I31" s="18" t="n">
        <f aca="false">IF(AND(E31=1,F31=1,G31=1,H31=1),1,0)</f>
        <v>1</v>
      </c>
      <c r="J31" s="91"/>
      <c r="K31" s="92"/>
      <c r="L31" s="59"/>
      <c r="M31" s="59"/>
      <c r="N31" s="59"/>
      <c r="O31" s="59"/>
      <c r="P31" s="60"/>
      <c r="Q31" s="59"/>
      <c r="R31" s="59"/>
      <c r="S31" s="59"/>
      <c r="T31" s="59"/>
      <c r="U31" s="59"/>
      <c r="V31" s="60"/>
      <c r="W31" s="60"/>
      <c r="X31" s="60"/>
      <c r="Y31" s="60"/>
      <c r="Z31" s="60"/>
      <c r="AA31" s="60"/>
      <c r="AB31" s="60"/>
      <c r="AC31" s="60"/>
      <c r="AD31" s="60"/>
      <c r="AE31" s="60"/>
    </row>
    <row r="32" customFormat="false" ht="12" hidden="false" customHeight="true" outlineLevel="0" collapsed="false">
      <c r="A32" s="11" t="s">
        <v>183</v>
      </c>
      <c r="B32" s="19" t="n">
        <v>42528</v>
      </c>
      <c r="C32" s="11" t="str">
        <f aca="false">IF(tone!A90=MEG!A90,MEG!C90)</f>
        <v>0113</v>
      </c>
      <c r="D32" s="18" t="n">
        <f aca="false">IF(tone!B90=MEG!B90,MEG!E90)</f>
        <v>1800</v>
      </c>
      <c r="E32" s="18" t="n">
        <v>1</v>
      </c>
      <c r="F32" s="18" t="n">
        <v>1</v>
      </c>
      <c r="G32" s="18" t="n">
        <v>1</v>
      </c>
      <c r="H32" s="18" t="n">
        <v>1</v>
      </c>
      <c r="I32" s="18" t="n">
        <f aca="false">IF(AND(E32=1,F32=1,G32=1,H32=1),1,0)</f>
        <v>1</v>
      </c>
      <c r="J32" s="91"/>
      <c r="K32" s="94"/>
      <c r="L32" s="59"/>
      <c r="M32" s="60" t="s">
        <v>465</v>
      </c>
      <c r="N32" s="59"/>
      <c r="O32" s="59"/>
      <c r="P32" s="60"/>
      <c r="Q32" s="59"/>
      <c r="R32" s="59"/>
      <c r="S32" s="59"/>
      <c r="T32" s="59"/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</row>
    <row r="33" customFormat="false" ht="12" hidden="false" customHeight="true" outlineLevel="0" collapsed="false">
      <c r="A33" s="11" t="s">
        <v>77</v>
      </c>
      <c r="B33" s="19" t="n">
        <v>42395</v>
      </c>
      <c r="C33" s="11" t="str">
        <f aca="false">IF(tone!A91=MEG!A91,MEG!C91)</f>
        <v>0113</v>
      </c>
      <c r="D33" s="18" t="n">
        <f aca="false">IF(tone!B91=MEG!B91,MEG!E91)</f>
        <v>1800</v>
      </c>
      <c r="E33" s="18" t="n">
        <v>1</v>
      </c>
      <c r="F33" s="18" t="n">
        <v>1</v>
      </c>
      <c r="G33" s="18" t="n">
        <v>1</v>
      </c>
      <c r="H33" s="18" t="n">
        <v>1</v>
      </c>
      <c r="I33" s="18" t="n">
        <f aca="false">IF(AND(E33=1,F33=1,G33=1,H33=1),1,0)</f>
        <v>1</v>
      </c>
      <c r="J33" s="91"/>
      <c r="K33" s="94"/>
      <c r="L33" s="59"/>
      <c r="M33" s="59"/>
      <c r="N33" s="59"/>
      <c r="O33" s="59"/>
      <c r="P33" s="60"/>
      <c r="Q33" s="59"/>
      <c r="R33" s="59"/>
      <c r="S33" s="59"/>
      <c r="T33" s="59"/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</row>
    <row r="34" customFormat="false" ht="12" hidden="false" customHeight="true" outlineLevel="0" collapsed="false">
      <c r="A34" s="11" t="s">
        <v>185</v>
      </c>
      <c r="B34" s="19" t="n">
        <v>42534</v>
      </c>
      <c r="C34" s="11" t="str">
        <f aca="false">IF(tone!A92=MEG!A92,MEG!C92)</f>
        <v>0113</v>
      </c>
      <c r="D34" s="18" t="n">
        <f aca="false">IF(tone!B92=MEG!B92,MEG!E92)</f>
        <v>1800</v>
      </c>
      <c r="E34" s="18" t="n">
        <v>1</v>
      </c>
      <c r="F34" s="18" t="n">
        <v>1</v>
      </c>
      <c r="G34" s="18" t="n">
        <v>1</v>
      </c>
      <c r="H34" s="18" t="n">
        <v>1</v>
      </c>
      <c r="I34" s="18" t="n">
        <f aca="false">IF(AND(E34=1,F34=1,G34=1,H34=1),1,0)</f>
        <v>1</v>
      </c>
      <c r="J34" s="91"/>
      <c r="K34" s="5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</row>
    <row r="35" customFormat="false" ht="12" hidden="false" customHeight="true" outlineLevel="0" collapsed="false">
      <c r="A35" s="11" t="s">
        <v>79</v>
      </c>
      <c r="B35" s="19" t="n">
        <v>42398</v>
      </c>
      <c r="C35" s="11" t="str">
        <f aca="false">IF(tone!A93=MEG!A93,MEG!C93)</f>
        <v>1711</v>
      </c>
      <c r="D35" s="18" t="n">
        <f aca="false">IF(tone!B93=MEG!B93,MEG!E93)</f>
        <v>1800</v>
      </c>
      <c r="E35" s="18" t="n">
        <v>1</v>
      </c>
      <c r="F35" s="18" t="n">
        <v>1</v>
      </c>
      <c r="G35" s="18" t="n">
        <v>1</v>
      </c>
      <c r="H35" s="18" t="n">
        <v>1</v>
      </c>
      <c r="I35" s="18" t="n">
        <f aca="false">IF(AND(E35=1,F35=1,G35=1,H35=1),1,0)</f>
        <v>1</v>
      </c>
      <c r="J35" s="91"/>
      <c r="K35" s="94"/>
      <c r="L35" s="59"/>
      <c r="M35" s="59"/>
      <c r="N35" s="59"/>
      <c r="O35" s="59"/>
      <c r="P35" s="60"/>
      <c r="Q35" s="59"/>
      <c r="R35" s="59"/>
      <c r="S35" s="59"/>
      <c r="T35" s="59"/>
      <c r="U35" s="59"/>
      <c r="V35" s="60"/>
      <c r="W35" s="60"/>
      <c r="X35" s="60"/>
      <c r="Y35" s="60"/>
      <c r="Z35" s="60"/>
      <c r="AA35" s="60"/>
      <c r="AB35" s="60"/>
      <c r="AC35" s="60"/>
      <c r="AD35" s="60"/>
      <c r="AE35" s="60"/>
    </row>
    <row r="36" customFormat="false" ht="12" hidden="false" customHeight="true" outlineLevel="0" collapsed="false">
      <c r="A36" s="11" t="s">
        <v>187</v>
      </c>
      <c r="B36" s="19" t="n">
        <v>42535</v>
      </c>
      <c r="C36" s="11" t="str">
        <f aca="false">IF(tone!A35=MEG!A35,MEG!C35)</f>
        <v>0143</v>
      </c>
      <c r="D36" s="18" t="n">
        <f aca="false">IF(tone!B35=MEG!B35,MEG!E35)</f>
        <v>1800</v>
      </c>
      <c r="E36" s="18" t="n">
        <v>1</v>
      </c>
      <c r="F36" s="18" t="n">
        <v>1</v>
      </c>
      <c r="G36" s="18" t="n">
        <v>1</v>
      </c>
      <c r="H36" s="18" t="n">
        <v>1</v>
      </c>
      <c r="I36" s="18" t="n">
        <f aca="false">IF(AND(E36=1,F36=1,G36=1,H36=1),1,0)</f>
        <v>1</v>
      </c>
      <c r="J36" s="91"/>
      <c r="K36" s="5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37" customFormat="false" ht="12" hidden="false" customHeight="true" outlineLevel="0" collapsed="false">
      <c r="A37" s="18" t="s">
        <v>80</v>
      </c>
      <c r="B37" s="19" t="n">
        <v>42410</v>
      </c>
      <c r="C37" s="11" t="str">
        <f aca="false">IF(tone!A94=MEG!A94,MEG!C94)</f>
        <v>0113</v>
      </c>
      <c r="D37" s="18" t="n">
        <f aca="false">IF(tone!B94=MEG!B94,MEG!E94)</f>
        <v>1800</v>
      </c>
      <c r="E37" s="18" t="n">
        <v>1</v>
      </c>
      <c r="F37" s="18" t="n">
        <v>1</v>
      </c>
      <c r="G37" s="18" t="n">
        <v>1</v>
      </c>
      <c r="H37" s="18" t="n">
        <v>1</v>
      </c>
      <c r="I37" s="18" t="n">
        <f aca="false">IF(AND(E37=1,F37=1,G37=1,H37=1),1,0)</f>
        <v>1</v>
      </c>
      <c r="J37" s="91"/>
      <c r="K37" s="94"/>
      <c r="L37" s="59"/>
      <c r="M37" s="59"/>
      <c r="N37" s="59"/>
      <c r="O37" s="59"/>
      <c r="P37" s="60"/>
      <c r="Q37" s="59"/>
      <c r="R37" s="59"/>
      <c r="S37" s="59"/>
      <c r="T37" s="59"/>
      <c r="U37" s="59"/>
      <c r="V37" s="60"/>
      <c r="W37" s="60"/>
      <c r="X37" s="60"/>
      <c r="Y37" s="60"/>
      <c r="Z37" s="60"/>
      <c r="AA37" s="60"/>
      <c r="AB37" s="60"/>
      <c r="AC37" s="60"/>
      <c r="AD37" s="60"/>
      <c r="AE37" s="60"/>
    </row>
    <row r="38" customFormat="false" ht="12" hidden="false" customHeight="true" outlineLevel="0" collapsed="false">
      <c r="A38" s="18" t="s">
        <v>188</v>
      </c>
      <c r="B38" s="19" t="n">
        <v>42558</v>
      </c>
      <c r="C38" s="11" t="str">
        <f aca="false">IF(tone!A36=MEG!A36,MEG!C36)</f>
        <v>0113</v>
      </c>
      <c r="D38" s="18" t="n">
        <f aca="false">IF(tone!B36=MEG!B36,MEG!E36)</f>
        <v>1800</v>
      </c>
      <c r="E38" s="18" t="n">
        <v>1</v>
      </c>
      <c r="F38" s="18" t="n">
        <v>1</v>
      </c>
      <c r="G38" s="18" t="n">
        <v>1</v>
      </c>
      <c r="H38" s="18" t="n">
        <v>1</v>
      </c>
      <c r="I38" s="18" t="n">
        <f aca="false">IF(AND(E38=1,F38=1,G38=1,H38=1),1,0)</f>
        <v>1</v>
      </c>
      <c r="J38" s="91"/>
      <c r="K38" s="94"/>
      <c r="L38" s="59"/>
      <c r="M38" s="59"/>
      <c r="N38" s="59"/>
      <c r="O38" s="59"/>
      <c r="P38" s="60"/>
      <c r="Q38" s="59"/>
      <c r="R38" s="59"/>
      <c r="S38" s="59"/>
      <c r="T38" s="59"/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</row>
    <row r="39" customFormat="false" ht="12" hidden="false" customHeight="true" outlineLevel="0" collapsed="false">
      <c r="A39" s="11" t="s">
        <v>82</v>
      </c>
      <c r="B39" s="19" t="n">
        <v>42426</v>
      </c>
      <c r="C39" s="11" t="str">
        <f aca="false">IF(tone!A95=MEG!A95,MEG!C95)</f>
        <v>0113</v>
      </c>
      <c r="D39" s="18" t="n">
        <f aca="false">IF(tone!B95=MEG!B95,MEG!E95)</f>
        <v>1800</v>
      </c>
      <c r="E39" s="18" t="n">
        <v>1</v>
      </c>
      <c r="F39" s="18" t="n">
        <v>1</v>
      </c>
      <c r="G39" s="18" t="n">
        <v>1</v>
      </c>
      <c r="H39" s="18" t="n">
        <v>1</v>
      </c>
      <c r="I39" s="18" t="n">
        <f aca="false">IF(AND(E39=1,F39=1,G39=1,H39=1),1,0)</f>
        <v>1</v>
      </c>
      <c r="J39" s="91"/>
      <c r="K39" s="94"/>
      <c r="L39" s="59"/>
      <c r="M39" s="59"/>
      <c r="N39" s="59"/>
      <c r="O39" s="59"/>
      <c r="P39" s="60"/>
      <c r="Q39" s="59"/>
      <c r="R39" s="59"/>
      <c r="S39" s="59"/>
      <c r="T39" s="59"/>
      <c r="U39" s="59"/>
      <c r="V39" s="60"/>
      <c r="W39" s="60"/>
      <c r="X39" s="60"/>
      <c r="Y39" s="60"/>
      <c r="Z39" s="60"/>
      <c r="AA39" s="60"/>
      <c r="AB39" s="60"/>
      <c r="AC39" s="60"/>
      <c r="AD39" s="60"/>
      <c r="AE39" s="60"/>
    </row>
    <row r="40" customFormat="false" ht="12" hidden="false" customHeight="true" outlineLevel="0" collapsed="false">
      <c r="A40" s="11" t="s">
        <v>190</v>
      </c>
      <c r="B40" s="19" t="n">
        <v>42550</v>
      </c>
      <c r="C40" s="11" t="str">
        <f aca="false">IF(tone!A37=MEG!A37,MEG!C37)</f>
        <v>0143</v>
      </c>
      <c r="D40" s="18" t="n">
        <f aca="false">IF(tone!B37=MEG!B37,MEG!E37)</f>
        <v>1800</v>
      </c>
      <c r="E40" s="18" t="n">
        <v>1</v>
      </c>
      <c r="F40" s="18" t="n">
        <v>1</v>
      </c>
      <c r="G40" s="18" t="n">
        <v>1</v>
      </c>
      <c r="H40" s="18" t="n">
        <v>1</v>
      </c>
      <c r="I40" s="18" t="n">
        <f aca="false">IF(AND(E40=1,F40=1,G40=1,H40=1),1,0)</f>
        <v>1</v>
      </c>
      <c r="J40" s="91"/>
      <c r="K40" s="5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</row>
    <row r="41" customFormat="false" ht="12" hidden="false" customHeight="true" outlineLevel="0" collapsed="false">
      <c r="A41" s="11" t="s">
        <v>84</v>
      </c>
      <c r="B41" s="19" t="n">
        <v>42467</v>
      </c>
      <c r="C41" s="11" t="str">
        <f aca="false">IF(tone!A38=MEG!A38,MEG!C38)</f>
        <v>0113</v>
      </c>
      <c r="D41" s="18" t="n">
        <f aca="false">IF(tone!B38=MEG!B38,MEG!E38)</f>
        <v>1800</v>
      </c>
      <c r="E41" s="18" t="n">
        <v>1</v>
      </c>
      <c r="F41" s="18" t="n">
        <v>1</v>
      </c>
      <c r="G41" s="18" t="n">
        <v>1</v>
      </c>
      <c r="H41" s="18" t="n">
        <v>1</v>
      </c>
      <c r="I41" s="18" t="n">
        <f aca="false">IF(AND(E41=1,F41=1,G41=1,H41=1),1,0)</f>
        <v>1</v>
      </c>
      <c r="J41" s="91"/>
      <c r="K41" s="92"/>
      <c r="L41" s="59"/>
      <c r="M41" s="59"/>
      <c r="N41" s="59"/>
      <c r="O41" s="59"/>
      <c r="P41" s="60"/>
      <c r="Q41" s="59"/>
      <c r="R41" s="59"/>
      <c r="S41" s="59"/>
      <c r="T41" s="59"/>
      <c r="U41" s="59"/>
      <c r="V41" s="60"/>
      <c r="W41" s="60"/>
      <c r="X41" s="60"/>
      <c r="Y41" s="60"/>
      <c r="Z41" s="60"/>
      <c r="AA41" s="60"/>
      <c r="AB41" s="60"/>
      <c r="AC41" s="60"/>
      <c r="AD41" s="60"/>
      <c r="AE41" s="60"/>
    </row>
    <row r="42" customFormat="false" ht="12" hidden="false" customHeight="true" outlineLevel="0" collapsed="false">
      <c r="A42" s="11" t="s">
        <v>85</v>
      </c>
      <c r="B42" s="19" t="n">
        <v>42467</v>
      </c>
      <c r="C42" s="11" t="str">
        <f aca="false">IF(tone!A39=MEG!A39,MEG!C39)</f>
        <v>0143</v>
      </c>
      <c r="D42" s="18" t="n">
        <f aca="false">IF(tone!B39=MEG!B39,MEG!E39)</f>
        <v>1800</v>
      </c>
      <c r="E42" s="18" t="n">
        <v>1</v>
      </c>
      <c r="F42" s="18" t="n">
        <v>1</v>
      </c>
      <c r="G42" s="18" t="n">
        <v>1</v>
      </c>
      <c r="H42" s="18" t="n">
        <v>1</v>
      </c>
      <c r="I42" s="18" t="n">
        <f aca="false">IF(AND(E42=1,F42=1,G42=1,H42=1),1,0)</f>
        <v>1</v>
      </c>
      <c r="J42" s="91"/>
      <c r="K42" s="92"/>
      <c r="L42" s="59"/>
      <c r="M42" s="59"/>
      <c r="N42" s="59"/>
      <c r="O42" s="59"/>
      <c r="P42" s="60"/>
      <c r="Q42" s="59"/>
      <c r="R42" s="59"/>
      <c r="S42" s="59"/>
      <c r="T42" s="59"/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</row>
    <row r="43" customFormat="false" ht="12" hidden="false" customHeight="true" outlineLevel="0" collapsed="false">
      <c r="A43" s="11" t="s">
        <v>192</v>
      </c>
      <c r="B43" s="19" t="n">
        <v>42598</v>
      </c>
      <c r="C43" s="11" t="str">
        <f aca="false">IF(tone!A40=MEG!A40,MEG!C40)</f>
        <v>0113</v>
      </c>
      <c r="D43" s="18" t="n">
        <f aca="false">IF(tone!B40=MEG!B40,MEG!E40)</f>
        <v>1800</v>
      </c>
      <c r="E43" s="18" t="n">
        <v>1</v>
      </c>
      <c r="F43" s="18" t="n">
        <v>1</v>
      </c>
      <c r="G43" s="18" t="n">
        <v>1</v>
      </c>
      <c r="H43" s="18" t="n">
        <v>1</v>
      </c>
      <c r="I43" s="18" t="n">
        <f aca="false">IF(AND(E43=1,F43=1,G43=1,H43=1),1,0)</f>
        <v>1</v>
      </c>
      <c r="J43" s="91"/>
      <c r="K43" s="5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</row>
    <row r="44" customFormat="false" ht="12" hidden="false" customHeight="true" outlineLevel="0" collapsed="false">
      <c r="A44" s="18" t="s">
        <v>87</v>
      </c>
      <c r="B44" s="19" t="n">
        <v>42475</v>
      </c>
      <c r="C44" s="11" t="str">
        <f aca="false">IF(tone!A96=MEG!A96,MEG!C96)</f>
        <v>0143</v>
      </c>
      <c r="D44" s="18" t="n">
        <f aca="false">IF(tone!B96=MEG!B96,MEG!E96)</f>
        <v>1800</v>
      </c>
      <c r="E44" s="18" t="n">
        <v>1</v>
      </c>
      <c r="F44" s="18" t="n">
        <v>1</v>
      </c>
      <c r="G44" s="18" t="n">
        <v>1</v>
      </c>
      <c r="H44" s="18" t="n">
        <v>1</v>
      </c>
      <c r="I44" s="18" t="n">
        <f aca="false">IF(AND(E44=1,F44=1,G44=1,H44=1),1,0)</f>
        <v>1</v>
      </c>
      <c r="J44" s="91"/>
      <c r="K44" s="94"/>
      <c r="L44" s="59"/>
      <c r="M44" s="59"/>
      <c r="N44" s="59"/>
      <c r="O44" s="59"/>
      <c r="P44" s="60"/>
      <c r="Q44" s="59"/>
      <c r="R44" s="59"/>
      <c r="S44" s="59"/>
      <c r="T44" s="59"/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</row>
    <row r="45" customFormat="false" ht="12" hidden="false" customHeight="true" outlineLevel="0" collapsed="false">
      <c r="A45" s="11" t="s">
        <v>194</v>
      </c>
      <c r="B45" s="19" t="n">
        <v>42604</v>
      </c>
      <c r="C45" s="11" t="str">
        <f aca="false">IF(tone!A115=MEG!A115,MEG!C115)</f>
        <v>0113</v>
      </c>
      <c r="D45" s="18" t="n">
        <f aca="false">IF(tone!B115=MEG!B115,MEG!E115)</f>
        <v>1800</v>
      </c>
      <c r="E45" s="18" t="n">
        <v>1</v>
      </c>
      <c r="F45" s="18" t="n">
        <v>1</v>
      </c>
      <c r="G45" s="18" t="n">
        <v>1</v>
      </c>
      <c r="H45" s="18" t="n">
        <v>1</v>
      </c>
      <c r="I45" s="18" t="n">
        <f aca="false">IF(AND(E45=1,F45=1,G45=1,H45=1),1,0)</f>
        <v>1</v>
      </c>
      <c r="J45" s="91"/>
      <c r="K45" s="5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</row>
    <row r="46" customFormat="false" ht="12" hidden="false" customHeight="true" outlineLevel="0" collapsed="false">
      <c r="A46" s="11" t="s">
        <v>96</v>
      </c>
      <c r="B46" s="19" t="n">
        <v>42263</v>
      </c>
      <c r="C46" s="11" t="str">
        <f aca="false">IF(tone!A8=MEG!A8,MEG!C8)</f>
        <v>0141</v>
      </c>
      <c r="D46" s="18" t="n">
        <f aca="false">IF(tone!B8=MEG!B8,MEG!E8)</f>
        <v>1800</v>
      </c>
      <c r="E46" s="18" t="n">
        <v>1</v>
      </c>
      <c r="F46" s="18" t="n">
        <v>1</v>
      </c>
      <c r="G46" s="18" t="n">
        <v>1</v>
      </c>
      <c r="H46" s="18" t="n">
        <v>1</v>
      </c>
      <c r="I46" s="18" t="n">
        <f aca="false">IF(AND(E46=1,F46=1,G46=1,H46=1),1,0)</f>
        <v>1</v>
      </c>
      <c r="J46" s="91"/>
      <c r="K46" s="92"/>
      <c r="L46" s="59"/>
      <c r="M46" s="59"/>
      <c r="N46" s="59"/>
      <c r="O46" s="59"/>
      <c r="P46" s="60"/>
      <c r="Q46" s="59"/>
      <c r="R46" s="59"/>
      <c r="S46" s="59"/>
      <c r="T46" s="59"/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</row>
    <row r="47" customFormat="false" ht="12" hidden="false" customHeight="true" outlineLevel="0" collapsed="false">
      <c r="A47" s="11" t="s">
        <v>98</v>
      </c>
      <c r="B47" s="19" t="n">
        <v>42262</v>
      </c>
      <c r="C47" s="11" t="str">
        <f aca="false">IF(tone!A9=MEG!A9,MEG!C9)</f>
        <v>0143</v>
      </c>
      <c r="D47" s="18" t="n">
        <f aca="false">IF(tone!B9=MEG!B9,MEG!E9)</f>
        <v>1800</v>
      </c>
      <c r="E47" s="18" t="n">
        <v>1</v>
      </c>
      <c r="F47" s="18" t="n">
        <v>1</v>
      </c>
      <c r="G47" s="18" t="n">
        <v>1</v>
      </c>
      <c r="H47" s="18" t="n">
        <v>1</v>
      </c>
      <c r="I47" s="18" t="n">
        <f aca="false">IF(AND(E47=1,F47=1,G47=1,H47=1),1,0)</f>
        <v>1</v>
      </c>
      <c r="J47" s="91"/>
      <c r="K47" s="92"/>
      <c r="L47" s="59"/>
      <c r="M47" s="59"/>
      <c r="N47" s="59"/>
      <c r="O47" s="59"/>
      <c r="P47" s="60"/>
      <c r="Q47" s="59"/>
      <c r="R47" s="59"/>
      <c r="S47" s="59"/>
      <c r="T47" s="59"/>
      <c r="U47" s="59"/>
      <c r="V47" s="60"/>
      <c r="W47" s="60"/>
      <c r="X47" s="60"/>
      <c r="Y47" s="60"/>
      <c r="Z47" s="60"/>
      <c r="AA47" s="60"/>
      <c r="AB47" s="60"/>
      <c r="AC47" s="60"/>
      <c r="AD47" s="60"/>
      <c r="AE47" s="60"/>
    </row>
    <row r="48" customFormat="false" ht="12" hidden="false" customHeight="true" outlineLevel="0" collapsed="false">
      <c r="A48" s="11" t="s">
        <v>100</v>
      </c>
      <c r="B48" s="19" t="n">
        <v>42268</v>
      </c>
      <c r="C48" s="11" t="str">
        <f aca="false">IF(tone!A10=MEG!A10,MEG!C10)</f>
        <v>0143</v>
      </c>
      <c r="D48" s="18" t="n">
        <f aca="false">IF(tone!B10=MEG!B10,MEG!E10)</f>
        <v>1800</v>
      </c>
      <c r="E48" s="18" t="n">
        <v>1</v>
      </c>
      <c r="F48" s="18" t="n">
        <v>1</v>
      </c>
      <c r="G48" s="18" t="n">
        <v>1</v>
      </c>
      <c r="H48" s="18" t="n">
        <v>1</v>
      </c>
      <c r="I48" s="18" t="n">
        <f aca="false">IF(AND(E48=1,F48=1,G48=1,H48=1),1,0)</f>
        <v>1</v>
      </c>
      <c r="J48" s="91"/>
      <c r="K48" s="92"/>
      <c r="L48" s="59"/>
      <c r="M48" s="59"/>
      <c r="N48" s="59"/>
      <c r="O48" s="59"/>
      <c r="P48" s="60"/>
      <c r="Q48" s="59"/>
      <c r="R48" s="59"/>
      <c r="S48" s="59"/>
      <c r="T48" s="59"/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</row>
    <row r="49" customFormat="false" ht="12" hidden="false" customHeight="true" outlineLevel="0" collapsed="false">
      <c r="A49" s="11" t="s">
        <v>101</v>
      </c>
      <c r="B49" s="19" t="n">
        <v>42272</v>
      </c>
      <c r="C49" s="11" t="str">
        <f aca="false">IF(tone!A11=MEG!A11,MEG!C11)</f>
        <v>0113</v>
      </c>
      <c r="D49" s="18" t="n">
        <f aca="false">IF(tone!B11=MEG!B11,MEG!E11)</f>
        <v>1800</v>
      </c>
      <c r="E49" s="18" t="n">
        <v>1</v>
      </c>
      <c r="F49" s="18" t="n">
        <v>1</v>
      </c>
      <c r="G49" s="18" t="n">
        <v>1</v>
      </c>
      <c r="H49" s="18" t="n">
        <v>1</v>
      </c>
      <c r="I49" s="18" t="n">
        <f aca="false">IF(AND(E49=1,F49=1,G49=1,H49=1),1,0)</f>
        <v>1</v>
      </c>
      <c r="J49" s="91"/>
      <c r="K49" s="92"/>
      <c r="L49" s="59"/>
      <c r="M49" s="59"/>
      <c r="N49" s="59"/>
      <c r="O49" s="59"/>
      <c r="P49" s="60"/>
      <c r="Q49" s="59"/>
      <c r="R49" s="59"/>
      <c r="S49" s="59"/>
      <c r="T49" s="59"/>
      <c r="U49" s="59"/>
      <c r="V49" s="60"/>
      <c r="W49" s="60"/>
      <c r="X49" s="60"/>
      <c r="Y49" s="60"/>
      <c r="Z49" s="60"/>
      <c r="AA49" s="60"/>
      <c r="AB49" s="60"/>
      <c r="AC49" s="60"/>
      <c r="AD49" s="60"/>
      <c r="AE49" s="60"/>
    </row>
    <row r="50" customFormat="false" ht="12" hidden="false" customHeight="true" outlineLevel="0" collapsed="false">
      <c r="A50" s="11" t="s">
        <v>102</v>
      </c>
      <c r="B50" s="19" t="n">
        <v>42275</v>
      </c>
      <c r="C50" s="11" t="str">
        <f aca="false">IF(tone!A12=MEG!A12,MEG!C12)</f>
        <v>0111</v>
      </c>
      <c r="D50" s="18" t="n">
        <f aca="false">IF(tone!B12=MEG!B12,MEG!E12)</f>
        <v>1800</v>
      </c>
      <c r="E50" s="18" t="n">
        <v>1</v>
      </c>
      <c r="F50" s="18" t="n">
        <v>1</v>
      </c>
      <c r="G50" s="18" t="n">
        <v>1</v>
      </c>
      <c r="H50" s="18" t="n">
        <v>1</v>
      </c>
      <c r="I50" s="18" t="n">
        <f aca="false">IF(AND(E50=1,F50=1,G50=1,H50=1),1,0)</f>
        <v>1</v>
      </c>
      <c r="J50" s="91"/>
      <c r="K50" s="92"/>
      <c r="L50" s="59"/>
      <c r="M50" s="59"/>
      <c r="N50" s="59"/>
      <c r="O50" s="59"/>
      <c r="P50" s="60"/>
      <c r="Q50" s="59"/>
      <c r="R50" s="59"/>
      <c r="S50" s="59"/>
      <c r="T50" s="59"/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</row>
    <row r="51" customFormat="false" ht="12" hidden="false" customHeight="true" outlineLevel="0" collapsed="false">
      <c r="A51" s="11" t="s">
        <v>104</v>
      </c>
      <c r="B51" s="19" t="n">
        <v>42282</v>
      </c>
      <c r="C51" s="11" t="str">
        <f aca="false">IF(tone!A13=MEG!A13,MEG!C13)</f>
        <v>0113</v>
      </c>
      <c r="D51" s="18" t="n">
        <f aca="false">IF(tone!B13=MEG!B13,MEG!E13)</f>
        <v>1800</v>
      </c>
      <c r="E51" s="18" t="n">
        <v>1</v>
      </c>
      <c r="F51" s="18" t="n">
        <v>1</v>
      </c>
      <c r="G51" s="18" t="n">
        <v>1</v>
      </c>
      <c r="H51" s="18" t="n">
        <v>1</v>
      </c>
      <c r="I51" s="18" t="n">
        <f aca="false">IF(AND(E51=1,F51=1,G51=1,H51=1),1,0)</f>
        <v>1</v>
      </c>
      <c r="J51" s="91"/>
      <c r="K51" s="92"/>
      <c r="L51" s="59"/>
      <c r="M51" s="59"/>
      <c r="N51" s="59"/>
      <c r="O51" s="59"/>
      <c r="P51" s="60"/>
      <c r="Q51" s="59"/>
      <c r="R51" s="59"/>
      <c r="S51" s="59"/>
      <c r="T51" s="59"/>
      <c r="U51" s="59"/>
      <c r="V51" s="60"/>
      <c r="W51" s="60"/>
      <c r="X51" s="60"/>
      <c r="Y51" s="60"/>
      <c r="Z51" s="60"/>
      <c r="AA51" s="60"/>
      <c r="AB51" s="60"/>
      <c r="AC51" s="60"/>
      <c r="AD51" s="60"/>
      <c r="AE51" s="60"/>
    </row>
    <row r="52" customFormat="false" ht="12" hidden="false" customHeight="true" outlineLevel="0" collapsed="false">
      <c r="A52" s="39" t="s">
        <v>196</v>
      </c>
      <c r="B52" s="19" t="n">
        <v>42426</v>
      </c>
      <c r="C52" s="18" t="str">
        <f aca="false">IF(tone!A41=MEG!A41,MEG!C41)</f>
        <v>0113</v>
      </c>
      <c r="D52" s="18" t="n">
        <f aca="false">IF(tone!B41=MEG!B41,MEG!E41)</f>
        <v>1800</v>
      </c>
      <c r="E52" s="18" t="n">
        <v>1</v>
      </c>
      <c r="F52" s="18" t="n">
        <v>1</v>
      </c>
      <c r="G52" s="18" t="n">
        <v>1</v>
      </c>
      <c r="H52" s="18" t="n">
        <v>1</v>
      </c>
      <c r="I52" s="18" t="n">
        <f aca="false">IF(AND(E52=1,F52=1,G52=1,H52=1),1,0)</f>
        <v>1</v>
      </c>
      <c r="J52" s="91"/>
      <c r="K52" s="92"/>
      <c r="L52" s="59"/>
      <c r="M52" s="59"/>
      <c r="N52" s="59"/>
      <c r="O52" s="59"/>
      <c r="P52" s="60"/>
      <c r="Q52" s="59"/>
      <c r="R52" s="59"/>
      <c r="S52" s="59"/>
      <c r="T52" s="59"/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</row>
    <row r="53" customFormat="false" ht="12" hidden="false" customHeight="true" outlineLevel="0" collapsed="false">
      <c r="A53" s="11" t="s">
        <v>106</v>
      </c>
      <c r="B53" s="19" t="n">
        <v>42283</v>
      </c>
      <c r="C53" s="11" t="str">
        <f aca="false">IF(tone!A14=MEG!A14,MEG!C14)</f>
        <v>0113</v>
      </c>
      <c r="D53" s="18" t="n">
        <f aca="false">IF(tone!B14=MEG!B14,MEG!E14)</f>
        <v>1800</v>
      </c>
      <c r="E53" s="18" t="n">
        <v>1</v>
      </c>
      <c r="F53" s="18" t="n">
        <v>1</v>
      </c>
      <c r="G53" s="18" t="n">
        <v>1</v>
      </c>
      <c r="H53" s="18" t="n">
        <v>1</v>
      </c>
      <c r="I53" s="18" t="n">
        <f aca="false">IF(AND(E53=1,F53=1,G53=1,H53=1),1,0)</f>
        <v>1</v>
      </c>
      <c r="J53" s="91"/>
      <c r="K53" s="92"/>
      <c r="L53" s="59"/>
      <c r="M53" s="59"/>
      <c r="N53" s="59"/>
      <c r="O53" s="59"/>
      <c r="P53" s="60"/>
      <c r="Q53" s="59"/>
      <c r="R53" s="59"/>
      <c r="S53" s="59"/>
      <c r="T53" s="59"/>
      <c r="U53" s="59"/>
      <c r="V53" s="60"/>
      <c r="W53" s="60"/>
      <c r="X53" s="60"/>
      <c r="Y53" s="60"/>
      <c r="Z53" s="60"/>
      <c r="AA53" s="60"/>
      <c r="AB53" s="60"/>
      <c r="AC53" s="60"/>
      <c r="AD53" s="60"/>
      <c r="AE53" s="60"/>
    </row>
    <row r="54" customFormat="false" ht="12" hidden="false" customHeight="true" outlineLevel="0" collapsed="false">
      <c r="A54" s="39" t="s">
        <v>197</v>
      </c>
      <c r="B54" s="19" t="n">
        <v>42425</v>
      </c>
      <c r="C54" s="11" t="str">
        <f aca="false">IF(tone!A97=MEG!A97,MEG!C97)</f>
        <v>0143</v>
      </c>
      <c r="D54" s="18" t="n">
        <f aca="false">IF(tone!B97=MEG!B97,MEG!E97)</f>
        <v>1800</v>
      </c>
      <c r="E54" s="18" t="n">
        <v>1</v>
      </c>
      <c r="F54" s="18" t="n">
        <v>1</v>
      </c>
      <c r="G54" s="18" t="n">
        <v>1</v>
      </c>
      <c r="H54" s="18" t="n">
        <v>1</v>
      </c>
      <c r="I54" s="18" t="n">
        <f aca="false">IF(AND(E54=1,F54=1,G54=1,H54=1),1,0)</f>
        <v>1</v>
      </c>
      <c r="J54" s="91"/>
      <c r="K54" s="94"/>
      <c r="L54" s="59"/>
      <c r="M54" s="59"/>
      <c r="N54" s="59"/>
      <c r="O54" s="59"/>
      <c r="P54" s="60"/>
      <c r="Q54" s="59"/>
      <c r="R54" s="59"/>
      <c r="S54" s="59"/>
      <c r="T54" s="59"/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</row>
    <row r="55" customFormat="false" ht="12" hidden="false" customHeight="true" outlineLevel="0" collapsed="false">
      <c r="A55" s="11" t="s">
        <v>107</v>
      </c>
      <c r="B55" s="19" t="n">
        <v>42296</v>
      </c>
      <c r="C55" s="18" t="str">
        <f aca="false">IF(tone!A42=MEG!A42,MEG!C42)</f>
        <v>0113</v>
      </c>
      <c r="D55" s="18" t="n">
        <f aca="false">IF(tone!B42=MEG!B42,MEG!E42)</f>
        <v>1800</v>
      </c>
      <c r="E55" s="18" t="n">
        <v>1</v>
      </c>
      <c r="F55" s="18" t="n">
        <v>1</v>
      </c>
      <c r="G55" s="18" t="n">
        <v>1</v>
      </c>
      <c r="H55" s="18" t="n">
        <v>1</v>
      </c>
      <c r="I55" s="18" t="n">
        <f aca="false">IF(AND(E55=1,F55=1,G55=1,H55=1),1,0)</f>
        <v>1</v>
      </c>
      <c r="J55" s="91"/>
      <c r="K55" s="92"/>
      <c r="L55" s="59"/>
      <c r="M55" s="59"/>
      <c r="N55" s="59"/>
      <c r="O55" s="59"/>
      <c r="P55" s="60"/>
      <c r="Q55" s="59"/>
      <c r="R55" s="59"/>
      <c r="S55" s="59"/>
      <c r="T55" s="59"/>
      <c r="U55" s="59"/>
      <c r="V55" s="60"/>
      <c r="W55" s="60"/>
      <c r="X55" s="60"/>
      <c r="Y55" s="60"/>
      <c r="Z55" s="60"/>
      <c r="AA55" s="60"/>
      <c r="AB55" s="60"/>
      <c r="AC55" s="60"/>
      <c r="AD55" s="60"/>
      <c r="AE55" s="60"/>
    </row>
    <row r="56" customFormat="false" ht="12" hidden="false" customHeight="true" outlineLevel="0" collapsed="false">
      <c r="A56" s="11" t="s">
        <v>198</v>
      </c>
      <c r="B56" s="19" t="n">
        <v>42422</v>
      </c>
      <c r="C56" s="11" t="str">
        <f aca="false">IF(tone!A98=MEG!A98,MEG!C98)</f>
        <v>0143</v>
      </c>
      <c r="D56" s="18" t="n">
        <f aca="false">IF(tone!B98=MEG!B98,MEG!E98)</f>
        <v>1800</v>
      </c>
      <c r="E56" s="18" t="n">
        <v>1</v>
      </c>
      <c r="F56" s="18" t="n">
        <v>1</v>
      </c>
      <c r="G56" s="18" t="n">
        <v>1</v>
      </c>
      <c r="H56" s="18" t="n">
        <v>1</v>
      </c>
      <c r="I56" s="18" t="n">
        <f aca="false">IF(AND(E56=1,F56=1,G56=1,H56=1),1,0)</f>
        <v>1</v>
      </c>
      <c r="J56" s="91"/>
      <c r="K56" s="94"/>
      <c r="L56" s="63"/>
      <c r="M56" s="63"/>
      <c r="N56" s="63"/>
      <c r="O56" s="63"/>
      <c r="P56" s="60"/>
      <c r="Q56" s="59"/>
      <c r="R56" s="59"/>
      <c r="S56" s="59"/>
      <c r="T56" s="59"/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</row>
    <row r="57" customFormat="false" ht="12" hidden="false" customHeight="true" outlineLevel="0" collapsed="false">
      <c r="A57" s="11" t="s">
        <v>109</v>
      </c>
      <c r="B57" s="19" t="n">
        <v>42312</v>
      </c>
      <c r="C57" s="11" t="str">
        <f aca="false">IF(tone!A24=MEG!A24,MEG!C24)</f>
        <v>0111</v>
      </c>
      <c r="D57" s="18" t="n">
        <f aca="false">IF(tone!B24=MEG!B24,MEG!E24)</f>
        <v>1800</v>
      </c>
      <c r="E57" s="18" t="n">
        <v>1</v>
      </c>
      <c r="F57" s="18" t="n">
        <v>1</v>
      </c>
      <c r="G57" s="18" t="n">
        <v>1</v>
      </c>
      <c r="H57" s="18" t="n">
        <v>1</v>
      </c>
      <c r="I57" s="18" t="n">
        <f aca="false">IF(AND(E57=1,F57=1,G57=1,H57=1),1,0)</f>
        <v>1</v>
      </c>
      <c r="J57" s="91"/>
      <c r="K57" s="92"/>
      <c r="L57" s="59"/>
      <c r="M57" s="59"/>
      <c r="N57" s="59"/>
      <c r="O57" s="59"/>
      <c r="P57" s="60"/>
      <c r="Q57" s="59"/>
      <c r="R57" s="59"/>
      <c r="S57" s="59"/>
      <c r="T57" s="59"/>
      <c r="U57" s="59"/>
      <c r="V57" s="60"/>
      <c r="W57" s="60"/>
      <c r="X57" s="60"/>
      <c r="Y57" s="60"/>
      <c r="Z57" s="60"/>
      <c r="AA57" s="60"/>
      <c r="AB57" s="60"/>
      <c r="AC57" s="60"/>
      <c r="AD57" s="60"/>
      <c r="AE57" s="60"/>
    </row>
    <row r="58" customFormat="false" ht="12" hidden="false" customHeight="true" outlineLevel="0" collapsed="false">
      <c r="A58" s="11" t="s">
        <v>111</v>
      </c>
      <c r="B58" s="19" t="n">
        <v>42331</v>
      </c>
      <c r="C58" s="11" t="str">
        <f aca="false">IF(tone!A43=MEG!A43,MEG!C43)</f>
        <v>0113</v>
      </c>
      <c r="D58" s="18" t="n">
        <f aca="false">IF(tone!B43=MEG!B43,MEG!E43)</f>
        <v>1800</v>
      </c>
      <c r="E58" s="18" t="n">
        <v>1</v>
      </c>
      <c r="F58" s="18" t="n">
        <v>1</v>
      </c>
      <c r="G58" s="18" t="n">
        <v>1</v>
      </c>
      <c r="H58" s="18" t="n">
        <v>1</v>
      </c>
      <c r="I58" s="18" t="n">
        <f aca="false">IF(AND(E58=1,F58=1,G58=1,H58=1),1,0)</f>
        <v>1</v>
      </c>
      <c r="J58" s="91"/>
      <c r="K58" s="92"/>
      <c r="L58" s="59"/>
      <c r="M58" s="59"/>
      <c r="N58" s="59"/>
      <c r="O58" s="59"/>
      <c r="P58" s="60"/>
      <c r="Q58" s="59"/>
      <c r="R58" s="59"/>
      <c r="S58" s="59"/>
      <c r="T58" s="59"/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</row>
    <row r="59" customFormat="false" ht="12" hidden="false" customHeight="true" outlineLevel="0" collapsed="false">
      <c r="A59" s="11" t="s">
        <v>113</v>
      </c>
      <c r="B59" s="19" t="n">
        <v>42328</v>
      </c>
      <c r="C59" s="11" t="str">
        <f aca="false">IF(tone!A44=MEG!A44,MEG!C44)</f>
        <v>0143</v>
      </c>
      <c r="D59" s="18" t="n">
        <f aca="false">IF(tone!B44=MEG!B44,MEG!E44)</f>
        <v>1800</v>
      </c>
      <c r="E59" s="18" t="n">
        <v>1</v>
      </c>
      <c r="F59" s="18" t="n">
        <v>1</v>
      </c>
      <c r="G59" s="18" t="n">
        <v>1</v>
      </c>
      <c r="H59" s="18" t="n">
        <v>1</v>
      </c>
      <c r="I59" s="18" t="n">
        <f aca="false">IF(AND(E59=1,F59=1,G59=1,H59=1),1,0)</f>
        <v>1</v>
      </c>
      <c r="J59" s="91"/>
      <c r="K59" s="92"/>
      <c r="L59" s="59"/>
      <c r="M59" s="59"/>
      <c r="N59" s="59"/>
      <c r="O59" s="59"/>
      <c r="P59" s="60"/>
      <c r="Q59" s="59"/>
      <c r="R59" s="59"/>
      <c r="S59" s="59"/>
      <c r="T59" s="59"/>
      <c r="U59" s="59"/>
      <c r="V59" s="60"/>
      <c r="W59" s="60"/>
      <c r="X59" s="60"/>
      <c r="Y59" s="60"/>
      <c r="Z59" s="60"/>
      <c r="AA59" s="60"/>
      <c r="AB59" s="60"/>
      <c r="AC59" s="60"/>
      <c r="AD59" s="60"/>
      <c r="AE59" s="60"/>
    </row>
    <row r="60" customFormat="false" ht="12" hidden="false" customHeight="true" outlineLevel="0" collapsed="false">
      <c r="A60" s="11" t="s">
        <v>115</v>
      </c>
      <c r="B60" s="19" t="n">
        <v>42324</v>
      </c>
      <c r="C60" s="11" t="str">
        <f aca="false">IF(tone!A99=MEG!A99,MEG!C99)</f>
        <v>0141</v>
      </c>
      <c r="D60" s="18" t="n">
        <f aca="false">IF(tone!B99=MEG!B99,MEG!E99)</f>
        <v>1800</v>
      </c>
      <c r="E60" s="18" t="n">
        <v>1</v>
      </c>
      <c r="F60" s="18" t="n">
        <v>1</v>
      </c>
      <c r="G60" s="18" t="n">
        <v>1</v>
      </c>
      <c r="H60" s="18" t="n">
        <v>1</v>
      </c>
      <c r="I60" s="18" t="n">
        <f aca="false">IF(AND(E60=1,F60=1,G60=1,H60=1),1,0)</f>
        <v>1</v>
      </c>
      <c r="J60" s="91"/>
      <c r="K60" s="94"/>
      <c r="L60" s="63"/>
      <c r="M60" s="63"/>
      <c r="N60" s="63"/>
      <c r="O60" s="63"/>
      <c r="P60" s="63"/>
      <c r="Q60" s="64"/>
      <c r="R60" s="64"/>
      <c r="S60" s="64"/>
      <c r="T60" s="64"/>
      <c r="U60" s="64"/>
      <c r="V60" s="63"/>
      <c r="W60" s="63"/>
      <c r="X60" s="63"/>
      <c r="Y60" s="63"/>
      <c r="Z60" s="63"/>
      <c r="AA60" s="63"/>
      <c r="AB60" s="63"/>
      <c r="AC60" s="63"/>
      <c r="AD60" s="63"/>
      <c r="AE60" s="63"/>
    </row>
    <row r="61" customFormat="false" ht="12" hidden="false" customHeight="true" outlineLevel="0" collapsed="false">
      <c r="A61" s="16" t="s">
        <v>199</v>
      </c>
      <c r="B61" s="23" t="n">
        <v>42462</v>
      </c>
      <c r="C61" s="11" t="str">
        <f aca="false">IF(tone!A45=MEG!A45,MEG!C45)</f>
        <v>1543</v>
      </c>
      <c r="D61" s="18" t="n">
        <f aca="false">IF(tone!B45=MEG!B45,MEG!E45)</f>
        <v>1800</v>
      </c>
      <c r="E61" s="18" t="n">
        <v>1</v>
      </c>
      <c r="F61" s="18" t="n">
        <v>1</v>
      </c>
      <c r="G61" s="18" t="n">
        <v>1</v>
      </c>
      <c r="H61" s="18" t="n">
        <v>1</v>
      </c>
      <c r="I61" s="18" t="n">
        <f aca="false">IF(AND(E61=1,F61=1,G61=1,H61=1),1,0)</f>
        <v>1</v>
      </c>
      <c r="J61" s="91"/>
      <c r="K61" s="92"/>
      <c r="L61" s="59"/>
      <c r="M61" s="59"/>
      <c r="N61" s="59"/>
      <c r="O61" s="59"/>
      <c r="P61" s="60"/>
      <c r="Q61" s="59"/>
      <c r="R61" s="59"/>
      <c r="S61" s="59"/>
      <c r="T61" s="59"/>
      <c r="U61" s="59"/>
      <c r="V61" s="60"/>
      <c r="W61" s="60"/>
      <c r="X61" s="60"/>
      <c r="Y61" s="60"/>
      <c r="Z61" s="60"/>
      <c r="AA61" s="60"/>
      <c r="AB61" s="60"/>
      <c r="AC61" s="60"/>
      <c r="AD61" s="60"/>
      <c r="AE61" s="60"/>
    </row>
    <row r="62" customFormat="false" ht="12" hidden="false" customHeight="true" outlineLevel="0" collapsed="false">
      <c r="A62" s="11" t="s">
        <v>116</v>
      </c>
      <c r="B62" s="38" t="n">
        <v>42328</v>
      </c>
      <c r="C62" s="11" t="str">
        <f aca="false">IF(tone!A113=MEG!A113,MEG!C113)</f>
        <v>0113</v>
      </c>
      <c r="D62" s="18" t="n">
        <f aca="false">IF(tone!B113=MEG!B113,MEG!E113)</f>
        <v>1800</v>
      </c>
      <c r="E62" s="18" t="n">
        <v>1</v>
      </c>
      <c r="F62" s="18" t="n">
        <v>1</v>
      </c>
      <c r="G62" s="18" t="n">
        <v>1</v>
      </c>
      <c r="H62" s="18" t="n">
        <v>1</v>
      </c>
      <c r="I62" s="18" t="n">
        <f aca="false">IF(AND(E62=1,F62=1,G62=1,H62=1),1,0)</f>
        <v>1</v>
      </c>
      <c r="J62" s="91"/>
      <c r="K62" s="5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</row>
    <row r="63" customFormat="false" ht="12" hidden="false" customHeight="true" outlineLevel="0" collapsed="false">
      <c r="A63" s="39" t="s">
        <v>118</v>
      </c>
      <c r="B63" s="26" t="n">
        <v>42340</v>
      </c>
      <c r="C63" s="11" t="str">
        <f aca="false">IF(tone!A100=MEG!A100,MEG!C100)</f>
        <v>0143</v>
      </c>
      <c r="D63" s="18" t="n">
        <f aca="false">IF(tone!B100=MEG!B100,MEG!E100)</f>
        <v>1800</v>
      </c>
      <c r="E63" s="18" t="n">
        <v>1</v>
      </c>
      <c r="F63" s="18" t="n">
        <v>1</v>
      </c>
      <c r="G63" s="18" t="n">
        <v>1</v>
      </c>
      <c r="H63" s="18" t="n">
        <v>1</v>
      </c>
      <c r="I63" s="18" t="n">
        <f aca="false">IF(AND(E63=1,F63=1,G63=1,H63=1),1,0)</f>
        <v>1</v>
      </c>
      <c r="J63" s="91"/>
      <c r="K63" s="5"/>
      <c r="L63" s="60"/>
      <c r="M63" s="60"/>
      <c r="N63" s="60"/>
      <c r="O63" s="60"/>
      <c r="P63" s="60"/>
      <c r="Q63" s="59"/>
      <c r="R63" s="59"/>
      <c r="S63" s="59"/>
      <c r="T63" s="59"/>
      <c r="U63" s="59"/>
      <c r="V63" s="60"/>
      <c r="W63" s="60"/>
      <c r="X63" s="60"/>
      <c r="Y63" s="60"/>
      <c r="Z63" s="60"/>
      <c r="AA63" s="60"/>
      <c r="AB63" s="60"/>
      <c r="AC63" s="60"/>
      <c r="AD63" s="60"/>
      <c r="AE63" s="60"/>
    </row>
    <row r="64" customFormat="false" ht="12" hidden="false" customHeight="true" outlineLevel="0" collapsed="false">
      <c r="A64" s="39" t="s">
        <v>120</v>
      </c>
      <c r="B64" s="26" t="n">
        <v>42345</v>
      </c>
      <c r="C64" s="11" t="str">
        <f aca="false">IF(tone!A101=MEG!A101,MEG!C101)</f>
        <v>0113</v>
      </c>
      <c r="D64" s="18" t="n">
        <f aca="false">IF(tone!B101=MEG!B101,MEG!E101)</f>
        <v>1800</v>
      </c>
      <c r="E64" s="18" t="n">
        <v>1</v>
      </c>
      <c r="F64" s="18" t="n">
        <v>1</v>
      </c>
      <c r="G64" s="18" t="n">
        <v>1</v>
      </c>
      <c r="H64" s="18" t="n">
        <v>1</v>
      </c>
      <c r="I64" s="18" t="n">
        <f aca="false">IF(AND(E64=1,F64=1,G64=1,H64=1),1,0)</f>
        <v>1</v>
      </c>
      <c r="J64" s="91"/>
      <c r="K64" s="5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</row>
    <row r="65" customFormat="false" ht="12" hidden="false" customHeight="true" outlineLevel="0" collapsed="false">
      <c r="A65" s="18" t="s">
        <v>201</v>
      </c>
      <c r="B65" s="19" t="n">
        <v>42480</v>
      </c>
      <c r="C65" s="11" t="str">
        <f aca="false">IF(tone!A112=MEG!A112,MEG!C112)</f>
        <v>0113</v>
      </c>
      <c r="D65" s="18" t="n">
        <f aca="false">IF(tone!B112=MEG!B112,MEG!E112)</f>
        <v>1200</v>
      </c>
      <c r="E65" s="18" t="n">
        <v>1</v>
      </c>
      <c r="F65" s="18" t="n">
        <v>1</v>
      </c>
      <c r="G65" s="18" t="n">
        <v>1</v>
      </c>
      <c r="H65" s="18" t="n">
        <v>1</v>
      </c>
      <c r="I65" s="18" t="n">
        <f aca="false">IF(AND(E65=1,F65=1,G65=1,H65=1),1,0)</f>
        <v>1</v>
      </c>
      <c r="J65" s="91"/>
      <c r="K65" s="92"/>
      <c r="L65" s="59"/>
      <c r="M65" s="59"/>
      <c r="N65" s="59"/>
      <c r="O65" s="59"/>
      <c r="P65" s="60"/>
      <c r="Q65" s="59"/>
      <c r="R65" s="59"/>
      <c r="S65" s="59"/>
      <c r="T65" s="59"/>
      <c r="U65" s="59"/>
      <c r="V65" s="60"/>
      <c r="W65" s="60"/>
      <c r="X65" s="60"/>
      <c r="Y65" s="60"/>
      <c r="Z65" s="60"/>
      <c r="AA65" s="60"/>
      <c r="AB65" s="60"/>
      <c r="AC65" s="60"/>
      <c r="AD65" s="60"/>
      <c r="AE65" s="60"/>
    </row>
    <row r="66" customFormat="false" ht="12" hidden="false" customHeight="true" outlineLevel="0" collapsed="false">
      <c r="A66" s="39" t="s">
        <v>121</v>
      </c>
      <c r="B66" s="26" t="n">
        <v>42375</v>
      </c>
      <c r="C66" s="11" t="str">
        <f aca="false">IF(tone!A46=MEG!A46,MEG!C46)</f>
        <v>0113</v>
      </c>
      <c r="D66" s="18" t="n">
        <f aca="false">IF(tone!B46=MEG!B46,MEG!E46)</f>
        <v>1200</v>
      </c>
      <c r="E66" s="18" t="n">
        <v>1</v>
      </c>
      <c r="F66" s="18" t="n">
        <v>1</v>
      </c>
      <c r="G66" s="18" t="n">
        <v>1</v>
      </c>
      <c r="H66" s="18" t="n">
        <v>1</v>
      </c>
      <c r="I66" s="18" t="n">
        <f aca="false">IF(AND(E66=1,F66=1,G66=1,H66=1),1,0)</f>
        <v>1</v>
      </c>
      <c r="J66" s="91"/>
      <c r="K66" s="92"/>
      <c r="L66" s="59"/>
      <c r="M66" s="59"/>
      <c r="N66" s="59"/>
      <c r="O66" s="59"/>
      <c r="P66" s="60"/>
      <c r="Q66" s="59"/>
      <c r="R66" s="59"/>
      <c r="S66" s="59"/>
      <c r="T66" s="59"/>
      <c r="U66" s="59"/>
      <c r="V66" s="60"/>
      <c r="W66" s="60"/>
      <c r="X66" s="60"/>
      <c r="Y66" s="60"/>
      <c r="Z66" s="60"/>
      <c r="AA66" s="60"/>
      <c r="AB66" s="60"/>
      <c r="AC66" s="60"/>
      <c r="AD66" s="60"/>
      <c r="AE66" s="60"/>
    </row>
    <row r="67" customFormat="false" ht="12" hidden="false" customHeight="true" outlineLevel="0" collapsed="false">
      <c r="A67" s="39" t="s">
        <v>122</v>
      </c>
      <c r="B67" s="26" t="n">
        <v>42377</v>
      </c>
      <c r="C67" s="11" t="str">
        <f aca="false">IF(tone!A47=MEG!A47,MEG!C47)</f>
        <v>0113</v>
      </c>
      <c r="D67" s="18" t="n">
        <f aca="false">IF(tone!B47=MEG!B47,MEG!E47)</f>
        <v>1200</v>
      </c>
      <c r="E67" s="18"/>
      <c r="F67" s="18"/>
      <c r="G67" s="18"/>
      <c r="H67" s="18"/>
      <c r="I67" s="18"/>
      <c r="J67" s="91"/>
      <c r="K67" s="92"/>
      <c r="L67" s="59"/>
      <c r="M67" s="59"/>
      <c r="N67" s="59"/>
      <c r="O67" s="59"/>
      <c r="P67" s="60"/>
      <c r="Q67" s="59"/>
      <c r="R67" s="59"/>
      <c r="S67" s="59"/>
      <c r="T67" s="59"/>
      <c r="U67" s="59"/>
      <c r="V67" s="60"/>
      <c r="W67" s="60"/>
      <c r="X67" s="60"/>
      <c r="Y67" s="60"/>
      <c r="Z67" s="60"/>
      <c r="AA67" s="60"/>
      <c r="AB67" s="60"/>
      <c r="AC67" s="60"/>
      <c r="AD67" s="60"/>
      <c r="AE67" s="60"/>
    </row>
    <row r="68" customFormat="false" ht="12" hidden="false" customHeight="true" outlineLevel="0" collapsed="false">
      <c r="A68" s="18" t="s">
        <v>203</v>
      </c>
      <c r="B68" s="19" t="n">
        <v>42502</v>
      </c>
      <c r="C68" s="11" t="str">
        <f aca="false">IF(tone!A48=MEG!A48,MEG!C48)</f>
        <v>0113</v>
      </c>
      <c r="D68" s="18" t="n">
        <f aca="false">IF(tone!B48=MEG!B48,MEG!E48)</f>
        <v>1200</v>
      </c>
      <c r="E68" s="18" t="n">
        <v>1</v>
      </c>
      <c r="F68" s="18"/>
      <c r="G68" s="18"/>
      <c r="H68" s="18"/>
      <c r="I68" s="18"/>
      <c r="J68" s="91"/>
      <c r="K68" s="92"/>
      <c r="L68" s="59"/>
      <c r="M68" s="59"/>
      <c r="N68" s="59"/>
      <c r="O68" s="59"/>
      <c r="P68" s="60"/>
      <c r="Q68" s="59"/>
      <c r="R68" s="59"/>
      <c r="S68" s="59"/>
      <c r="T68" s="59"/>
      <c r="U68" s="59"/>
      <c r="V68" s="60"/>
      <c r="W68" s="60"/>
      <c r="X68" s="60"/>
      <c r="Y68" s="60"/>
      <c r="Z68" s="60"/>
      <c r="AA68" s="60"/>
      <c r="AB68" s="60"/>
      <c r="AC68" s="60"/>
      <c r="AD68" s="60"/>
      <c r="AE68" s="60"/>
    </row>
    <row r="69" customFormat="false" ht="12" hidden="false" customHeight="true" outlineLevel="0" collapsed="false">
      <c r="A69" s="39" t="s">
        <v>126</v>
      </c>
      <c r="B69" s="26" t="n">
        <v>42376</v>
      </c>
      <c r="C69" s="11" t="str">
        <f aca="false">IF(tone!A49=MEG!A49,MEG!C49)</f>
        <v>0113</v>
      </c>
      <c r="D69" s="18" t="n">
        <f aca="false">IF(tone!B49=MEG!B49,MEG!E49)</f>
        <v>1200</v>
      </c>
      <c r="E69" s="18" t="n">
        <v>1</v>
      </c>
      <c r="F69" s="18" t="n">
        <v>1</v>
      </c>
      <c r="G69" s="18" t="n">
        <v>1</v>
      </c>
      <c r="H69" s="18" t="n">
        <v>1</v>
      </c>
      <c r="I69" s="18" t="n">
        <f aca="false">IF(AND(E69=1,F69=1,G69=1,H69=1),1,0)</f>
        <v>1</v>
      </c>
      <c r="J69" s="91"/>
      <c r="K69" s="92"/>
      <c r="L69" s="59"/>
      <c r="M69" s="59"/>
      <c r="N69" s="59"/>
      <c r="O69" s="59"/>
      <c r="P69" s="60"/>
      <c r="Q69" s="59"/>
      <c r="R69" s="59"/>
      <c r="S69" s="59"/>
      <c r="T69" s="59"/>
      <c r="U69" s="59"/>
      <c r="V69" s="60"/>
      <c r="W69" s="60"/>
      <c r="X69" s="60"/>
      <c r="Y69" s="60"/>
      <c r="Z69" s="60"/>
      <c r="AA69" s="60"/>
      <c r="AB69" s="60"/>
      <c r="AC69" s="60"/>
      <c r="AD69" s="60"/>
      <c r="AE69" s="60"/>
    </row>
    <row r="70" customFormat="false" ht="12" hidden="false" customHeight="true" outlineLevel="0" collapsed="false">
      <c r="A70" s="11" t="s">
        <v>205</v>
      </c>
      <c r="B70" s="19" t="n">
        <v>42503</v>
      </c>
      <c r="C70" s="11" t="str">
        <f aca="false">IF(tone!A78=MEG!A78,MEG!C78)</f>
        <v>0113</v>
      </c>
      <c r="D70" s="18" t="n">
        <f aca="false">IF(tone!B78=MEG!B78,MEG!E78)</f>
        <v>1800</v>
      </c>
      <c r="E70" s="18" t="n">
        <v>1</v>
      </c>
      <c r="F70" s="18" t="n">
        <v>1</v>
      </c>
      <c r="G70" s="18" t="n">
        <v>1</v>
      </c>
      <c r="H70" s="18" t="n">
        <v>1</v>
      </c>
      <c r="I70" s="18" t="n">
        <f aca="false">IF(AND(E70=1,F70=1,G70=1,H70=1),1,0)</f>
        <v>1</v>
      </c>
      <c r="J70" s="91"/>
      <c r="K70" s="92"/>
      <c r="L70" s="59"/>
      <c r="M70" s="59"/>
      <c r="N70" s="59"/>
      <c r="O70" s="59"/>
      <c r="P70" s="60"/>
      <c r="Q70" s="59"/>
      <c r="R70" s="59"/>
      <c r="S70" s="59"/>
      <c r="T70" s="59"/>
      <c r="U70" s="59"/>
      <c r="V70" s="60"/>
      <c r="W70" s="60"/>
      <c r="X70" s="60"/>
      <c r="Y70" s="60"/>
      <c r="Z70" s="60"/>
      <c r="AA70" s="60"/>
      <c r="AB70" s="60"/>
      <c r="AC70" s="60"/>
      <c r="AD70" s="60"/>
      <c r="AE70" s="60"/>
    </row>
    <row r="71" customFormat="false" ht="12" hidden="false" customHeight="true" outlineLevel="0" collapsed="false">
      <c r="A71" s="39" t="s">
        <v>128</v>
      </c>
      <c r="B71" s="26" t="n">
        <v>42384</v>
      </c>
      <c r="C71" s="11" t="str">
        <f aca="false">IF(tone!A102=MEG!A102,MEG!C102)</f>
        <v>0113</v>
      </c>
      <c r="D71" s="18" t="n">
        <f aca="false">IF(tone!B102=MEG!B102,MEG!E102)</f>
        <v>1800</v>
      </c>
      <c r="E71" s="18" t="n">
        <v>1</v>
      </c>
      <c r="F71" s="18" t="n">
        <v>1</v>
      </c>
      <c r="G71" s="18" t="n">
        <v>1</v>
      </c>
      <c r="H71" s="18" t="n">
        <v>1</v>
      </c>
      <c r="I71" s="18" t="n">
        <f aca="false">IF(AND(E71=1,F71=1,G71=1,H71=1),1,0)</f>
        <v>1</v>
      </c>
      <c r="J71" s="91"/>
      <c r="K71" s="5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</row>
    <row r="72" customFormat="false" ht="12" hidden="false" customHeight="true" outlineLevel="0" collapsed="false">
      <c r="A72" s="11" t="s">
        <v>207</v>
      </c>
      <c r="B72" s="19" t="n">
        <v>42516</v>
      </c>
      <c r="C72" s="11" t="str">
        <f aca="false">IF(tone!A79=MEG!A79,MEG!C79)</f>
        <v>0143</v>
      </c>
      <c r="D72" s="18" t="n">
        <f aca="false">IF(tone!B79=MEG!B79,MEG!E79)</f>
        <v>1800</v>
      </c>
      <c r="E72" s="18" t="n">
        <v>1</v>
      </c>
      <c r="F72" s="18" t="n">
        <v>1</v>
      </c>
      <c r="G72" s="18" t="n">
        <v>1</v>
      </c>
      <c r="H72" s="18" t="n">
        <v>1</v>
      </c>
      <c r="I72" s="18" t="n">
        <f aca="false">IF(AND(E72=1,F72=1,G72=1,H72=1),1,0)</f>
        <v>1</v>
      </c>
      <c r="J72" s="91"/>
      <c r="K72" s="92"/>
      <c r="L72" s="59"/>
      <c r="M72" s="59"/>
      <c r="N72" s="59"/>
      <c r="O72" s="59"/>
      <c r="P72" s="60"/>
      <c r="Q72" s="59"/>
      <c r="R72" s="59"/>
      <c r="S72" s="59"/>
      <c r="T72" s="59"/>
      <c r="U72" s="59"/>
      <c r="V72" s="60"/>
      <c r="W72" s="60"/>
      <c r="X72" s="60"/>
      <c r="Y72" s="60"/>
      <c r="Z72" s="60"/>
      <c r="AA72" s="60"/>
      <c r="AB72" s="60"/>
      <c r="AC72" s="60"/>
      <c r="AD72" s="60"/>
      <c r="AE72" s="60"/>
    </row>
    <row r="73" customFormat="false" ht="12" hidden="false" customHeight="true" outlineLevel="0" collapsed="false">
      <c r="A73" s="39" t="s">
        <v>129</v>
      </c>
      <c r="B73" s="26" t="n">
        <v>42397</v>
      </c>
      <c r="C73" s="11" t="str">
        <f aca="false">IF(tone!A50=MEG!A50,MEG!C50)</f>
        <v>0113</v>
      </c>
      <c r="D73" s="18" t="n">
        <f aca="false">IF(tone!B50=MEG!B50,MEG!E50)</f>
        <v>1200</v>
      </c>
      <c r="E73" s="18" t="n">
        <v>1</v>
      </c>
      <c r="F73" s="18" t="n">
        <v>1</v>
      </c>
      <c r="G73" s="18" t="n">
        <v>1</v>
      </c>
      <c r="H73" s="18" t="n">
        <v>1</v>
      </c>
      <c r="I73" s="18" t="n">
        <f aca="false">IF(AND(E73=1,F73=1,G73=1,H73=1),1,0)</f>
        <v>1</v>
      </c>
      <c r="J73" s="91"/>
      <c r="K73" s="92"/>
      <c r="L73" s="59"/>
      <c r="M73" s="59"/>
      <c r="N73" s="59"/>
      <c r="O73" s="59"/>
      <c r="P73" s="60"/>
      <c r="Q73" s="59"/>
      <c r="R73" s="59"/>
      <c r="S73" s="59"/>
      <c r="T73" s="59"/>
      <c r="U73" s="59"/>
      <c r="V73" s="60"/>
      <c r="W73" s="60"/>
      <c r="X73" s="60"/>
      <c r="Y73" s="60"/>
      <c r="Z73" s="60"/>
      <c r="AA73" s="60"/>
      <c r="AB73" s="60"/>
      <c r="AC73" s="60"/>
      <c r="AD73" s="60"/>
      <c r="AE73" s="60"/>
    </row>
    <row r="74" customFormat="false" ht="12" hidden="false" customHeight="true" outlineLevel="0" collapsed="false">
      <c r="A74" s="11" t="s">
        <v>208</v>
      </c>
      <c r="B74" s="19" t="n">
        <v>42515</v>
      </c>
      <c r="C74" s="11" t="str">
        <f aca="false">IF(tone!A51=MEG!A51,MEG!C51)</f>
        <v>0113</v>
      </c>
      <c r="D74" s="18" t="n">
        <f aca="false">IF(tone!B51=MEG!B51,MEG!E51)</f>
        <v>1200</v>
      </c>
      <c r="E74" s="18" t="n">
        <v>1</v>
      </c>
      <c r="F74" s="18" t="n">
        <v>1</v>
      </c>
      <c r="G74" s="18" t="n">
        <v>1</v>
      </c>
      <c r="H74" s="18" t="n">
        <v>1</v>
      </c>
      <c r="I74" s="18" t="n">
        <f aca="false">IF(AND(E74=1,F74=1,G74=1,H74=1),1,0)</f>
        <v>1</v>
      </c>
      <c r="J74" s="91"/>
      <c r="K74" s="92"/>
      <c r="L74" s="59"/>
      <c r="M74" s="59"/>
      <c r="N74" s="59"/>
      <c r="O74" s="59"/>
      <c r="P74" s="60"/>
      <c r="Q74" s="59"/>
      <c r="R74" s="59"/>
      <c r="S74" s="59"/>
      <c r="T74" s="59"/>
      <c r="U74" s="59"/>
      <c r="V74" s="60"/>
      <c r="W74" s="60"/>
      <c r="X74" s="60"/>
      <c r="Y74" s="60"/>
      <c r="Z74" s="60"/>
      <c r="AA74" s="60"/>
      <c r="AB74" s="60"/>
      <c r="AC74" s="60"/>
      <c r="AD74" s="60"/>
      <c r="AE74" s="60"/>
    </row>
    <row r="75" customFormat="false" ht="12" hidden="false" customHeight="true" outlineLevel="0" collapsed="false">
      <c r="A75" s="39" t="s">
        <v>130</v>
      </c>
      <c r="B75" s="26" t="n">
        <v>42390</v>
      </c>
      <c r="C75" s="11" t="str">
        <f aca="false">IF(tone!A52=MEG!A52,MEG!C52)</f>
        <v>0113</v>
      </c>
      <c r="D75" s="18" t="n">
        <f aca="false">IF(tone!B52=MEG!B52,MEG!E52)</f>
        <v>1800</v>
      </c>
      <c r="E75" s="18" t="n">
        <v>1</v>
      </c>
      <c r="F75" s="18" t="n">
        <v>1</v>
      </c>
      <c r="G75" s="18" t="n">
        <v>1</v>
      </c>
      <c r="H75" s="18" t="n">
        <v>1</v>
      </c>
      <c r="I75" s="18" t="n">
        <f aca="false">IF(AND(E75=1,F75=1,G75=1,H75=1),1,0)</f>
        <v>1</v>
      </c>
      <c r="J75" s="91"/>
      <c r="K75" s="92"/>
      <c r="L75" s="59"/>
      <c r="M75" s="59"/>
      <c r="N75" s="59"/>
      <c r="O75" s="59"/>
      <c r="P75" s="60"/>
      <c r="Q75" s="59"/>
      <c r="R75" s="59"/>
      <c r="S75" s="59"/>
      <c r="T75" s="59"/>
      <c r="U75" s="59"/>
      <c r="V75" s="60"/>
      <c r="W75" s="60"/>
      <c r="X75" s="60"/>
      <c r="Y75" s="60"/>
      <c r="Z75" s="60"/>
      <c r="AA75" s="60"/>
      <c r="AB75" s="60"/>
      <c r="AC75" s="60"/>
      <c r="AD75" s="60"/>
      <c r="AE75" s="60"/>
    </row>
    <row r="76" customFormat="false" ht="12" hidden="false" customHeight="true" outlineLevel="0" collapsed="false">
      <c r="A76" s="39" t="s">
        <v>131</v>
      </c>
      <c r="B76" s="26" t="n">
        <v>42404</v>
      </c>
      <c r="C76" s="11" t="str">
        <f aca="false">IF(tone!A53=MEG!A53,MEG!C53)</f>
        <v>0113</v>
      </c>
      <c r="D76" s="18" t="n">
        <f aca="false">IF(tone!B53=MEG!B53,MEG!E53)</f>
        <v>1200</v>
      </c>
      <c r="E76" s="18" t="n">
        <v>1</v>
      </c>
      <c r="F76" s="18" t="n">
        <v>1</v>
      </c>
      <c r="G76" s="18" t="n">
        <v>1</v>
      </c>
      <c r="H76" s="18" t="n">
        <v>0</v>
      </c>
      <c r="I76" s="18" t="n">
        <f aca="false">IF(AND(E76=1,F76=1,G76=1,H76=1),1,0)</f>
        <v>0</v>
      </c>
      <c r="J76" s="91" t="s">
        <v>417</v>
      </c>
      <c r="K76" s="98"/>
      <c r="L76" s="59"/>
      <c r="M76" s="59"/>
      <c r="N76" s="59"/>
      <c r="O76" s="59"/>
      <c r="P76" s="60"/>
      <c r="Q76" s="59"/>
      <c r="R76" s="59"/>
      <c r="S76" s="59"/>
      <c r="T76" s="59"/>
      <c r="U76" s="59"/>
      <c r="V76" s="60"/>
      <c r="W76" s="60"/>
      <c r="X76" s="60"/>
      <c r="Y76" s="60"/>
      <c r="Z76" s="60"/>
      <c r="AA76" s="60"/>
      <c r="AB76" s="60"/>
      <c r="AC76" s="60"/>
      <c r="AD76" s="60"/>
      <c r="AE76" s="60"/>
    </row>
    <row r="77" customFormat="false" ht="12" hidden="false" customHeight="true" outlineLevel="0" collapsed="false">
      <c r="A77" s="11" t="s">
        <v>210</v>
      </c>
      <c r="B77" s="19" t="n">
        <v>42536</v>
      </c>
      <c r="C77" s="11" t="str">
        <f aca="false">IF(tone!A75=MEG!A75,MEG!C75)</f>
        <v>0113</v>
      </c>
      <c r="D77" s="18" t="n">
        <f aca="false">IF(tone!B75=MEG!B75,MEG!E75)</f>
        <v>1800</v>
      </c>
      <c r="E77" s="18" t="n">
        <v>1</v>
      </c>
      <c r="F77" s="18" t="n">
        <v>1</v>
      </c>
      <c r="G77" s="18" t="n">
        <v>1</v>
      </c>
      <c r="H77" s="18" t="n">
        <v>1</v>
      </c>
      <c r="I77" s="18" t="n">
        <f aca="false">IF(AND(E77=1,F77=1,G77=1,H77=1),1,0)</f>
        <v>1</v>
      </c>
      <c r="J77" s="91"/>
      <c r="K77" s="5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</row>
    <row r="78" customFormat="false" ht="12" hidden="false" customHeight="true" outlineLevel="0" collapsed="false">
      <c r="A78" s="39" t="s">
        <v>133</v>
      </c>
      <c r="B78" s="26" t="n">
        <v>42426</v>
      </c>
      <c r="C78" s="11" t="str">
        <f aca="false">IF(tone!A54=MEG!A54,MEG!C54)</f>
        <v>0143</v>
      </c>
      <c r="D78" s="18" t="n">
        <f aca="false">IF(tone!B54=MEG!B54,MEG!E54)</f>
        <v>1800</v>
      </c>
      <c r="E78" s="18" t="n">
        <v>1</v>
      </c>
      <c r="F78" s="18" t="n">
        <v>1</v>
      </c>
      <c r="G78" s="18" t="n">
        <v>1</v>
      </c>
      <c r="H78" s="18" t="n">
        <v>1</v>
      </c>
      <c r="I78" s="18" t="n">
        <f aca="false">IF(AND(E78=1,F78=1,G78=1,H78=1),1,0)</f>
        <v>1</v>
      </c>
      <c r="J78" s="91"/>
      <c r="K78" s="92"/>
      <c r="L78" s="59"/>
      <c r="M78" s="59"/>
      <c r="N78" s="59"/>
      <c r="O78" s="59"/>
      <c r="P78" s="60"/>
      <c r="Q78" s="59"/>
      <c r="R78" s="59"/>
      <c r="S78" s="59"/>
      <c r="T78" s="59"/>
      <c r="U78" s="59"/>
      <c r="V78" s="60"/>
      <c r="W78" s="60"/>
      <c r="X78" s="60"/>
      <c r="Y78" s="60"/>
      <c r="Z78" s="60"/>
      <c r="AA78" s="60"/>
      <c r="AB78" s="60"/>
      <c r="AC78" s="60"/>
      <c r="AD78" s="60"/>
      <c r="AE78" s="60"/>
    </row>
    <row r="79" customFormat="false" ht="12" hidden="false" customHeight="true" outlineLevel="0" collapsed="false">
      <c r="A79" s="11" t="s">
        <v>211</v>
      </c>
      <c r="B79" s="19" t="n">
        <v>42562</v>
      </c>
      <c r="C79" s="11" t="str">
        <f aca="false">IF(tone!A103=MEG!A103,MEG!C103)</f>
        <v>0143</v>
      </c>
      <c r="D79" s="18" t="n">
        <f aca="false">IF(tone!B103=MEG!B103,MEG!E103)</f>
        <v>1800</v>
      </c>
      <c r="E79" s="18" t="n">
        <v>1</v>
      </c>
      <c r="F79" s="18" t="n">
        <v>1</v>
      </c>
      <c r="G79" s="18" t="n">
        <v>1</v>
      </c>
      <c r="H79" s="18" t="n">
        <v>1</v>
      </c>
      <c r="I79" s="18" t="n">
        <f aca="false">IF(AND(E79=1,F79=1,G79=1,H79=1),1,0)</f>
        <v>1</v>
      </c>
      <c r="J79" s="91"/>
      <c r="K79" s="5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</row>
    <row r="80" customFormat="false" ht="12" hidden="false" customHeight="true" outlineLevel="0" collapsed="false">
      <c r="A80" s="16" t="s">
        <v>134</v>
      </c>
      <c r="B80" s="23" t="n">
        <v>42464</v>
      </c>
      <c r="C80" s="11" t="str">
        <f aca="false">IF(tone!A55=MEG!A55,MEG!C55)</f>
        <v>0113</v>
      </c>
      <c r="D80" s="18" t="n">
        <f aca="false">IF(tone!B55=MEG!B55,MEG!E55)</f>
        <v>1800</v>
      </c>
      <c r="E80" s="18" t="n">
        <v>1</v>
      </c>
      <c r="F80" s="18" t="n">
        <v>1</v>
      </c>
      <c r="G80" s="18" t="n">
        <v>1</v>
      </c>
      <c r="H80" s="18" t="n">
        <v>1</v>
      </c>
      <c r="I80" s="18" t="n">
        <f aca="false">IF(AND(E80=1,F80=1,G80=1,H80=1),1,0)</f>
        <v>1</v>
      </c>
      <c r="J80" s="91"/>
      <c r="K80" s="92"/>
      <c r="L80" s="59"/>
      <c r="M80" s="59"/>
      <c r="N80" s="59"/>
      <c r="O80" s="59"/>
      <c r="P80" s="60"/>
      <c r="Q80" s="59"/>
      <c r="R80" s="59"/>
      <c r="S80" s="59"/>
      <c r="T80" s="59"/>
      <c r="U80" s="59"/>
      <c r="V80" s="60"/>
      <c r="W80" s="60"/>
      <c r="X80" s="60"/>
      <c r="Y80" s="60"/>
      <c r="Z80" s="60"/>
      <c r="AA80" s="60"/>
      <c r="AB80" s="60"/>
      <c r="AC80" s="60"/>
      <c r="AD80" s="60"/>
      <c r="AE80" s="60"/>
    </row>
    <row r="81" customFormat="false" ht="12" hidden="false" customHeight="true" outlineLevel="0" collapsed="false">
      <c r="A81" s="11" t="s">
        <v>212</v>
      </c>
      <c r="B81" s="19" t="n">
        <v>42583</v>
      </c>
      <c r="C81" s="11" t="str">
        <f aca="false">IF(tone!A104=MEG!A104,MEG!C104)</f>
        <v>0113</v>
      </c>
      <c r="D81" s="18" t="n">
        <f aca="false">IF(tone!B104=MEG!B104,MEG!E104)</f>
        <v>1800</v>
      </c>
      <c r="E81" s="18" t="n">
        <v>1</v>
      </c>
      <c r="F81" s="18" t="n">
        <v>1</v>
      </c>
      <c r="G81" s="18" t="n">
        <v>1</v>
      </c>
      <c r="H81" s="18" t="n">
        <v>1</v>
      </c>
      <c r="I81" s="18" t="n">
        <f aca="false">IF(AND(E81=1,F81=1,G81=1,H81=1),1,0)</f>
        <v>1</v>
      </c>
      <c r="J81" s="91"/>
      <c r="K81" s="5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</row>
    <row r="82" customFormat="false" ht="12" hidden="false" customHeight="true" outlineLevel="0" collapsed="false">
      <c r="A82" s="11" t="s">
        <v>136</v>
      </c>
      <c r="B82" s="19" t="n">
        <v>42751</v>
      </c>
      <c r="C82" s="11" t="s">
        <v>234</v>
      </c>
      <c r="D82" s="18" t="n">
        <f aca="false">IF(tone!B105=MEG!B105,MEG!E105)</f>
        <v>1800</v>
      </c>
      <c r="E82" s="18" t="n">
        <v>1</v>
      </c>
      <c r="F82" s="18"/>
      <c r="G82" s="18"/>
      <c r="H82" s="18"/>
      <c r="I82" s="18"/>
      <c r="J82" s="91"/>
      <c r="K82" s="92"/>
      <c r="L82" s="59"/>
      <c r="M82" s="59"/>
      <c r="N82" s="59"/>
      <c r="O82" s="59"/>
      <c r="P82" s="60"/>
      <c r="Q82" s="59"/>
      <c r="R82" s="59"/>
      <c r="S82" s="59"/>
      <c r="T82" s="59"/>
      <c r="U82" s="59"/>
      <c r="V82" s="60"/>
      <c r="W82" s="60"/>
      <c r="X82" s="60"/>
      <c r="Y82" s="60"/>
      <c r="Z82" s="60"/>
      <c r="AA82" s="60"/>
      <c r="AB82" s="60"/>
      <c r="AC82" s="60"/>
      <c r="AD82" s="60"/>
      <c r="AE82" s="60"/>
    </row>
    <row r="83" customFormat="false" ht="12" hidden="false" customHeight="true" outlineLevel="0" collapsed="false">
      <c r="A83" s="11" t="s">
        <v>214</v>
      </c>
      <c r="B83" s="19" t="n">
        <v>42863</v>
      </c>
      <c r="C83" s="11" t="s">
        <v>234</v>
      </c>
      <c r="D83" s="18" t="n">
        <f aca="false">IF(tone!B106=MEG!B106,MEG!E106)</f>
        <v>1800</v>
      </c>
      <c r="E83" s="18" t="n">
        <v>1</v>
      </c>
      <c r="F83" s="18"/>
      <c r="G83" s="18"/>
      <c r="H83" s="18"/>
      <c r="I83" s="18"/>
      <c r="J83" s="91"/>
      <c r="K83" s="92"/>
      <c r="L83" s="59"/>
      <c r="M83" s="59"/>
      <c r="N83" s="59"/>
      <c r="O83" s="59"/>
      <c r="P83" s="60"/>
      <c r="Q83" s="59"/>
      <c r="R83" s="59"/>
      <c r="S83" s="59"/>
      <c r="T83" s="59"/>
      <c r="U83" s="59"/>
      <c r="V83" s="60"/>
      <c r="W83" s="60"/>
      <c r="X83" s="60"/>
      <c r="Y83" s="60"/>
      <c r="Z83" s="60"/>
      <c r="AA83" s="60"/>
      <c r="AB83" s="60"/>
      <c r="AC83" s="60"/>
      <c r="AD83" s="60"/>
      <c r="AE83" s="60"/>
    </row>
    <row r="84" customFormat="false" ht="12" hidden="false" customHeight="true" outlineLevel="0" collapsed="false">
      <c r="A84" s="11" t="s">
        <v>138</v>
      </c>
      <c r="B84" s="19" t="n">
        <v>42282</v>
      </c>
      <c r="C84" s="11" t="str">
        <f aca="false">IF(tone!A15=MEG!A15,MEG!C15)</f>
        <v>0111</v>
      </c>
      <c r="D84" s="18" t="n">
        <f aca="false">IF(tone!B15=MEG!B15,MEG!E15)</f>
        <v>1800</v>
      </c>
      <c r="E84" s="18" t="n">
        <v>1</v>
      </c>
      <c r="F84" s="18" t="n">
        <v>1</v>
      </c>
      <c r="G84" s="18" t="n">
        <v>1</v>
      </c>
      <c r="H84" s="18" t="n">
        <v>1</v>
      </c>
      <c r="I84" s="18" t="n">
        <f aca="false">IF(AND(E84=1,F84=1,G84=1,H84=1),1,0)</f>
        <v>1</v>
      </c>
      <c r="J84" s="91"/>
      <c r="K84" s="92"/>
      <c r="L84" s="59"/>
      <c r="M84" s="59"/>
      <c r="N84" s="59"/>
      <c r="O84" s="59"/>
      <c r="P84" s="60"/>
      <c r="Q84" s="59"/>
      <c r="R84" s="59"/>
      <c r="S84" s="59"/>
      <c r="T84" s="59"/>
      <c r="U84" s="59"/>
      <c r="V84" s="60"/>
      <c r="W84" s="60"/>
      <c r="X84" s="60"/>
      <c r="Y84" s="60"/>
      <c r="Z84" s="60"/>
      <c r="AA84" s="60"/>
      <c r="AB84" s="60"/>
      <c r="AC84" s="60"/>
      <c r="AD84" s="60"/>
      <c r="AE84" s="60"/>
    </row>
    <row r="85" customFormat="false" ht="12" hidden="false" customHeight="true" outlineLevel="0" collapsed="false">
      <c r="A85" s="11" t="s">
        <v>215</v>
      </c>
      <c r="B85" s="19" t="n">
        <v>42416</v>
      </c>
      <c r="C85" s="11" t="str">
        <f aca="false">IF(tone!A56=MEG!A56,MEG!C56)</f>
        <v>0143</v>
      </c>
      <c r="D85" s="18" t="n">
        <f aca="false">IF(tone!B56=MEG!B56,MEG!E56)</f>
        <v>1800</v>
      </c>
      <c r="E85" s="18" t="n">
        <v>1</v>
      </c>
      <c r="F85" s="18" t="n">
        <v>1</v>
      </c>
      <c r="G85" s="18" t="n">
        <v>1</v>
      </c>
      <c r="H85" s="18" t="n">
        <v>1</v>
      </c>
      <c r="I85" s="18" t="n">
        <f aca="false">IF(AND(E85=1,F85=1,G85=1,H85=1),1,0)</f>
        <v>1</v>
      </c>
      <c r="J85" s="91"/>
      <c r="K85" s="92"/>
      <c r="L85" s="59"/>
      <c r="M85" s="59"/>
      <c r="N85" s="59"/>
      <c r="O85" s="59"/>
      <c r="P85" s="60"/>
      <c r="Q85" s="59"/>
      <c r="R85" s="59"/>
      <c r="S85" s="59"/>
      <c r="T85" s="59"/>
      <c r="U85" s="59"/>
      <c r="V85" s="60"/>
      <c r="W85" s="60"/>
      <c r="X85" s="60"/>
      <c r="Y85" s="60"/>
      <c r="Z85" s="60"/>
      <c r="AA85" s="60"/>
      <c r="AB85" s="60"/>
      <c r="AC85" s="60"/>
      <c r="AD85" s="60"/>
      <c r="AE85" s="60"/>
    </row>
    <row r="86" customFormat="false" ht="12" hidden="false" customHeight="true" outlineLevel="0" collapsed="false">
      <c r="A86" s="11" t="s">
        <v>155</v>
      </c>
      <c r="B86" s="19" t="n">
        <v>42291</v>
      </c>
      <c r="C86" s="11" t="str">
        <f aca="false">IF(tone!A19=MEG!A19,MEG!C19)</f>
        <v>0141</v>
      </c>
      <c r="D86" s="18" t="n">
        <f aca="false">IF(tone!B19=MEG!B19,MEG!E19)</f>
        <v>1800</v>
      </c>
      <c r="E86" s="18" t="n">
        <v>1</v>
      </c>
      <c r="F86" s="18" t="n">
        <v>1</v>
      </c>
      <c r="G86" s="18" t="n">
        <v>1</v>
      </c>
      <c r="H86" s="18" t="n">
        <v>1</v>
      </c>
      <c r="I86" s="18" t="n">
        <f aca="false">IF(AND(E86=1,F86=1,G86=1,H86=1),1,0)</f>
        <v>1</v>
      </c>
      <c r="J86" s="91"/>
      <c r="K86" s="92"/>
      <c r="L86" s="59"/>
      <c r="M86" s="59"/>
      <c r="N86" s="59"/>
      <c r="O86" s="59"/>
      <c r="P86" s="60"/>
      <c r="Q86" s="59"/>
      <c r="R86" s="59"/>
      <c r="S86" s="59"/>
      <c r="T86" s="59"/>
      <c r="U86" s="59"/>
      <c r="V86" s="60"/>
      <c r="W86" s="60"/>
      <c r="X86" s="60"/>
      <c r="Y86" s="60"/>
      <c r="Z86" s="60"/>
      <c r="AA86" s="60"/>
      <c r="AB86" s="60"/>
      <c r="AC86" s="60"/>
      <c r="AD86" s="60"/>
      <c r="AE86" s="60"/>
    </row>
    <row r="87" customFormat="false" ht="12" hidden="false" customHeight="true" outlineLevel="0" collapsed="false">
      <c r="A87" s="11" t="s">
        <v>156</v>
      </c>
      <c r="B87" s="19" t="n">
        <v>42327</v>
      </c>
      <c r="C87" s="11" t="str">
        <f aca="false">IF(tone!A116=MEG!A116,MEG!C116)</f>
        <v>0113</v>
      </c>
      <c r="D87" s="18" t="n">
        <f aca="false">IF(tone!B116=MEG!B116,MEG!E116)</f>
        <v>1200</v>
      </c>
      <c r="E87" s="18" t="n">
        <v>1</v>
      </c>
      <c r="F87" s="18" t="n">
        <v>1</v>
      </c>
      <c r="G87" s="18" t="n">
        <v>1</v>
      </c>
      <c r="H87" s="18" t="n">
        <v>1</v>
      </c>
      <c r="I87" s="18" t="n">
        <f aca="false">IF(AND(E87=1,F87=1,G87=1,H87=1),1,0)</f>
        <v>1</v>
      </c>
      <c r="J87" s="97"/>
      <c r="K87" s="5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</row>
    <row r="88" customFormat="false" ht="12" hidden="false" customHeight="true" outlineLevel="0" collapsed="false">
      <c r="A88" s="11" t="s">
        <v>216</v>
      </c>
      <c r="B88" s="19" t="n">
        <v>42443</v>
      </c>
      <c r="C88" s="11" t="str">
        <f aca="false">IF(tone!A57=MEG!A57,MEG!C57)</f>
        <v>0111</v>
      </c>
      <c r="D88" s="18" t="n">
        <f aca="false">IF(tone!B57=MEG!B57,MEG!E57)</f>
        <v>1800</v>
      </c>
      <c r="E88" s="18" t="n">
        <v>1</v>
      </c>
      <c r="F88" s="18" t="n">
        <v>1</v>
      </c>
      <c r="G88" s="18" t="n">
        <v>1</v>
      </c>
      <c r="H88" s="18" t="n">
        <v>1</v>
      </c>
      <c r="I88" s="18" t="n">
        <f aca="false">IF(AND(E88=1,F88=1,G88=1,H88=1),1,0)</f>
        <v>1</v>
      </c>
      <c r="J88" s="91"/>
      <c r="K88" s="92"/>
      <c r="L88" s="59"/>
      <c r="M88" s="59"/>
      <c r="N88" s="59"/>
      <c r="O88" s="59"/>
      <c r="P88" s="60"/>
      <c r="Q88" s="59"/>
      <c r="R88" s="59"/>
      <c r="S88" s="59"/>
      <c r="T88" s="59"/>
      <c r="U88" s="59"/>
      <c r="V88" s="60"/>
      <c r="W88" s="60"/>
      <c r="X88" s="60"/>
      <c r="Y88" s="60"/>
      <c r="Z88" s="60"/>
      <c r="AA88" s="60"/>
      <c r="AB88" s="60"/>
      <c r="AC88" s="60"/>
      <c r="AD88" s="60"/>
      <c r="AE88" s="60"/>
    </row>
    <row r="89" customFormat="false" ht="12" hidden="false" customHeight="true" outlineLevel="0" collapsed="false">
      <c r="A89" s="11" t="s">
        <v>139</v>
      </c>
      <c r="B89" s="19" t="n">
        <v>42313</v>
      </c>
      <c r="C89" s="18" t="str">
        <f aca="false">IF(tone!A105=MEG!A105,MEG!C105)</f>
        <v>0113</v>
      </c>
      <c r="D89" s="18" t="n">
        <f aca="false">IF(tone!B105=MEG!B105,MEG!E105)</f>
        <v>1800</v>
      </c>
      <c r="E89" s="18" t="n">
        <v>1</v>
      </c>
      <c r="F89" s="18" t="n">
        <v>1</v>
      </c>
      <c r="G89" s="18" t="n">
        <v>1</v>
      </c>
      <c r="H89" s="18" t="n">
        <v>1</v>
      </c>
      <c r="I89" s="18" t="n">
        <f aca="false">IF(AND(E89=1,F89=1,G89=1,H89=1),1,0)</f>
        <v>1</v>
      </c>
      <c r="J89" s="97"/>
      <c r="K89" s="5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</row>
    <row r="90" customFormat="false" ht="12" hidden="false" customHeight="true" outlineLevel="0" collapsed="false">
      <c r="A90" s="11" t="s">
        <v>157</v>
      </c>
      <c r="B90" s="19" t="n">
        <v>42359</v>
      </c>
      <c r="C90" s="11" t="str">
        <f aca="false">IF(tone!A58=MEG!A58,MEG!C58)</f>
        <v>0113</v>
      </c>
      <c r="D90" s="18" t="n">
        <f aca="false">IF(tone!B58=MEG!B58,MEG!E58)</f>
        <v>1800</v>
      </c>
      <c r="E90" s="18" t="n">
        <v>1</v>
      </c>
      <c r="F90" s="18" t="n">
        <v>1</v>
      </c>
      <c r="G90" s="18" t="n">
        <v>1</v>
      </c>
      <c r="H90" s="18" t="n">
        <v>1</v>
      </c>
      <c r="I90" s="18" t="n">
        <f aca="false">IF(AND(E90=1,F90=1,G90=1,H90=1),1,0)</f>
        <v>1</v>
      </c>
      <c r="J90" s="97"/>
      <c r="K90" s="92"/>
      <c r="L90" s="59"/>
      <c r="M90" s="59"/>
      <c r="N90" s="59"/>
      <c r="O90" s="59"/>
      <c r="P90" s="60"/>
      <c r="Q90" s="59"/>
      <c r="R90" s="59"/>
      <c r="S90" s="59"/>
      <c r="T90" s="59"/>
      <c r="U90" s="59"/>
      <c r="V90" s="60"/>
      <c r="W90" s="60"/>
      <c r="X90" s="60"/>
      <c r="Y90" s="60"/>
      <c r="Z90" s="60"/>
      <c r="AA90" s="60"/>
      <c r="AB90" s="60"/>
      <c r="AC90" s="60"/>
      <c r="AD90" s="60"/>
      <c r="AE90" s="60"/>
    </row>
    <row r="91" customFormat="false" ht="12" hidden="false" customHeight="true" outlineLevel="0" collapsed="false">
      <c r="A91" s="11" t="s">
        <v>158</v>
      </c>
      <c r="B91" s="19" t="n">
        <v>42386</v>
      </c>
      <c r="C91" s="11" t="str">
        <f aca="false">IF(tone!A59=MEG!A59,MEG!C59)</f>
        <v>0113</v>
      </c>
      <c r="D91" s="18" t="n">
        <f aca="false">IF(tone!B59=MEG!B59,MEG!E59)</f>
        <v>1800</v>
      </c>
      <c r="E91" s="18" t="n">
        <v>1</v>
      </c>
      <c r="F91" s="18" t="n">
        <v>1</v>
      </c>
      <c r="G91" s="18" t="n">
        <v>1</v>
      </c>
      <c r="H91" s="18" t="n">
        <v>1</v>
      </c>
      <c r="I91" s="18" t="n">
        <f aca="false">IF(AND(E91=1,F91=1,G91=1,H91=1),1,0)</f>
        <v>1</v>
      </c>
      <c r="J91" s="97"/>
      <c r="K91" s="92"/>
      <c r="L91" s="59"/>
      <c r="M91" s="59"/>
      <c r="N91" s="59"/>
      <c r="O91" s="59"/>
      <c r="P91" s="60"/>
      <c r="Q91" s="59"/>
      <c r="R91" s="59"/>
      <c r="S91" s="59"/>
      <c r="T91" s="59"/>
      <c r="U91" s="59"/>
      <c r="V91" s="60"/>
      <c r="W91" s="60"/>
      <c r="X91" s="60"/>
      <c r="Y91" s="60"/>
      <c r="Z91" s="60"/>
      <c r="AA91" s="60"/>
      <c r="AB91" s="60"/>
      <c r="AC91" s="60"/>
      <c r="AD91" s="60"/>
      <c r="AE91" s="60"/>
    </row>
    <row r="92" customFormat="false" ht="12" hidden="false" customHeight="true" outlineLevel="0" collapsed="false">
      <c r="A92" s="11" t="s">
        <v>159</v>
      </c>
      <c r="B92" s="19" t="n">
        <v>42384</v>
      </c>
      <c r="C92" s="11" t="str">
        <f aca="false">IF(tone!A60=MEG!A60,MEG!C60)</f>
        <v>0143</v>
      </c>
      <c r="D92" s="18" t="n">
        <f aca="false">IF(tone!B60=MEG!B60,MEG!E60)</f>
        <v>1800</v>
      </c>
      <c r="E92" s="18" t="n">
        <v>1</v>
      </c>
      <c r="F92" s="18" t="n">
        <v>1</v>
      </c>
      <c r="G92" s="18" t="n">
        <v>1</v>
      </c>
      <c r="H92" s="18" t="n">
        <v>1</v>
      </c>
      <c r="I92" s="18" t="n">
        <f aca="false">IF(AND(E92=1,F92=1,G92=1,H92=1),1,0)</f>
        <v>1</v>
      </c>
      <c r="J92" s="91"/>
      <c r="K92" s="92"/>
      <c r="L92" s="59"/>
      <c r="M92" s="59"/>
      <c r="N92" s="59"/>
      <c r="O92" s="59"/>
      <c r="P92" s="60"/>
      <c r="Q92" s="59"/>
      <c r="R92" s="59"/>
      <c r="S92" s="59"/>
      <c r="T92" s="59"/>
      <c r="U92" s="59"/>
      <c r="V92" s="60"/>
      <c r="W92" s="60"/>
      <c r="X92" s="60"/>
      <c r="Y92" s="60"/>
      <c r="Z92" s="60"/>
      <c r="AA92" s="60"/>
      <c r="AB92" s="60"/>
      <c r="AC92" s="60"/>
      <c r="AD92" s="60"/>
      <c r="AE92" s="60"/>
    </row>
    <row r="93" customFormat="false" ht="12" hidden="false" customHeight="true" outlineLevel="0" collapsed="false">
      <c r="A93" s="18" t="s">
        <v>217</v>
      </c>
      <c r="B93" s="19" t="n">
        <v>42513</v>
      </c>
      <c r="C93" s="11" t="str">
        <f aca="false">IF(tone!A117=MEG!A117,MEG!C117)</f>
        <v>0113</v>
      </c>
      <c r="D93" s="18" t="n">
        <f aca="false">IF(tone!B117=MEG!B117,MEG!E117)</f>
        <v>1800</v>
      </c>
      <c r="E93" s="18" t="n">
        <v>1</v>
      </c>
      <c r="F93" s="18" t="n">
        <v>1</v>
      </c>
      <c r="G93" s="18" t="n">
        <v>1</v>
      </c>
      <c r="H93" s="18" t="n">
        <v>1</v>
      </c>
      <c r="I93" s="18" t="n">
        <f aca="false">IF(AND(E93=1,F93=1,G93=1,H93=1),1,0)</f>
        <v>1</v>
      </c>
      <c r="J93" s="91"/>
      <c r="K93" s="5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</row>
    <row r="94" customFormat="false" ht="12" hidden="false" customHeight="true" outlineLevel="0" collapsed="false">
      <c r="A94" s="11" t="s">
        <v>160</v>
      </c>
      <c r="B94" s="19" t="n">
        <v>42381</v>
      </c>
      <c r="C94" s="18" t="str">
        <f aca="false">IF(tone!A61=MEG!A61,MEG!C61)</f>
        <v>0113</v>
      </c>
      <c r="D94" s="18" t="n">
        <f aca="false">IF(tone!B61=MEG!B61,MEG!E61)</f>
        <v>1800</v>
      </c>
      <c r="E94" s="18" t="n">
        <v>1</v>
      </c>
      <c r="F94" s="18" t="n">
        <v>1</v>
      </c>
      <c r="G94" s="18" t="n">
        <v>1</v>
      </c>
      <c r="H94" s="18" t="n">
        <v>1</v>
      </c>
      <c r="I94" s="18" t="n">
        <f aca="false">IF(AND(E94=1,F94=1,G94=1,H94=1),1,0)</f>
        <v>1</v>
      </c>
      <c r="J94" s="91"/>
      <c r="K94" s="92"/>
      <c r="L94" s="59"/>
      <c r="M94" s="59"/>
      <c r="N94" s="59"/>
      <c r="O94" s="59"/>
      <c r="P94" s="63"/>
      <c r="Q94" s="64"/>
      <c r="R94" s="64"/>
      <c r="S94" s="64"/>
      <c r="T94" s="64"/>
      <c r="U94" s="64"/>
      <c r="V94" s="63"/>
      <c r="W94" s="63"/>
      <c r="X94" s="63"/>
      <c r="Y94" s="63"/>
      <c r="Z94" s="63"/>
      <c r="AA94" s="63"/>
      <c r="AB94" s="63"/>
      <c r="AC94" s="63"/>
      <c r="AD94" s="63"/>
      <c r="AE94" s="63"/>
    </row>
    <row r="95" customFormat="false" ht="12" hidden="false" customHeight="true" outlineLevel="0" collapsed="false">
      <c r="A95" s="18" t="s">
        <v>218</v>
      </c>
      <c r="B95" s="19" t="n">
        <v>42503</v>
      </c>
      <c r="C95" s="11" t="str">
        <f aca="false">IF(tone!A62=MEG!A62,MEG!C62)</f>
        <v>1533</v>
      </c>
      <c r="D95" s="18" t="n">
        <f aca="false">IF(tone!B62=MEG!B62,MEG!E62)</f>
        <v>1800</v>
      </c>
      <c r="E95" s="18" t="n">
        <v>1</v>
      </c>
      <c r="F95" s="18" t="n">
        <v>1</v>
      </c>
      <c r="G95" s="18" t="n">
        <v>1</v>
      </c>
      <c r="H95" s="18" t="n">
        <v>1</v>
      </c>
      <c r="I95" s="18" t="n">
        <f aca="false">IF(AND(E95=1,F95=1,G95=1,H95=1),1,0)</f>
        <v>1</v>
      </c>
      <c r="J95" s="91"/>
      <c r="K95" s="92"/>
      <c r="L95" s="59"/>
      <c r="M95" s="59"/>
      <c r="N95" s="59"/>
      <c r="O95" s="59"/>
      <c r="P95" s="63"/>
      <c r="Q95" s="64"/>
      <c r="R95" s="64"/>
      <c r="S95" s="64"/>
      <c r="T95" s="64"/>
      <c r="U95" s="64"/>
      <c r="V95" s="63"/>
      <c r="W95" s="63"/>
      <c r="X95" s="63"/>
      <c r="Y95" s="63"/>
      <c r="Z95" s="63"/>
      <c r="AA95" s="63"/>
      <c r="AB95" s="63"/>
      <c r="AC95" s="63"/>
      <c r="AD95" s="63"/>
      <c r="AE95" s="63"/>
    </row>
    <row r="96" customFormat="false" ht="12" hidden="false" customHeight="true" outlineLevel="0" collapsed="false">
      <c r="A96" s="11" t="s">
        <v>161</v>
      </c>
      <c r="B96" s="19" t="n">
        <v>42395</v>
      </c>
      <c r="C96" s="11" t="str">
        <f aca="false">IF(tone!A106=MEG!A106,MEG!C106)</f>
        <v>0113</v>
      </c>
      <c r="D96" s="18" t="n">
        <f aca="false">IF(tone!B106=MEG!B106,MEG!E106)</f>
        <v>1800</v>
      </c>
      <c r="E96" s="18" t="n">
        <v>1</v>
      </c>
      <c r="F96" s="18" t="n">
        <v>1</v>
      </c>
      <c r="G96" s="18" t="n">
        <v>1</v>
      </c>
      <c r="H96" s="18" t="n">
        <v>1</v>
      </c>
      <c r="I96" s="18" t="n">
        <f aca="false">IF(AND(E96=1,F96=1,G96=1,H96=1),1,0)</f>
        <v>1</v>
      </c>
      <c r="J96" s="91"/>
      <c r="K96" s="5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</row>
    <row r="97" customFormat="false" ht="12" hidden="false" customHeight="true" outlineLevel="0" collapsed="false">
      <c r="A97" s="18" t="s">
        <v>219</v>
      </c>
      <c r="B97" s="19" t="n">
        <v>42522</v>
      </c>
      <c r="C97" s="18" t="str">
        <f aca="false">IF(tone!A107=MEG!A107,MEG!C107)</f>
        <v>0113</v>
      </c>
      <c r="D97" s="18" t="n">
        <f aca="false">IF(tone!B107=MEG!B107,MEG!E107)</f>
        <v>1800</v>
      </c>
      <c r="E97" s="18" t="n">
        <v>1</v>
      </c>
      <c r="F97" s="18" t="n">
        <v>1</v>
      </c>
      <c r="G97" s="18" t="n">
        <v>1</v>
      </c>
      <c r="H97" s="18" t="n">
        <v>1</v>
      </c>
      <c r="I97" s="18" t="n">
        <f aca="false">IF(AND(E97=1,F97=1,G97=1,H97=1),1,0)</f>
        <v>1</v>
      </c>
      <c r="J97" s="91"/>
      <c r="K97" s="5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</row>
    <row r="98" customFormat="false" ht="12" hidden="false" customHeight="true" outlineLevel="0" collapsed="false">
      <c r="A98" s="11" t="s">
        <v>162</v>
      </c>
      <c r="B98" s="19" t="n">
        <v>42401</v>
      </c>
      <c r="C98" s="11" t="str">
        <f aca="false">IF(tone!A108=MEG!A108,MEG!C108)</f>
        <v>0113</v>
      </c>
      <c r="D98" s="18" t="n">
        <f aca="false">IF(tone!B108=MEG!B108,MEG!E108)</f>
        <v>1800</v>
      </c>
      <c r="E98" s="18" t="n">
        <v>1</v>
      </c>
      <c r="F98" s="18" t="n">
        <v>1</v>
      </c>
      <c r="G98" s="18" t="n">
        <v>1</v>
      </c>
      <c r="H98" s="18" t="n">
        <v>1</v>
      </c>
      <c r="I98" s="18" t="n">
        <f aca="false">IF(AND(E98=1,F98=1,G98=1,H98=1),1,0)</f>
        <v>1</v>
      </c>
      <c r="J98" s="91"/>
      <c r="K98" s="5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</row>
    <row r="99" customFormat="false" ht="12" hidden="false" customHeight="true" outlineLevel="0" collapsed="false">
      <c r="A99" s="11" t="s">
        <v>220</v>
      </c>
      <c r="B99" s="19" t="n">
        <v>42535</v>
      </c>
      <c r="C99" s="18" t="str">
        <f aca="false">IF(tone!A80=MEG!A80,MEG!C80)</f>
        <v>0113</v>
      </c>
      <c r="D99" s="18" t="n">
        <f aca="false">IF(tone!B80=MEG!B80,MEG!E80)</f>
        <v>1800</v>
      </c>
      <c r="E99" s="18" t="n">
        <v>1</v>
      </c>
      <c r="F99" s="18" t="n">
        <v>1</v>
      </c>
      <c r="G99" s="18" t="n">
        <v>1</v>
      </c>
      <c r="H99" s="18" t="n">
        <v>1</v>
      </c>
      <c r="I99" s="18" t="n">
        <f aca="false">IF(AND(E99=1,F99=1,G99=1,H99=1),1,0)</f>
        <v>1</v>
      </c>
      <c r="J99" s="91"/>
      <c r="K99" s="5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</row>
    <row r="100" customFormat="false" ht="12" hidden="false" customHeight="true" outlineLevel="0" collapsed="false">
      <c r="A100" s="18" t="s">
        <v>141</v>
      </c>
      <c r="B100" s="38" t="n">
        <v>42411</v>
      </c>
      <c r="C100" s="18" t="str">
        <f aca="false">IF(tone!A109=MEG!A109,MEG!C109)</f>
        <v>0113</v>
      </c>
      <c r="D100" s="18" t="n">
        <f aca="false">IF(tone!B109=MEG!B109,MEG!E109)</f>
        <v>1800</v>
      </c>
      <c r="E100" s="18" t="n">
        <v>1</v>
      </c>
      <c r="F100" s="18" t="n">
        <v>1</v>
      </c>
      <c r="G100" s="18" t="n">
        <v>1</v>
      </c>
      <c r="H100" s="18" t="n">
        <v>1</v>
      </c>
      <c r="I100" s="18" t="n">
        <f aca="false">IF(AND(E100=1,F100=1,G100=1,H100=1),1,0)</f>
        <v>1</v>
      </c>
      <c r="J100" s="91"/>
      <c r="K100" s="5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</row>
    <row r="101" customFormat="false" ht="12" hidden="false" customHeight="true" outlineLevel="0" collapsed="false">
      <c r="A101" s="11" t="s">
        <v>221</v>
      </c>
      <c r="B101" s="19" t="n">
        <v>42559</v>
      </c>
      <c r="C101" s="11" t="str">
        <f aca="false">IF(tone!A63=MEG!A63,MEG!C63)</f>
        <v>0143</v>
      </c>
      <c r="D101" s="18" t="n">
        <f aca="false">IF(tone!B63=MEG!B63,MEG!E63)</f>
        <v>1800</v>
      </c>
      <c r="E101" s="18" t="n">
        <v>1</v>
      </c>
      <c r="F101" s="18" t="n">
        <v>1</v>
      </c>
      <c r="G101" s="18" t="n">
        <v>1</v>
      </c>
      <c r="H101" s="18" t="n">
        <v>1</v>
      </c>
      <c r="I101" s="18" t="n">
        <f aca="false">IF(AND(E101=1,F101=1,G101=1,H101=1),1,0)</f>
        <v>1</v>
      </c>
      <c r="J101" s="91"/>
      <c r="K101" s="5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</row>
    <row r="102" customFormat="false" ht="12" hidden="false" customHeight="true" outlineLevel="0" collapsed="false">
      <c r="A102" s="11" t="s">
        <v>163</v>
      </c>
      <c r="B102" s="19" t="n">
        <v>42417</v>
      </c>
      <c r="C102" s="11" t="str">
        <f aca="false">IF(tone!A64=MEG!A64,MEG!C64)</f>
        <v>0143</v>
      </c>
      <c r="D102" s="18" t="n">
        <f aca="false">IF(tone!B64=MEG!B64,MEG!E64)</f>
        <v>1800</v>
      </c>
      <c r="E102" s="18" t="n">
        <v>1</v>
      </c>
      <c r="F102" s="18" t="n">
        <v>1</v>
      </c>
      <c r="G102" s="18" t="n">
        <v>1</v>
      </c>
      <c r="H102" s="18" t="n">
        <v>0</v>
      </c>
      <c r="I102" s="18" t="n">
        <f aca="false">IF(AND(E102=1,F102=1,G102=1,H102=1),1,0)</f>
        <v>0</v>
      </c>
      <c r="J102" s="91" t="s">
        <v>417</v>
      </c>
      <c r="K102" s="92"/>
      <c r="L102" s="59"/>
      <c r="M102" s="59"/>
      <c r="N102" s="59"/>
      <c r="O102" s="59"/>
      <c r="P102" s="60"/>
      <c r="Q102" s="59"/>
      <c r="R102" s="59"/>
      <c r="S102" s="59"/>
      <c r="T102" s="59"/>
      <c r="U102" s="59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</row>
    <row r="103" customFormat="false" ht="12" hidden="false" customHeight="true" outlineLevel="0" collapsed="false">
      <c r="A103" s="18" t="s">
        <v>223</v>
      </c>
      <c r="B103" s="19" t="n">
        <v>42552</v>
      </c>
      <c r="C103" s="11" t="str">
        <f aca="false">IF(tone!A110=MEG!A110,MEG!C110)</f>
        <v>0143</v>
      </c>
      <c r="D103" s="18" t="n">
        <f aca="false">IF(tone!B110=MEG!B110,MEG!E110)</f>
        <v>1800</v>
      </c>
      <c r="E103" s="18" t="n">
        <v>1</v>
      </c>
      <c r="F103" s="18" t="n">
        <v>1</v>
      </c>
      <c r="G103" s="18" t="n">
        <v>1</v>
      </c>
      <c r="H103" s="18" t="n">
        <v>1</v>
      </c>
      <c r="I103" s="18" t="n">
        <f aca="false">IF(AND(E103=1,F103=1,G103=1,H103=1),1,0)</f>
        <v>1</v>
      </c>
      <c r="J103" s="91"/>
      <c r="K103" s="92"/>
      <c r="L103" s="59"/>
      <c r="M103" s="59"/>
      <c r="N103" s="59"/>
      <c r="O103" s="59"/>
      <c r="P103" s="60"/>
      <c r="Q103" s="59"/>
      <c r="R103" s="59"/>
      <c r="S103" s="59"/>
      <c r="T103" s="59"/>
      <c r="U103" s="59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</row>
    <row r="104" customFormat="false" ht="12" hidden="false" customHeight="true" outlineLevel="0" collapsed="false">
      <c r="A104" s="16" t="s">
        <v>88</v>
      </c>
      <c r="B104" s="23" t="n">
        <v>42459</v>
      </c>
      <c r="C104" s="11" t="str">
        <f aca="false">IF(tone!A65=MEG!A65,MEG!C65)</f>
        <v>1423</v>
      </c>
      <c r="D104" s="18" t="n">
        <f aca="false">IF(tone!B65=MEG!B65,MEG!E65)</f>
        <v>1800</v>
      </c>
      <c r="E104" s="18" t="n">
        <v>1</v>
      </c>
      <c r="F104" s="18" t="n">
        <v>1</v>
      </c>
      <c r="G104" s="18" t="n">
        <v>1</v>
      </c>
      <c r="H104" s="18" t="n">
        <v>1</v>
      </c>
      <c r="I104" s="18" t="n">
        <f aca="false">IF(AND(E104=1,F104=1,G104=1,H104=1),1,0)</f>
        <v>1</v>
      </c>
      <c r="J104" s="91"/>
      <c r="K104" s="92"/>
      <c r="L104" s="59"/>
      <c r="M104" s="59"/>
      <c r="N104" s="59"/>
      <c r="O104" s="59"/>
      <c r="P104" s="60"/>
      <c r="Q104" s="59"/>
      <c r="R104" s="59"/>
      <c r="S104" s="59"/>
      <c r="T104" s="59"/>
      <c r="U104" s="59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</row>
    <row r="105" customFormat="false" ht="12" hidden="false" customHeight="true" outlineLevel="0" collapsed="false">
      <c r="A105" s="18" t="s">
        <v>164</v>
      </c>
      <c r="B105" s="19" t="n">
        <v>42465</v>
      </c>
      <c r="C105" s="11" t="str">
        <f aca="false">IF(tone!A66=MEG!A66,MEG!C66)</f>
        <v>0113</v>
      </c>
      <c r="D105" s="18" t="n">
        <f aca="false">IF(tone!B66=MEG!B66,MEG!E66)</f>
        <v>1800</v>
      </c>
      <c r="E105" s="18" t="n">
        <v>1</v>
      </c>
      <c r="F105" s="18" t="n">
        <v>1</v>
      </c>
      <c r="G105" s="18" t="n">
        <v>1</v>
      </c>
      <c r="H105" s="18" t="n">
        <v>1</v>
      </c>
      <c r="I105" s="18" t="n">
        <f aca="false">IF(AND(E105=1,F105=1,G105=1,H105=1),1,0)</f>
        <v>1</v>
      </c>
      <c r="J105" s="91"/>
      <c r="K105" s="92"/>
      <c r="L105" s="59"/>
      <c r="M105" s="59"/>
      <c r="N105" s="59"/>
      <c r="O105" s="59"/>
      <c r="P105" s="60"/>
      <c r="Q105" s="59"/>
      <c r="R105" s="59"/>
      <c r="S105" s="59"/>
      <c r="T105" s="59"/>
      <c r="U105" s="59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 customFormat="false" ht="12" hidden="false" customHeight="true" outlineLevel="0" collapsed="false">
      <c r="A106" s="18" t="s">
        <v>224</v>
      </c>
      <c r="B106" s="19" t="n">
        <v>42587</v>
      </c>
      <c r="C106" s="11" t="str">
        <f aca="false">IF(tone!A67=MEG!A67,MEG!C67)</f>
        <v>0113</v>
      </c>
      <c r="D106" s="18" t="n">
        <f aca="false">IF(tone!B67=MEG!B67,MEG!E67)</f>
        <v>1800</v>
      </c>
      <c r="E106" s="18" t="n">
        <v>1</v>
      </c>
      <c r="F106" s="18" t="n">
        <v>1</v>
      </c>
      <c r="G106" s="18" t="n">
        <v>1</v>
      </c>
      <c r="H106" s="18" t="n">
        <v>1</v>
      </c>
      <c r="I106" s="18" t="n">
        <f aca="false">IF(AND(E106=1,F106=1,G106=1,H106=1),1,0)</f>
        <v>1</v>
      </c>
      <c r="J106" s="91"/>
      <c r="K106" s="92"/>
      <c r="L106" s="59"/>
      <c r="M106" s="59"/>
      <c r="N106" s="59"/>
      <c r="O106" s="59"/>
      <c r="P106" s="60"/>
      <c r="Q106" s="59"/>
      <c r="R106" s="59"/>
      <c r="S106" s="59"/>
      <c r="T106" s="59"/>
      <c r="U106" s="59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 customFormat="false" ht="12" hidden="false" customHeight="true" outlineLevel="0" collapsed="false">
      <c r="A107" s="11" t="s">
        <v>165</v>
      </c>
      <c r="B107" s="19" t="n">
        <v>42466</v>
      </c>
      <c r="C107" s="11" t="str">
        <f aca="false">IF(tone!A68=MEG!A68,MEG!C68)</f>
        <v>0113</v>
      </c>
      <c r="D107" s="18" t="n">
        <f aca="false">IF(tone!B68=MEG!B68,MEG!E68)</f>
        <v>1800</v>
      </c>
      <c r="E107" s="18" t="n">
        <v>1</v>
      </c>
      <c r="F107" s="18" t="n">
        <v>1</v>
      </c>
      <c r="G107" s="18" t="n">
        <v>1</v>
      </c>
      <c r="H107" s="18" t="n">
        <v>1</v>
      </c>
      <c r="I107" s="18" t="n">
        <f aca="false">IF(AND(E107=1,F107=1,G107=1,H107=1),1,0)</f>
        <v>1</v>
      </c>
      <c r="J107" s="91"/>
      <c r="K107" s="92"/>
      <c r="L107" s="59"/>
      <c r="M107" s="59"/>
      <c r="N107" s="59"/>
      <c r="O107" s="59"/>
      <c r="P107" s="60"/>
      <c r="Q107" s="59"/>
      <c r="R107" s="59"/>
      <c r="S107" s="59"/>
      <c r="T107" s="59"/>
      <c r="U107" s="59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 customFormat="false" ht="12" hidden="false" customHeight="true" outlineLevel="0" collapsed="false">
      <c r="A108" s="11" t="s">
        <v>226</v>
      </c>
      <c r="B108" s="19" t="n">
        <v>42594</v>
      </c>
      <c r="C108" s="11" t="str">
        <f aca="false">IF(tone!A69=MEG!A69,MEG!C69)</f>
        <v>0113</v>
      </c>
      <c r="D108" s="18" t="n">
        <f aca="false">IF(tone!B69=MEG!B69,MEG!E69)</f>
        <v>1800</v>
      </c>
      <c r="E108" s="18" t="n">
        <v>1</v>
      </c>
      <c r="F108" s="18" t="n">
        <v>1</v>
      </c>
      <c r="G108" s="18" t="n">
        <v>1</v>
      </c>
      <c r="H108" s="18" t="n">
        <v>1</v>
      </c>
      <c r="I108" s="18" t="n">
        <f aca="false">IF(AND(E108=1,F108=1,G108=1,H108=1),1,0)</f>
        <v>1</v>
      </c>
      <c r="J108" s="91"/>
      <c r="K108" s="5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 customFormat="false" ht="12" hidden="false" customHeight="true" outlineLevel="0" collapsed="false">
      <c r="A109" s="11" t="s">
        <v>166</v>
      </c>
      <c r="B109" s="19" t="n">
        <v>42472</v>
      </c>
      <c r="C109" s="11" t="str">
        <f aca="false">IF(tone!A70=MEG!A70,MEG!C70)</f>
        <v>0141</v>
      </c>
      <c r="D109" s="18" t="n">
        <f aca="false">IF(tone!B70=MEG!B70,MEG!E70)</f>
        <v>1800</v>
      </c>
      <c r="E109" s="18" t="n">
        <v>1</v>
      </c>
      <c r="F109" s="18" t="n">
        <v>1</v>
      </c>
      <c r="G109" s="18" t="n">
        <v>1</v>
      </c>
      <c r="H109" s="18" t="n">
        <v>1</v>
      </c>
      <c r="I109" s="18" t="n">
        <f aca="false">IF(AND(E109=1,F109=1,G109=1,H109=1),1,0)</f>
        <v>1</v>
      </c>
      <c r="J109" s="91"/>
      <c r="K109" s="92"/>
      <c r="L109" s="59"/>
      <c r="M109" s="59"/>
      <c r="N109" s="59"/>
      <c r="O109" s="59"/>
      <c r="P109" s="60"/>
      <c r="Q109" s="59"/>
      <c r="R109" s="59"/>
      <c r="S109" s="59"/>
      <c r="T109" s="59"/>
      <c r="U109" s="59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 customFormat="false" ht="12" hidden="false" customHeight="true" outlineLevel="0" collapsed="false">
      <c r="A110" s="11" t="s">
        <v>227</v>
      </c>
      <c r="B110" s="19" t="n">
        <v>42606</v>
      </c>
      <c r="C110" s="11" t="str">
        <f aca="false">IF(tone!A111=MEG!A111,MEG!C111)</f>
        <v>0143</v>
      </c>
      <c r="D110" s="18" t="n">
        <f aca="false">IF(tone!B111=MEG!B111,MEG!E111)</f>
        <v>1200</v>
      </c>
      <c r="E110" s="18" t="n">
        <v>1</v>
      </c>
      <c r="F110" s="18" t="n">
        <v>1</v>
      </c>
      <c r="G110" s="18" t="n">
        <v>1</v>
      </c>
      <c r="H110" s="18" t="n">
        <v>1</v>
      </c>
      <c r="I110" s="18" t="n">
        <f aca="false">IF(AND(E110=1,F110=1,G110=1,H110=1),1,0)</f>
        <v>1</v>
      </c>
      <c r="J110" s="91"/>
      <c r="K110" s="5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 customFormat="false" ht="12" hidden="false" customHeight="true" outlineLevel="0" collapsed="false">
      <c r="A111" s="11" t="s">
        <v>266</v>
      </c>
      <c r="B111" s="19" t="n">
        <v>42235</v>
      </c>
      <c r="C111" s="11" t="str">
        <f aca="false">IF(tone!A20=MEG!A20,MEG!C20)</f>
        <v>1543</v>
      </c>
      <c r="D111" s="18" t="n">
        <f aca="false">IF(tone!B20=MEG!B20,MEG!E20)</f>
        <v>1800</v>
      </c>
      <c r="E111" s="18" t="n">
        <v>1</v>
      </c>
      <c r="F111" s="18" t="n">
        <v>1</v>
      </c>
      <c r="G111" s="18" t="n">
        <v>1</v>
      </c>
      <c r="H111" s="18" t="n">
        <v>1</v>
      </c>
      <c r="I111" s="18" t="n">
        <f aca="false">IF(AND(E111=1,F111=1,G111=1,H111=1),1,0)</f>
        <v>1</v>
      </c>
      <c r="J111" s="91"/>
      <c r="K111" s="92"/>
      <c r="L111" s="59"/>
      <c r="M111" s="59"/>
      <c r="N111" s="59"/>
      <c r="O111" s="59"/>
      <c r="P111" s="60"/>
      <c r="Q111" s="59"/>
      <c r="R111" s="59"/>
      <c r="S111" s="59"/>
      <c r="T111" s="59"/>
      <c r="U111" s="59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 customFormat="false" ht="12" hidden="false" customHeight="true" outlineLevel="0" collapsed="false">
      <c r="A112" s="11" t="s">
        <v>167</v>
      </c>
      <c r="B112" s="19" t="n">
        <v>42234</v>
      </c>
      <c r="C112" s="11" t="str">
        <f aca="false">IF(tone!A16=MEG!A16,MEG!C16)</f>
        <v>0114</v>
      </c>
      <c r="D112" s="18" t="n">
        <f aca="false">IF(tone!B16=MEG!B16,MEG!E16)</f>
        <v>1800</v>
      </c>
      <c r="E112" s="18" t="n">
        <v>1</v>
      </c>
      <c r="F112" s="18" t="n">
        <v>1</v>
      </c>
      <c r="G112" s="18" t="n">
        <v>1</v>
      </c>
      <c r="H112" s="18" t="n">
        <v>1</v>
      </c>
      <c r="I112" s="18" t="n">
        <f aca="false">IF(AND(E112=1,F112=1,G112=1,H112=1),1,0)</f>
        <v>1</v>
      </c>
      <c r="J112" s="91"/>
      <c r="K112" s="92"/>
      <c r="L112" s="59"/>
      <c r="M112" s="59"/>
      <c r="N112" s="59"/>
      <c r="O112" s="59"/>
      <c r="P112" s="60"/>
      <c r="Q112" s="59"/>
      <c r="R112" s="59"/>
      <c r="S112" s="59"/>
      <c r="T112" s="59"/>
      <c r="U112" s="59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 customFormat="false" ht="12" hidden="false" customHeight="true" outlineLevel="0" collapsed="false">
      <c r="A113" s="11" t="s">
        <v>228</v>
      </c>
      <c r="B113" s="19" t="n">
        <v>42373</v>
      </c>
      <c r="C113" s="11" t="str">
        <f aca="false">IF(tone!A71=MEG!A71,MEG!C71)</f>
        <v>0143</v>
      </c>
      <c r="D113" s="18" t="n">
        <f aca="false">IF(tone!B71=MEG!B71,MEG!E71)</f>
        <v>1800</v>
      </c>
      <c r="E113" s="18" t="n">
        <v>1</v>
      </c>
      <c r="F113" s="18" t="n">
        <v>1</v>
      </c>
      <c r="G113" s="18" t="n">
        <v>1</v>
      </c>
      <c r="H113" s="18" t="n">
        <v>1</v>
      </c>
      <c r="I113" s="18" t="n">
        <f aca="false">IF(AND(E113=1,F113=1,G113=1,H113=1),1,0)</f>
        <v>1</v>
      </c>
      <c r="J113" s="91"/>
      <c r="K113" s="92"/>
      <c r="L113" s="59"/>
      <c r="M113" s="59"/>
      <c r="N113" s="59"/>
      <c r="O113" s="59"/>
      <c r="P113" s="60"/>
      <c r="Q113" s="59"/>
      <c r="R113" s="59"/>
      <c r="S113" s="59"/>
      <c r="T113" s="59"/>
      <c r="U113" s="59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 customFormat="false" ht="12" hidden="false" customHeight="true" outlineLevel="0" collapsed="false">
      <c r="A114" s="11" t="s">
        <v>168</v>
      </c>
      <c r="B114" s="19" t="n">
        <v>42237</v>
      </c>
      <c r="C114" s="11" t="str">
        <f aca="false">IF(tone!A17=MEG!A17,MEG!C17)</f>
        <v>0143</v>
      </c>
      <c r="D114" s="18" t="n">
        <f aca="false">IF(tone!B17=MEG!B17,MEG!E17)</f>
        <v>1800</v>
      </c>
      <c r="E114" s="18" t="n">
        <v>1</v>
      </c>
      <c r="F114" s="18" t="n">
        <v>1</v>
      </c>
      <c r="G114" s="18" t="n">
        <v>1</v>
      </c>
      <c r="H114" s="18" t="n">
        <v>1</v>
      </c>
      <c r="I114" s="18" t="n">
        <f aca="false">IF(AND(E114=1,F114=1,G114=1,H114=1),1,0)</f>
        <v>1</v>
      </c>
      <c r="J114" s="91"/>
      <c r="K114" s="92"/>
      <c r="L114" s="59"/>
      <c r="M114" s="59"/>
      <c r="N114" s="59"/>
      <c r="O114" s="59"/>
      <c r="P114" s="60"/>
      <c r="Q114" s="59"/>
      <c r="R114" s="59"/>
      <c r="S114" s="59"/>
      <c r="T114" s="59"/>
      <c r="U114" s="59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 customFormat="false" ht="12" hidden="false" customHeight="true" outlineLevel="0" collapsed="false">
      <c r="A115" s="11" t="s">
        <v>229</v>
      </c>
      <c r="B115" s="19" t="n">
        <v>42367</v>
      </c>
      <c r="C115" s="11" t="str">
        <f aca="false">IF(tone!A72=MEG!A72,MEG!C72)</f>
        <v>0141</v>
      </c>
      <c r="D115" s="18" t="n">
        <f aca="false">IF(tone!B72=MEG!B72,MEG!E72)</f>
        <v>1800</v>
      </c>
      <c r="E115" s="18" t="n">
        <v>1</v>
      </c>
      <c r="F115" s="18" t="n">
        <v>1</v>
      </c>
      <c r="G115" s="18" t="n">
        <v>1</v>
      </c>
      <c r="H115" s="18" t="n">
        <v>1</v>
      </c>
      <c r="I115" s="18" t="n">
        <f aca="false">IF(AND(E115=1,F115=1,G115=1,H115=1),1,0)</f>
        <v>1</v>
      </c>
      <c r="J115" s="91"/>
      <c r="K115" s="92"/>
      <c r="L115" s="59"/>
      <c r="M115" s="59"/>
      <c r="N115" s="59"/>
      <c r="O115" s="59"/>
      <c r="P115" s="60"/>
      <c r="Q115" s="59"/>
      <c r="R115" s="59"/>
      <c r="S115" s="59"/>
      <c r="T115" s="59"/>
      <c r="U115" s="59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</row>
    <row r="116" customFormat="false" ht="12" hidden="false" customHeight="true" outlineLevel="0" collapsed="false">
      <c r="A116" s="11" t="s">
        <v>170</v>
      </c>
      <c r="B116" s="19" t="n">
        <v>42250</v>
      </c>
      <c r="C116" s="11" t="str">
        <f aca="false">IF(tone!A18=MEG!A18,MEG!C18)</f>
        <v>0143</v>
      </c>
      <c r="D116" s="18" t="n">
        <f aca="false">IF(tone!B18=MEG!B18,MEG!E18)</f>
        <v>1800</v>
      </c>
      <c r="E116" s="18" t="n">
        <v>1</v>
      </c>
      <c r="F116" s="18" t="n">
        <v>1</v>
      </c>
      <c r="G116" s="18" t="n">
        <v>0</v>
      </c>
      <c r="H116" s="18" t="n">
        <v>0</v>
      </c>
      <c r="I116" s="18" t="n">
        <f aca="false">IF(AND(E116=1,F116=1,G116=1,H116=1),1,0)</f>
        <v>0</v>
      </c>
      <c r="J116" s="97" t="s">
        <v>466</v>
      </c>
      <c r="K116" s="92"/>
      <c r="L116" s="59"/>
      <c r="M116" s="59"/>
      <c r="N116" s="59"/>
      <c r="O116" s="59"/>
      <c r="P116" s="60"/>
      <c r="Q116" s="59"/>
      <c r="R116" s="59"/>
      <c r="S116" s="59"/>
      <c r="T116" s="59"/>
      <c r="U116" s="59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</row>
    <row r="117" customFormat="false" ht="12" hidden="false" customHeight="true" outlineLevel="0" collapsed="false">
      <c r="A117" s="11" t="s">
        <v>230</v>
      </c>
      <c r="B117" s="19" t="n">
        <v>42373</v>
      </c>
      <c r="C117" s="11" t="str">
        <f aca="false">IF(tone!A73=MEG!A73,MEG!C73)</f>
        <v>0113</v>
      </c>
      <c r="D117" s="18" t="n">
        <f aca="false">IF(tone!B73=MEG!B73,MEG!E73)</f>
        <v>1800</v>
      </c>
      <c r="E117" s="18" t="n">
        <v>1</v>
      </c>
      <c r="F117" s="18" t="n">
        <v>1</v>
      </c>
      <c r="G117" s="18" t="n">
        <v>1</v>
      </c>
      <c r="H117" s="18" t="n">
        <v>1</v>
      </c>
      <c r="I117" s="18" t="n">
        <f aca="false">IF(AND(E117=1,F117=1,G117=1,H117=1),1,0)</f>
        <v>1</v>
      </c>
      <c r="J117" s="91"/>
      <c r="K117" s="92"/>
      <c r="L117" s="59"/>
      <c r="M117" s="59"/>
      <c r="N117" s="59"/>
      <c r="O117" s="59"/>
      <c r="P117" s="60"/>
      <c r="Q117" s="59"/>
      <c r="R117" s="59"/>
      <c r="S117" s="59"/>
      <c r="T117" s="59"/>
      <c r="U117" s="59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8" activeCellId="0" sqref="A68"/>
    </sheetView>
  </sheetViews>
  <sheetFormatPr defaultRowHeight="13" zeroHeight="false" outlineLevelRow="0" outlineLevelCol="0"/>
  <cols>
    <col collapsed="false" customWidth="true" hidden="false" outlineLevel="0" max="1" min="1" style="0" width="15.83"/>
    <col collapsed="false" customWidth="true" hidden="false" outlineLevel="0" max="2" min="2" style="0" width="29.83"/>
    <col collapsed="false" customWidth="true" hidden="false" outlineLevel="0" max="5" min="3" style="0" width="10.65"/>
    <col collapsed="false" customWidth="true" hidden="false" outlineLevel="0" max="6" min="6" style="0" width="10.84"/>
    <col collapsed="false" customWidth="true" hidden="false" outlineLevel="0" max="7" min="7" style="0" width="13.66"/>
    <col collapsed="false" customWidth="true" hidden="false" outlineLevel="0" max="8" min="8" style="0" width="20.17"/>
    <col collapsed="false" customWidth="true" hidden="false" outlineLevel="0" max="11" min="9" style="0" width="19.5"/>
    <col collapsed="false" customWidth="true" hidden="false" outlineLevel="0" max="21" min="12" style="0" width="15.83"/>
    <col collapsed="false" customWidth="true" hidden="false" outlineLevel="0" max="27" min="22" style="0" width="13.66"/>
    <col collapsed="false" customWidth="true" hidden="false" outlineLevel="0" max="1025" min="28" style="0" width="24.34"/>
  </cols>
  <sheetData>
    <row r="1" customFormat="false" ht="12" hidden="false" customHeight="true" outlineLevel="0" collapsed="false">
      <c r="A1" s="5" t="s">
        <v>15</v>
      </c>
      <c r="B1" s="6" t="s">
        <v>17</v>
      </c>
      <c r="C1" s="51" t="s">
        <v>231</v>
      </c>
      <c r="D1" s="5" t="s">
        <v>233</v>
      </c>
      <c r="E1" s="5" t="s">
        <v>458</v>
      </c>
      <c r="F1" s="5" t="s">
        <v>459</v>
      </c>
      <c r="G1" s="5" t="s">
        <v>462</v>
      </c>
      <c r="H1" s="59"/>
      <c r="I1" s="59"/>
      <c r="J1" s="59"/>
      <c r="K1" s="59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 customFormat="false" ht="12" hidden="false" customHeight="true" outlineLevel="0" collapsed="false">
      <c r="A2" s="11" t="s">
        <v>27</v>
      </c>
      <c r="B2" s="13" t="n">
        <v>42262</v>
      </c>
      <c r="C2" s="11" t="str">
        <f aca="false">IF(ids!A2=MEG!A2,MEG!C2)</f>
        <v>0113</v>
      </c>
      <c r="D2" s="18" t="n">
        <f aca="false">IF(ids!B2=MEG!B2,MEG!E2)</f>
        <v>1200</v>
      </c>
      <c r="E2" s="18" t="n">
        <v>1</v>
      </c>
      <c r="F2" s="18" t="n">
        <v>1</v>
      </c>
      <c r="G2" s="18" t="n">
        <f aca="false">IF(AND(E2=1,F2=1),1,0)</f>
        <v>1</v>
      </c>
      <c r="H2" s="59"/>
      <c r="I2" s="59"/>
      <c r="J2" s="59"/>
      <c r="K2" s="59"/>
      <c r="L2" s="60"/>
      <c r="M2" s="59"/>
      <c r="N2" s="59"/>
      <c r="O2" s="59"/>
      <c r="P2" s="59"/>
      <c r="Q2" s="59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customFormat="false" ht="12" hidden="false" customHeight="true" outlineLevel="0" collapsed="false">
      <c r="A3" s="11" t="s">
        <v>31</v>
      </c>
      <c r="B3" s="19" t="n">
        <v>42293</v>
      </c>
      <c r="C3" s="11" t="str">
        <f aca="false">IF(ids!A3=MEG!A3,MEG!C3)</f>
        <v>0113</v>
      </c>
      <c r="D3" s="18" t="n">
        <f aca="false">IF(ids!B3=MEG!B3,MEG!E3)</f>
        <v>1200</v>
      </c>
      <c r="E3" s="18" t="n">
        <v>1</v>
      </c>
      <c r="F3" s="18" t="n">
        <v>1</v>
      </c>
      <c r="G3" s="18" t="n">
        <f aca="false">IF(AND(E3=1,F3=1),1,0)</f>
        <v>1</v>
      </c>
      <c r="H3" s="59"/>
      <c r="I3" s="59"/>
      <c r="J3" s="59"/>
      <c r="K3" s="59"/>
      <c r="L3" s="60"/>
      <c r="M3" s="59"/>
      <c r="N3" s="59"/>
      <c r="O3" s="59"/>
      <c r="P3" s="59"/>
      <c r="Q3" s="59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customFormat="false" ht="12" hidden="false" customHeight="true" outlineLevel="0" collapsed="false">
      <c r="A4" s="11" t="s">
        <v>34</v>
      </c>
      <c r="B4" s="19" t="n">
        <v>42276</v>
      </c>
      <c r="C4" s="11" t="str">
        <f aca="false">IF(ids!A4=MEG!A4,MEG!C4)</f>
        <v>0113</v>
      </c>
      <c r="D4" s="18" t="n">
        <f aca="false">IF(ids!B4=MEG!B4,MEG!E4)</f>
        <v>1200</v>
      </c>
      <c r="E4" s="18" t="n">
        <v>1</v>
      </c>
      <c r="F4" s="18" t="n">
        <v>1</v>
      </c>
      <c r="G4" s="18" t="n">
        <f aca="false">IF(AND(E4=1,F4=1),1,0)</f>
        <v>1</v>
      </c>
      <c r="H4" s="59"/>
      <c r="I4" s="59"/>
      <c r="J4" s="59"/>
      <c r="K4" s="59"/>
      <c r="L4" s="60"/>
      <c r="M4" s="59"/>
      <c r="N4" s="59"/>
      <c r="O4" s="59"/>
      <c r="P4" s="59"/>
      <c r="Q4" s="59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customFormat="false" ht="12" hidden="false" customHeight="true" outlineLevel="0" collapsed="false">
      <c r="A5" s="11" t="s">
        <v>90</v>
      </c>
      <c r="B5" s="19" t="n">
        <v>42286</v>
      </c>
      <c r="C5" s="11" t="str">
        <f aca="false">IF(ids!A5=MEG!A5,MEG!C5)</f>
        <v>0113</v>
      </c>
      <c r="D5" s="18" t="n">
        <f aca="false">IF(ids!B5=MEG!B5,MEG!E5)</f>
        <v>1200</v>
      </c>
      <c r="E5" s="18" t="n">
        <v>1</v>
      </c>
      <c r="F5" s="18" t="n">
        <v>1</v>
      </c>
      <c r="G5" s="18" t="n">
        <f aca="false">IF(AND(E5=1,F5=1),1,0)</f>
        <v>1</v>
      </c>
      <c r="H5" s="59"/>
      <c r="I5" s="59"/>
      <c r="J5" s="59"/>
      <c r="K5" s="59"/>
      <c r="L5" s="60"/>
      <c r="M5" s="59"/>
      <c r="N5" s="59"/>
      <c r="O5" s="59"/>
      <c r="P5" s="59"/>
      <c r="Q5" s="59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customFormat="false" ht="12" hidden="false" customHeight="true" outlineLevel="0" collapsed="false">
      <c r="A6" s="11" t="s">
        <v>37</v>
      </c>
      <c r="B6" s="19" t="n">
        <v>42279</v>
      </c>
      <c r="C6" s="11" t="str">
        <f aca="false">IF(ids!A6=MEG!A6,MEG!C6)</f>
        <v>0113</v>
      </c>
      <c r="D6" s="18" t="n">
        <f aca="false">IF(ids!B6=MEG!B6,MEG!E6)</f>
        <v>1200</v>
      </c>
      <c r="E6" s="18" t="n">
        <v>1</v>
      </c>
      <c r="F6" s="18" t="n">
        <v>1</v>
      </c>
      <c r="G6" s="18" t="n">
        <f aca="false">IF(AND(E6=1,F6=1),1,0)</f>
        <v>1</v>
      </c>
      <c r="H6" s="59"/>
      <c r="I6" s="59"/>
      <c r="J6" s="59"/>
      <c r="K6" s="59"/>
      <c r="L6" s="60"/>
      <c r="M6" s="59"/>
      <c r="N6" s="59"/>
      <c r="O6" s="59"/>
      <c r="P6" s="59"/>
      <c r="Q6" s="59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customFormat="false" ht="12" hidden="false" customHeight="true" outlineLevel="0" collapsed="false">
      <c r="A7" s="11" t="s">
        <v>39</v>
      </c>
      <c r="B7" s="19" t="n">
        <v>42286</v>
      </c>
      <c r="C7" s="11" t="str">
        <f aca="false">IF(ids!A7=MEG!A7,MEG!C7)</f>
        <v>0113</v>
      </c>
      <c r="D7" s="18" t="n">
        <f aca="false">IF(ids!B7=MEG!B7,MEG!E7)</f>
        <v>1200</v>
      </c>
      <c r="E7" s="18" t="n">
        <v>1</v>
      </c>
      <c r="F7" s="18" t="n">
        <v>0</v>
      </c>
      <c r="G7" s="18" t="n">
        <f aca="false">IF(AND(E7=1,F7=1),1,0)</f>
        <v>0</v>
      </c>
      <c r="H7" s="60" t="s">
        <v>467</v>
      </c>
      <c r="I7" s="59"/>
      <c r="J7" s="59"/>
      <c r="K7" s="59"/>
      <c r="L7" s="60"/>
      <c r="M7" s="59"/>
      <c r="N7" s="59"/>
      <c r="O7" s="59"/>
      <c r="P7" s="59"/>
      <c r="Q7" s="59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customFormat="false" ht="12" hidden="false" customHeight="true" outlineLevel="0" collapsed="false">
      <c r="A8" s="11" t="s">
        <v>41</v>
      </c>
      <c r="B8" s="19" t="n">
        <v>42314</v>
      </c>
      <c r="C8" s="11" t="str">
        <f aca="false">IF(ids!A8=MEG!A8,MEG!C8)</f>
        <v>0141</v>
      </c>
      <c r="D8" s="18" t="n">
        <f aca="false">IF(ids!B8=MEG!B8,MEG!E8)</f>
        <v>1800</v>
      </c>
      <c r="E8" s="18" t="n">
        <v>1</v>
      </c>
      <c r="F8" s="16" t="n">
        <v>1</v>
      </c>
      <c r="G8" s="18" t="n">
        <f aca="false">IF(AND(E8=1,F8=1),1,0)</f>
        <v>1</v>
      </c>
      <c r="H8" s="59"/>
      <c r="I8" s="59"/>
      <c r="J8" s="59"/>
      <c r="K8" s="59"/>
      <c r="L8" s="60"/>
      <c r="M8" s="59"/>
      <c r="N8" s="59"/>
      <c r="O8" s="59"/>
      <c r="P8" s="59"/>
      <c r="Q8" s="59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customFormat="false" ht="12" hidden="false" customHeight="true" outlineLevel="0" collapsed="false">
      <c r="A9" s="11" t="s">
        <v>44</v>
      </c>
      <c r="B9" s="19" t="n">
        <v>42310</v>
      </c>
      <c r="C9" s="11" t="str">
        <f aca="false">IF(ids!A9=MEG!A9,MEG!C9)</f>
        <v>0143</v>
      </c>
      <c r="D9" s="18" t="n">
        <f aca="false">IF(ids!B9=MEG!B9,MEG!E9)</f>
        <v>1800</v>
      </c>
      <c r="E9" s="18" t="n">
        <v>1</v>
      </c>
      <c r="F9" s="16" t="n">
        <v>1</v>
      </c>
      <c r="G9" s="18" t="n">
        <f aca="false">IF(AND(E9=1,F9=1),1,0)</f>
        <v>1</v>
      </c>
      <c r="H9" s="59"/>
      <c r="I9" s="59"/>
      <c r="J9" s="59"/>
      <c r="K9" s="59"/>
      <c r="L9" s="60"/>
      <c r="M9" s="59"/>
      <c r="N9" s="59"/>
      <c r="O9" s="59"/>
      <c r="P9" s="59"/>
      <c r="Q9" s="59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customFormat="false" ht="12" hidden="false" customHeight="true" outlineLevel="0" collapsed="false">
      <c r="A10" s="11" t="s">
        <v>47</v>
      </c>
      <c r="B10" s="19" t="n">
        <v>42313</v>
      </c>
      <c r="C10" s="11" t="str">
        <f aca="false">IF(ids!A10=MEG!A10,MEG!C10)</f>
        <v>0143</v>
      </c>
      <c r="D10" s="18" t="n">
        <f aca="false">IF(ids!B10=MEG!B10,MEG!E10)</f>
        <v>1800</v>
      </c>
      <c r="E10" s="18" t="n">
        <v>1</v>
      </c>
      <c r="F10" s="16" t="n">
        <v>1</v>
      </c>
      <c r="G10" s="18" t="n">
        <f aca="false">IF(AND(E10=1,F10=1),1,0)</f>
        <v>1</v>
      </c>
      <c r="H10" s="59"/>
      <c r="I10" s="59"/>
      <c r="J10" s="59"/>
      <c r="K10" s="59"/>
      <c r="L10" s="60"/>
      <c r="M10" s="59"/>
      <c r="N10" s="59"/>
      <c r="O10" s="59"/>
      <c r="P10" s="59"/>
      <c r="Q10" s="59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customFormat="false" ht="12" hidden="false" customHeight="true" outlineLevel="0" collapsed="false">
      <c r="A11" s="11" t="s">
        <v>49</v>
      </c>
      <c r="B11" s="23" t="n">
        <v>42300</v>
      </c>
      <c r="C11" s="11" t="str">
        <f aca="false">IF(ids!A11=MEG!A11,MEG!C11)</f>
        <v>0113</v>
      </c>
      <c r="D11" s="18" t="n">
        <f aca="false">IF(ids!B11=MEG!B11,MEG!E11)</f>
        <v>1800</v>
      </c>
      <c r="E11" s="18" t="n">
        <v>1</v>
      </c>
      <c r="F11" s="18" t="n">
        <v>1</v>
      </c>
      <c r="G11" s="18" t="n">
        <f aca="false">IF(AND(E11=1,F11=1),1,0)</f>
        <v>1</v>
      </c>
      <c r="H11" s="59"/>
      <c r="I11" s="59"/>
      <c r="J11" s="59"/>
      <c r="K11" s="59"/>
      <c r="L11" s="60"/>
      <c r="M11" s="59"/>
      <c r="N11" s="59"/>
      <c r="O11" s="59"/>
      <c r="P11" s="59"/>
      <c r="Q11" s="59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customFormat="false" ht="12" hidden="false" customHeight="true" outlineLevel="0" collapsed="false">
      <c r="A12" s="11" t="s">
        <v>51</v>
      </c>
      <c r="B12" s="23" t="n">
        <v>42304</v>
      </c>
      <c r="C12" s="11" t="str">
        <f aca="false">IF(ids!A12=MEG!A12,MEG!C12)</f>
        <v>0111</v>
      </c>
      <c r="D12" s="18" t="n">
        <f aca="false">IF(ids!B12=MEG!B12,MEG!E12)</f>
        <v>1800</v>
      </c>
      <c r="E12" s="16" t="n">
        <v>1</v>
      </c>
      <c r="F12" s="18" t="n">
        <v>1</v>
      </c>
      <c r="G12" s="18" t="n">
        <f aca="false">IF(AND(E12=1,F12=1),1,0)</f>
        <v>1</v>
      </c>
      <c r="H12" s="59"/>
      <c r="I12" s="59"/>
      <c r="J12" s="59"/>
      <c r="K12" s="59"/>
      <c r="L12" s="60"/>
      <c r="M12" s="59"/>
      <c r="N12" s="59"/>
      <c r="O12" s="59"/>
      <c r="P12" s="59"/>
      <c r="Q12" s="59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customFormat="false" ht="12" hidden="false" customHeight="true" outlineLevel="0" collapsed="false">
      <c r="A13" s="11" t="s">
        <v>54</v>
      </c>
      <c r="B13" s="23" t="n">
        <v>42320</v>
      </c>
      <c r="C13" s="11" t="str">
        <f aca="false">IF(ids!A13=MEG!A13,MEG!C13)</f>
        <v>0113</v>
      </c>
      <c r="D13" s="18" t="n">
        <f aca="false">IF(ids!B13=MEG!B13,MEG!E13)</f>
        <v>1800</v>
      </c>
      <c r="E13" s="16" t="n">
        <v>1</v>
      </c>
      <c r="F13" s="18" t="n">
        <v>1</v>
      </c>
      <c r="G13" s="18" t="n">
        <f aca="false">IF(AND(E13=1,F13=1),1,0)</f>
        <v>1</v>
      </c>
      <c r="H13" s="59"/>
      <c r="I13" s="59"/>
      <c r="J13" s="59"/>
      <c r="K13" s="59"/>
      <c r="L13" s="60"/>
      <c r="M13" s="59"/>
      <c r="N13" s="59"/>
      <c r="O13" s="59"/>
      <c r="P13" s="59"/>
      <c r="Q13" s="59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customFormat="false" ht="12" hidden="false" customHeight="true" outlineLevel="0" collapsed="false">
      <c r="A14" s="11" t="s">
        <v>56</v>
      </c>
      <c r="B14" s="19" t="n">
        <v>42320</v>
      </c>
      <c r="C14" s="11" t="str">
        <f aca="false">IF(ids!A14=MEG!A14,MEG!C14)</f>
        <v>0113</v>
      </c>
      <c r="D14" s="18" t="n">
        <f aca="false">IF(ids!B14=MEG!B14,MEG!E14)</f>
        <v>1800</v>
      </c>
      <c r="E14" s="18" t="n">
        <v>1</v>
      </c>
      <c r="F14" s="18" t="n">
        <v>1</v>
      </c>
      <c r="G14" s="18" t="n">
        <f aca="false">IF(AND(E14=1,F14=1),1,0)</f>
        <v>1</v>
      </c>
      <c r="H14" s="59"/>
      <c r="I14" s="59"/>
      <c r="J14" s="59"/>
      <c r="K14" s="59"/>
      <c r="L14" s="60"/>
      <c r="M14" s="59"/>
      <c r="N14" s="59"/>
      <c r="O14" s="59"/>
      <c r="P14" s="59"/>
      <c r="Q14" s="59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customFormat="false" ht="12" hidden="false" customHeight="true" outlineLevel="0" collapsed="false">
      <c r="A15" s="11" t="s">
        <v>59</v>
      </c>
      <c r="B15" s="19" t="n">
        <v>42321</v>
      </c>
      <c r="C15" s="11" t="str">
        <f aca="false">IF(ids!A15=MEG!A15,MEG!C15)</f>
        <v>0111</v>
      </c>
      <c r="D15" s="18" t="n">
        <f aca="false">IF(ids!B15=MEG!B15,MEG!E15)</f>
        <v>1800</v>
      </c>
      <c r="E15" s="16" t="n">
        <v>1</v>
      </c>
      <c r="F15" s="18" t="n">
        <v>1</v>
      </c>
      <c r="G15" s="18" t="n">
        <f aca="false">IF(AND(E15=1,F15=1),1,0)</f>
        <v>1</v>
      </c>
      <c r="H15" s="59"/>
      <c r="I15" s="59"/>
      <c r="J15" s="59"/>
      <c r="K15" s="59"/>
      <c r="L15" s="60"/>
      <c r="M15" s="59"/>
      <c r="N15" s="59"/>
      <c r="O15" s="59"/>
      <c r="P15" s="59"/>
      <c r="Q15" s="59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customFormat="false" ht="12" hidden="false" customHeight="true" outlineLevel="0" collapsed="false">
      <c r="A16" s="16" t="s">
        <v>171</v>
      </c>
      <c r="B16" s="23" t="n">
        <v>42462</v>
      </c>
      <c r="C16" s="11" t="str">
        <f aca="false">IF(ids!A16=MEG!A16,MEG!C16)</f>
        <v>0114</v>
      </c>
      <c r="D16" s="18" t="n">
        <f aca="false">IF(ids!B16=MEG!B16,MEG!E16)</f>
        <v>1800</v>
      </c>
      <c r="E16" s="18" t="n">
        <v>1</v>
      </c>
      <c r="F16" s="16" t="n">
        <v>1</v>
      </c>
      <c r="G16" s="18" t="n">
        <f aca="false">IF(AND(E16=1,F16=1),1,0)</f>
        <v>1</v>
      </c>
      <c r="H16" s="59"/>
      <c r="I16" s="59"/>
      <c r="J16" s="59"/>
      <c r="K16" s="59"/>
      <c r="L16" s="60"/>
      <c r="M16" s="59"/>
      <c r="N16" s="59"/>
      <c r="O16" s="59"/>
      <c r="P16" s="59"/>
      <c r="Q16" s="59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customFormat="false" ht="12" hidden="false" customHeight="true" outlineLevel="0" collapsed="false">
      <c r="A17" s="11" t="s">
        <v>61</v>
      </c>
      <c r="B17" s="19" t="n">
        <v>42326</v>
      </c>
      <c r="C17" s="11" t="str">
        <f aca="false">IF(ids!A17=MEG!A17,MEG!C17)</f>
        <v>0143</v>
      </c>
      <c r="D17" s="18" t="n">
        <f aca="false">IF(ids!B17=MEG!B17,MEG!E17)</f>
        <v>1800</v>
      </c>
      <c r="E17" s="18" t="n">
        <v>1</v>
      </c>
      <c r="F17" s="16" t="n">
        <v>1</v>
      </c>
      <c r="G17" s="18" t="n">
        <f aca="false">IF(AND(E17=1,F17=1),1,0)</f>
        <v>1</v>
      </c>
      <c r="H17" s="63"/>
      <c r="I17" s="63"/>
      <c r="J17" s="63"/>
      <c r="K17" s="63"/>
      <c r="L17" s="60"/>
      <c r="M17" s="59"/>
      <c r="N17" s="59"/>
      <c r="O17" s="59"/>
      <c r="P17" s="59"/>
      <c r="Q17" s="59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customFormat="false" ht="12" hidden="false" customHeight="true" outlineLevel="0" collapsed="false">
      <c r="A18" s="16" t="s">
        <v>173</v>
      </c>
      <c r="B18" s="23" t="n">
        <v>42452</v>
      </c>
      <c r="C18" s="11" t="str">
        <f aca="false">IF(ids!A18=MEG!A18,MEG!C18)</f>
        <v>0143</v>
      </c>
      <c r="D18" s="18" t="n">
        <f aca="false">IF(ids!B18=MEG!B18,MEG!E18)</f>
        <v>1800</v>
      </c>
      <c r="E18" s="18" t="n">
        <v>1</v>
      </c>
      <c r="F18" s="16" t="n">
        <v>1</v>
      </c>
      <c r="G18" s="18" t="n">
        <f aca="false">IF(AND(E18=1,F18=1),1,0)</f>
        <v>1</v>
      </c>
      <c r="H18" s="63"/>
      <c r="I18" s="63"/>
      <c r="J18" s="63"/>
      <c r="K18" s="63"/>
      <c r="L18" s="63"/>
      <c r="M18" s="64"/>
      <c r="N18" s="64"/>
      <c r="O18" s="64"/>
      <c r="P18" s="64"/>
      <c r="Q18" s="64"/>
      <c r="R18" s="63"/>
      <c r="S18" s="63"/>
      <c r="T18" s="63"/>
      <c r="U18" s="63"/>
      <c r="V18" s="63"/>
      <c r="W18" s="63"/>
      <c r="X18" s="63"/>
      <c r="Y18" s="63"/>
      <c r="Z18" s="63"/>
      <c r="AA18" s="63"/>
    </row>
    <row r="19" customFormat="false" ht="12" hidden="false" customHeight="true" outlineLevel="0" collapsed="false">
      <c r="A19" s="11" t="s">
        <v>63</v>
      </c>
      <c r="B19" s="19" t="n">
        <v>42309</v>
      </c>
      <c r="C19" s="11" t="str">
        <f aca="false">IF(ids!A19=MEG!A19,MEG!C19)</f>
        <v>0141</v>
      </c>
      <c r="D19" s="18" t="n">
        <f aca="false">IF(ids!B19=MEG!B19,MEG!E19)</f>
        <v>1800</v>
      </c>
      <c r="E19" s="18" t="n">
        <v>1</v>
      </c>
      <c r="F19" s="16" t="n">
        <v>1</v>
      </c>
      <c r="G19" s="18" t="n">
        <f aca="false">IF(AND(E19=1,F19=1),1,0)</f>
        <v>1</v>
      </c>
      <c r="H19" s="59"/>
      <c r="I19" s="59"/>
      <c r="J19" s="59"/>
      <c r="K19" s="59"/>
      <c r="L19" s="60"/>
      <c r="M19" s="59"/>
      <c r="N19" s="59"/>
      <c r="O19" s="59"/>
      <c r="P19" s="59"/>
      <c r="Q19" s="59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customFormat="false" ht="12" hidden="false" customHeight="true" outlineLevel="0" collapsed="false">
      <c r="A20" s="11" t="s">
        <v>92</v>
      </c>
      <c r="B20" s="19" t="n">
        <v>42325</v>
      </c>
      <c r="C20" s="11" t="str">
        <f aca="false">IF(ids!A20=MEG!A20,MEG!C20)</f>
        <v>1543</v>
      </c>
      <c r="D20" s="18" t="n">
        <f aca="false">IF(ids!B20=MEG!B20,MEG!E20)</f>
        <v>1800</v>
      </c>
      <c r="E20" s="18" t="n">
        <v>1</v>
      </c>
      <c r="F20" s="18" t="n">
        <v>1</v>
      </c>
      <c r="G20" s="18" t="n">
        <f aca="false">IF(AND(E20=1,F20=1),1,0)</f>
        <v>1</v>
      </c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customFormat="false" ht="12" hidden="false" customHeight="true" outlineLevel="0" collapsed="false">
      <c r="A21" s="18" t="s">
        <v>175</v>
      </c>
      <c r="B21" s="23" t="n">
        <v>42466</v>
      </c>
      <c r="C21" s="18" t="str">
        <f aca="false">IF(ids!A21=MEG!A21,MEG!C21)</f>
        <v>0143</v>
      </c>
      <c r="D21" s="18" t="n">
        <f aca="false">IF(ids!B21=MEG!B21,MEG!E21)</f>
        <v>1800</v>
      </c>
      <c r="E21" s="18" t="n">
        <v>1</v>
      </c>
      <c r="F21" s="18" t="n">
        <v>1</v>
      </c>
      <c r="G21" s="18" t="n">
        <f aca="false">IF(AND(E21=1,F21=1),1,0)</f>
        <v>1</v>
      </c>
      <c r="H21" s="60"/>
      <c r="I21" s="60"/>
      <c r="J21" s="60"/>
      <c r="K21" s="60"/>
      <c r="L21" s="60"/>
      <c r="M21" s="59"/>
      <c r="N21" s="59"/>
      <c r="O21" s="59"/>
      <c r="P21" s="59"/>
      <c r="Q21" s="59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customFormat="false" ht="12" hidden="false" customHeight="true" outlineLevel="0" collapsed="false">
      <c r="A22" s="11" t="s">
        <v>65</v>
      </c>
      <c r="B22" s="19" t="n">
        <v>42332</v>
      </c>
      <c r="C22" s="11" t="str">
        <f aca="false">IF(ids!A22=MEG!A22,MEG!C22)</f>
        <v>0113</v>
      </c>
      <c r="D22" s="18" t="n">
        <f aca="false">IF(ids!B22=MEG!B22,MEG!E22)</f>
        <v>1800</v>
      </c>
      <c r="E22" s="18" t="n">
        <v>1</v>
      </c>
      <c r="F22" s="18" t="n">
        <v>1</v>
      </c>
      <c r="G22" s="18" t="n">
        <f aca="false">IF(AND(E22=1,F22=1),1,0)</f>
        <v>1</v>
      </c>
      <c r="H22" s="59"/>
      <c r="I22" s="59"/>
      <c r="J22" s="59"/>
      <c r="K22" s="59"/>
      <c r="L22" s="60"/>
      <c r="M22" s="59"/>
      <c r="N22" s="59"/>
      <c r="O22" s="59"/>
      <c r="P22" s="59"/>
      <c r="Q22" s="59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customFormat="false" ht="12" hidden="false" customHeight="true" outlineLevel="0" collapsed="false">
      <c r="A23" s="16" t="s">
        <v>177</v>
      </c>
      <c r="B23" s="23" t="n">
        <v>42451</v>
      </c>
      <c r="C23" s="11" t="str">
        <f aca="false">IF(ids!A23=MEG!A23,MEG!C23)</f>
        <v>0113</v>
      </c>
      <c r="D23" s="18" t="n">
        <f aca="false">IF(ids!B23=MEG!B23,MEG!E23)</f>
        <v>1800</v>
      </c>
      <c r="E23" s="18" t="n">
        <v>1</v>
      </c>
      <c r="F23" s="18" t="n">
        <v>1</v>
      </c>
      <c r="G23" s="18" t="n">
        <f aca="false">IF(AND(E23=1,F23=1),1,0)</f>
        <v>1</v>
      </c>
      <c r="H23" s="59"/>
      <c r="I23" s="59"/>
      <c r="J23" s="59"/>
      <c r="K23" s="59"/>
      <c r="L23" s="60"/>
      <c r="M23" s="59"/>
      <c r="N23" s="59"/>
      <c r="O23" s="59"/>
      <c r="P23" s="59"/>
      <c r="Q23" s="59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customFormat="false" ht="12" hidden="false" customHeight="true" outlineLevel="0" collapsed="false">
      <c r="A24" s="11" t="s">
        <v>67</v>
      </c>
      <c r="B24" s="19" t="n">
        <v>42339</v>
      </c>
      <c r="C24" s="11" t="str">
        <f aca="false">IF(ids!A24=MEG!A24,MEG!C24)</f>
        <v>0111</v>
      </c>
      <c r="D24" s="18" t="n">
        <f aca="false">IF(ids!B24=MEG!B24,MEG!E24)</f>
        <v>1800</v>
      </c>
      <c r="E24" s="16" t="n">
        <v>1</v>
      </c>
      <c r="F24" s="18" t="n">
        <v>1</v>
      </c>
      <c r="G24" s="18" t="n">
        <f aca="false">IF(AND(E24=1,F24=1),1,0)</f>
        <v>1</v>
      </c>
      <c r="H24" s="59"/>
      <c r="I24" s="59"/>
      <c r="J24" s="59"/>
      <c r="K24" s="59"/>
      <c r="L24" s="60"/>
      <c r="M24" s="59"/>
      <c r="N24" s="59"/>
      <c r="O24" s="59"/>
      <c r="P24" s="59"/>
      <c r="Q24" s="59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customFormat="false" ht="12" hidden="false" customHeight="true" outlineLevel="0" collapsed="false">
      <c r="A25" s="16" t="s">
        <v>179</v>
      </c>
      <c r="B25" s="23" t="n">
        <v>42464</v>
      </c>
      <c r="C25" s="18" t="str">
        <f aca="false">IF(ids!A25=MEG!A25,MEG!C25)</f>
        <v>0113</v>
      </c>
      <c r="D25" s="18" t="n">
        <f aca="false">IF(ids!B25=MEG!B25,MEG!E25)</f>
        <v>1800</v>
      </c>
      <c r="E25" s="18" t="n">
        <v>1</v>
      </c>
      <c r="F25" s="18" t="n">
        <v>1</v>
      </c>
      <c r="G25" s="18" t="n">
        <f aca="false">IF(AND(E25=1,F25=1),1,0)</f>
        <v>1</v>
      </c>
      <c r="H25" s="59"/>
      <c r="I25" s="59"/>
      <c r="J25" s="59"/>
      <c r="K25" s="59"/>
      <c r="L25" s="60"/>
      <c r="M25" s="59"/>
      <c r="N25" s="59"/>
      <c r="O25" s="59"/>
      <c r="P25" s="59"/>
      <c r="Q25" s="59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customFormat="false" ht="12" hidden="false" customHeight="true" outlineLevel="0" collapsed="false">
      <c r="A26" s="11" t="s">
        <v>95</v>
      </c>
      <c r="B26" s="19" t="n">
        <v>42342</v>
      </c>
      <c r="C26" s="11" t="str">
        <f aca="false">IF(ids!A26=MEG!A26,MEG!C26)</f>
        <v>0143</v>
      </c>
      <c r="D26" s="18" t="n">
        <f aca="false">IF(ids!B26=MEG!B26,MEG!E26)</f>
        <v>1800</v>
      </c>
      <c r="E26" s="18" t="n">
        <v>1</v>
      </c>
      <c r="F26" s="18" t="n">
        <v>1</v>
      </c>
      <c r="G26" s="18" t="n">
        <f aca="false">IF(AND(E26=1,F26=1),1,0)</f>
        <v>1</v>
      </c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 customFormat="false" ht="12" hidden="false" customHeight="true" outlineLevel="0" collapsed="false">
      <c r="A27" s="11" t="s">
        <v>70</v>
      </c>
      <c r="B27" s="19" t="n">
        <v>42349</v>
      </c>
      <c r="C27" s="11" t="str">
        <f aca="false">IF(ids!A27=MEG!A27,MEG!C27)</f>
        <v>0113</v>
      </c>
      <c r="D27" s="18" t="n">
        <f aca="false">IF(ids!B27=MEG!B27,MEG!E27)</f>
        <v>1800</v>
      </c>
      <c r="E27" s="18" t="n">
        <v>1</v>
      </c>
      <c r="F27" s="18" t="n">
        <v>1</v>
      </c>
      <c r="G27" s="18" t="n">
        <f aca="false">IF(AND(E27=1,F27=1),1,0)</f>
        <v>1</v>
      </c>
      <c r="H27" s="59"/>
      <c r="I27" s="59"/>
      <c r="J27" s="59"/>
      <c r="K27" s="59"/>
      <c r="L27" s="60"/>
      <c r="M27" s="59"/>
      <c r="N27" s="59"/>
      <c r="O27" s="59"/>
      <c r="P27" s="59"/>
      <c r="Q27" s="59"/>
      <c r="R27" s="60"/>
      <c r="S27" s="60"/>
      <c r="T27" s="60"/>
      <c r="U27" s="60"/>
      <c r="V27" s="60"/>
      <c r="W27" s="60"/>
      <c r="X27" s="60"/>
      <c r="Y27" s="60"/>
      <c r="Z27" s="60"/>
      <c r="AA27" s="60"/>
    </row>
    <row r="28" customFormat="false" ht="12" hidden="false" customHeight="true" outlineLevel="0" collapsed="false">
      <c r="A28" s="16" t="s">
        <v>181</v>
      </c>
      <c r="B28" s="23" t="n">
        <v>42464</v>
      </c>
      <c r="C28" s="18" t="n">
        <f aca="false">IF(ids!A28=MEG!A28,MEG!C28)</f>
        <v>1711</v>
      </c>
      <c r="D28" s="18" t="n">
        <f aca="false">IF(ids!B28=MEG!B28,MEG!E28)</f>
        <v>1800</v>
      </c>
      <c r="E28" s="18" t="n">
        <v>1</v>
      </c>
      <c r="F28" s="18" t="n">
        <v>1</v>
      </c>
      <c r="G28" s="18" t="n">
        <f aca="false">IF(AND(E28=1,F28=1),1,0)</f>
        <v>1</v>
      </c>
      <c r="H28" s="59"/>
      <c r="I28" s="59"/>
      <c r="J28" s="59"/>
      <c r="K28" s="59"/>
      <c r="L28" s="60"/>
      <c r="M28" s="59"/>
      <c r="N28" s="59"/>
      <c r="O28" s="59"/>
      <c r="P28" s="59"/>
      <c r="Q28" s="59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customFormat="false" ht="12" hidden="false" customHeight="true" outlineLevel="0" collapsed="false">
      <c r="A29" s="11" t="s">
        <v>72</v>
      </c>
      <c r="B29" s="19" t="n">
        <v>42374</v>
      </c>
      <c r="C29" s="11" t="str">
        <f aca="false">IF(ids!A29=MEG!A29,MEG!C29)</f>
        <v>0113</v>
      </c>
      <c r="D29" s="18" t="n">
        <f aca="false">IF(ids!B29=MEG!B29,MEG!E29)</f>
        <v>1800</v>
      </c>
      <c r="E29" s="18" t="n">
        <v>1</v>
      </c>
      <c r="F29" s="18" t="n">
        <v>1</v>
      </c>
      <c r="G29" s="18" t="n">
        <f aca="false">IF(AND(E29=1,F29=1),1,0)</f>
        <v>1</v>
      </c>
      <c r="H29" s="59"/>
      <c r="I29" s="59"/>
      <c r="J29" s="59"/>
      <c r="K29" s="59"/>
      <c r="L29" s="60"/>
      <c r="M29" s="59"/>
      <c r="N29" s="59"/>
      <c r="O29" s="59"/>
      <c r="P29" s="59"/>
      <c r="Q29" s="59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customFormat="false" ht="12" hidden="false" customHeight="true" outlineLevel="0" collapsed="false">
      <c r="A30" s="11" t="s">
        <v>74</v>
      </c>
      <c r="B30" s="19" t="n">
        <v>42383</v>
      </c>
      <c r="C30" s="11" t="str">
        <f aca="false">IF(ids!A30=MEG!A30,MEG!C30)</f>
        <v>0143</v>
      </c>
      <c r="D30" s="18" t="n">
        <f aca="false">IF(ids!B30=MEG!B30,MEG!E30)</f>
        <v>1800</v>
      </c>
      <c r="E30" s="18" t="n">
        <v>1</v>
      </c>
      <c r="F30" s="18" t="n">
        <v>1</v>
      </c>
      <c r="G30" s="18" t="n">
        <f aca="false">IF(AND(E30=1,F30=1),1,0)</f>
        <v>1</v>
      </c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customFormat="false" ht="12" hidden="false" customHeight="true" outlineLevel="0" collapsed="false">
      <c r="A31" s="11" t="s">
        <v>75</v>
      </c>
      <c r="B31" s="19" t="n">
        <v>42394</v>
      </c>
      <c r="C31" s="11" t="str">
        <f aca="false">IF(ids!A31=MEG!A31,MEG!C31)</f>
        <v>0113</v>
      </c>
      <c r="D31" s="18" t="n">
        <f aca="false">IF(ids!B31=MEG!B31,MEG!E31)</f>
        <v>1800</v>
      </c>
      <c r="E31" s="18" t="n">
        <v>1</v>
      </c>
      <c r="F31" s="18" t="n">
        <v>1</v>
      </c>
      <c r="G31" s="18" t="n">
        <f aca="false">IF(AND(E31=1,F31=1),1,0)</f>
        <v>1</v>
      </c>
      <c r="H31" s="59"/>
      <c r="I31" s="59"/>
      <c r="J31" s="59"/>
      <c r="K31" s="59"/>
      <c r="L31" s="60"/>
      <c r="M31" s="59"/>
      <c r="N31" s="59"/>
      <c r="O31" s="59"/>
      <c r="P31" s="59"/>
      <c r="Q31" s="59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customFormat="false" ht="12" hidden="false" customHeight="true" outlineLevel="0" collapsed="false">
      <c r="A32" s="11" t="s">
        <v>183</v>
      </c>
      <c r="B32" s="19" t="n">
        <v>42528</v>
      </c>
      <c r="C32" s="11" t="str">
        <f aca="false">IF(ids!A32=MEG!A32,MEG!C32)</f>
        <v>0143</v>
      </c>
      <c r="D32" s="18" t="n">
        <f aca="false">IF(ids!B32=MEG!B32,MEG!E32)</f>
        <v>1800</v>
      </c>
      <c r="E32" s="18" t="n">
        <v>1</v>
      </c>
      <c r="F32" s="18" t="n">
        <v>1</v>
      </c>
      <c r="G32" s="18" t="n">
        <f aca="false">IF(AND(E32=1,F32=1),1,0)</f>
        <v>1</v>
      </c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customFormat="false" ht="12" hidden="false" customHeight="true" outlineLevel="0" collapsed="false">
      <c r="A33" s="11" t="s">
        <v>77</v>
      </c>
      <c r="B33" s="19" t="n">
        <v>42395</v>
      </c>
      <c r="C33" s="11" t="str">
        <f aca="false">IF(ids!A33=MEG!A33,MEG!C33)</f>
        <v>0143</v>
      </c>
      <c r="D33" s="18" t="n">
        <f aca="false">IF(ids!B33=MEG!B33,MEG!E33)</f>
        <v>1800</v>
      </c>
      <c r="E33" s="18" t="n">
        <v>1</v>
      </c>
      <c r="F33" s="18" t="n">
        <v>1</v>
      </c>
      <c r="G33" s="18" t="n">
        <f aca="false">IF(AND(E33=1,F33=1),1,0)</f>
        <v>1</v>
      </c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customFormat="false" ht="12" hidden="false" customHeight="true" outlineLevel="0" collapsed="false">
      <c r="A34" s="11" t="s">
        <v>185</v>
      </c>
      <c r="B34" s="19" t="n">
        <v>42534</v>
      </c>
      <c r="C34" s="11" t="str">
        <f aca="false">IF(ids!A34=MEG!A34,MEG!C34)</f>
        <v>0143</v>
      </c>
      <c r="D34" s="18" t="n">
        <f aca="false">IF(ids!B34=MEG!B34,MEG!E34)</f>
        <v>1800</v>
      </c>
      <c r="E34" s="18" t="n">
        <v>1</v>
      </c>
      <c r="F34" s="18" t="n">
        <v>1</v>
      </c>
      <c r="G34" s="18" t="n">
        <f aca="false">IF(AND(E34=1,F34=1),1,0)</f>
        <v>1</v>
      </c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customFormat="false" ht="12" hidden="false" customHeight="true" outlineLevel="0" collapsed="false">
      <c r="A35" s="11" t="s">
        <v>79</v>
      </c>
      <c r="B35" s="19" t="n">
        <v>42398</v>
      </c>
      <c r="C35" s="11" t="str">
        <f aca="false">IF(ids!A35=MEG!A35,MEG!C35)</f>
        <v>0143</v>
      </c>
      <c r="D35" s="18" t="n">
        <f aca="false">IF(ids!B35=MEG!B35,MEG!E35)</f>
        <v>1800</v>
      </c>
      <c r="E35" s="18" t="n">
        <v>1</v>
      </c>
      <c r="F35" s="18" t="n">
        <v>1</v>
      </c>
      <c r="G35" s="18" t="n">
        <f aca="false">IF(AND(E35=1,F35=1),1,0)</f>
        <v>1</v>
      </c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customFormat="false" ht="12" hidden="false" customHeight="true" outlineLevel="0" collapsed="false">
      <c r="A36" s="11" t="s">
        <v>187</v>
      </c>
      <c r="B36" s="19" t="n">
        <v>42535</v>
      </c>
      <c r="C36" s="11" t="str">
        <f aca="false">IF(ids!A36=MEG!A36,MEG!C36)</f>
        <v>0113</v>
      </c>
      <c r="D36" s="18" t="n">
        <f aca="false">IF(ids!B36=MEG!B36,MEG!E36)</f>
        <v>1800</v>
      </c>
      <c r="E36" s="11" t="s">
        <v>468</v>
      </c>
      <c r="F36" s="18" t="n">
        <v>1</v>
      </c>
      <c r="G36" s="18" t="n">
        <f aca="false">IF(AND(E36=1,F36=1),1,0)</f>
        <v>0</v>
      </c>
      <c r="H36" s="59"/>
      <c r="I36" s="59"/>
      <c r="J36" s="59"/>
      <c r="K36" s="59"/>
      <c r="L36" s="60"/>
      <c r="M36" s="59"/>
      <c r="N36" s="59"/>
      <c r="O36" s="59"/>
      <c r="P36" s="59"/>
      <c r="Q36" s="59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customFormat="false" ht="12" hidden="false" customHeight="true" outlineLevel="0" collapsed="false">
      <c r="A37" s="18" t="s">
        <v>80</v>
      </c>
      <c r="B37" s="19" t="n">
        <v>42410</v>
      </c>
      <c r="C37" s="11" t="str">
        <f aca="false">IF(ids!A37=MEG!A37,MEG!C37)</f>
        <v>0143</v>
      </c>
      <c r="D37" s="18" t="n">
        <f aca="false">IF(ids!B37=MEG!B37,MEG!E37)</f>
        <v>1800</v>
      </c>
      <c r="E37" s="18" t="n">
        <v>1</v>
      </c>
      <c r="F37" s="18" t="n">
        <v>1</v>
      </c>
      <c r="G37" s="18" t="n">
        <f aca="false">IF(AND(E37=1,F37=1),1,0)</f>
        <v>1</v>
      </c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customFormat="false" ht="12" hidden="false" customHeight="true" outlineLevel="0" collapsed="false">
      <c r="A38" s="18" t="s">
        <v>188</v>
      </c>
      <c r="B38" s="19" t="n">
        <v>42558</v>
      </c>
      <c r="C38" s="11" t="str">
        <f aca="false">IF(ids!A38=MEG!A38,MEG!C38)</f>
        <v>0113</v>
      </c>
      <c r="D38" s="18" t="n">
        <f aca="false">IF(ids!B38=MEG!B38,MEG!E38)</f>
        <v>1800</v>
      </c>
      <c r="E38" s="18" t="n">
        <v>1</v>
      </c>
      <c r="F38" s="18" t="n">
        <v>1</v>
      </c>
      <c r="G38" s="18" t="n">
        <f aca="false">IF(AND(E38=1,F38=1),1,0)</f>
        <v>1</v>
      </c>
      <c r="H38" s="59"/>
      <c r="I38" s="59"/>
      <c r="J38" s="59"/>
      <c r="K38" s="59"/>
      <c r="L38" s="60"/>
      <c r="M38" s="59"/>
      <c r="N38" s="59"/>
      <c r="O38" s="59"/>
      <c r="P38" s="59"/>
      <c r="Q38" s="59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customFormat="false" ht="12" hidden="false" customHeight="true" outlineLevel="0" collapsed="false">
      <c r="A39" s="11" t="s">
        <v>82</v>
      </c>
      <c r="B39" s="19" t="n">
        <v>42426</v>
      </c>
      <c r="C39" s="11" t="str">
        <f aca="false">IF(ids!A39=MEG!A39,MEG!C39)</f>
        <v>0143</v>
      </c>
      <c r="D39" s="18" t="n">
        <f aca="false">IF(ids!B39=MEG!B39,MEG!E39)</f>
        <v>1800</v>
      </c>
      <c r="E39" s="18" t="n">
        <v>1</v>
      </c>
      <c r="F39" s="18" t="n">
        <v>1</v>
      </c>
      <c r="G39" s="18" t="n">
        <f aca="false">IF(AND(E39=1,F39=1),1,0)</f>
        <v>1</v>
      </c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customFormat="false" ht="12" hidden="false" customHeight="true" outlineLevel="0" collapsed="false">
      <c r="A40" s="11" t="s">
        <v>190</v>
      </c>
      <c r="B40" s="19" t="n">
        <v>42550</v>
      </c>
      <c r="C40" s="11" t="str">
        <f aca="false">IF(ids!A40=MEG!A40,MEG!C40)</f>
        <v>0113</v>
      </c>
      <c r="D40" s="18" t="n">
        <f aca="false">IF(ids!B40=MEG!B40,MEG!E40)</f>
        <v>1800</v>
      </c>
      <c r="E40" s="18" t="n">
        <v>1</v>
      </c>
      <c r="F40" s="18" t="n">
        <v>1</v>
      </c>
      <c r="G40" s="18" t="n">
        <f aca="false">IF(AND(E40=1,F40=1),1,0)</f>
        <v>1</v>
      </c>
      <c r="H40" s="59"/>
      <c r="I40" s="59"/>
      <c r="J40" s="59"/>
      <c r="K40" s="59"/>
      <c r="L40" s="60"/>
      <c r="M40" s="59"/>
      <c r="N40" s="59"/>
      <c r="O40" s="59"/>
      <c r="P40" s="59"/>
      <c r="Q40" s="59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customFormat="false" ht="12" hidden="false" customHeight="true" outlineLevel="0" collapsed="false">
      <c r="A41" s="11" t="s">
        <v>84</v>
      </c>
      <c r="B41" s="19" t="n">
        <v>42467</v>
      </c>
      <c r="C41" s="18" t="str">
        <f aca="false">IF(ids!A41=MEG!A41,MEG!C41)</f>
        <v>0113</v>
      </c>
      <c r="D41" s="18" t="n">
        <f aca="false">IF(ids!B41=MEG!B41,MEG!E41)</f>
        <v>1800</v>
      </c>
      <c r="E41" s="16" t="n">
        <v>1</v>
      </c>
      <c r="F41" s="18" t="n">
        <v>1</v>
      </c>
      <c r="G41" s="18" t="n">
        <f aca="false">IF(AND(E41=1,F41=1),1,0)</f>
        <v>1</v>
      </c>
      <c r="H41" s="59"/>
      <c r="I41" s="59"/>
      <c r="J41" s="59"/>
      <c r="K41" s="59"/>
      <c r="L41" s="60"/>
      <c r="M41" s="59"/>
      <c r="N41" s="59"/>
      <c r="O41" s="59"/>
      <c r="P41" s="59"/>
      <c r="Q41" s="59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customFormat="false" ht="12" hidden="false" customHeight="true" outlineLevel="0" collapsed="false">
      <c r="A42" s="11" t="s">
        <v>85</v>
      </c>
      <c r="B42" s="19" t="n">
        <v>42467</v>
      </c>
      <c r="C42" s="18" t="str">
        <f aca="false">IF(ids!A42=MEG!A42,MEG!C42)</f>
        <v>0113</v>
      </c>
      <c r="D42" s="18" t="n">
        <f aca="false">IF(ids!B42=MEG!B42,MEG!E42)</f>
        <v>1800</v>
      </c>
      <c r="E42" s="16" t="n">
        <v>1</v>
      </c>
      <c r="F42" s="18" t="n">
        <v>1</v>
      </c>
      <c r="G42" s="18" t="n">
        <f aca="false">IF(AND(E42=1,F42=1),1,0)</f>
        <v>1</v>
      </c>
      <c r="H42" s="59"/>
      <c r="I42" s="59"/>
      <c r="J42" s="59"/>
      <c r="K42" s="59"/>
      <c r="L42" s="60"/>
      <c r="M42" s="59"/>
      <c r="N42" s="59"/>
      <c r="O42" s="59"/>
      <c r="P42" s="59"/>
      <c r="Q42" s="59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customFormat="false" ht="12" hidden="false" customHeight="true" outlineLevel="0" collapsed="false">
      <c r="A43" s="11" t="s">
        <v>192</v>
      </c>
      <c r="B43" s="19" t="n">
        <v>42598</v>
      </c>
      <c r="C43" s="11" t="str">
        <f aca="false">IF(ids!A43=MEG!A43,MEG!C43)</f>
        <v>0113</v>
      </c>
      <c r="D43" s="18" t="n">
        <f aca="false">IF(ids!B43=MEG!B43,MEG!E43)</f>
        <v>1800</v>
      </c>
      <c r="E43" s="18" t="n">
        <v>1</v>
      </c>
      <c r="F43" s="18" t="n">
        <v>1</v>
      </c>
      <c r="G43" s="18" t="n">
        <f aca="false">IF(AND(E43=1,F43=1),1,0)</f>
        <v>1</v>
      </c>
      <c r="H43" s="59"/>
      <c r="I43" s="59"/>
      <c r="J43" s="59"/>
      <c r="K43" s="59"/>
      <c r="L43" s="60"/>
      <c r="M43" s="59"/>
      <c r="N43" s="59"/>
      <c r="O43" s="59"/>
      <c r="P43" s="59"/>
      <c r="Q43" s="59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customFormat="false" ht="12" hidden="false" customHeight="true" outlineLevel="0" collapsed="false">
      <c r="A44" s="18" t="s">
        <v>87</v>
      </c>
      <c r="B44" s="19" t="n">
        <v>42475</v>
      </c>
      <c r="C44" s="11" t="str">
        <f aca="false">IF(ids!A44=MEG!A44,MEG!C44)</f>
        <v>0143</v>
      </c>
      <c r="D44" s="18" t="n">
        <f aca="false">IF(ids!B44=MEG!B44,MEG!E44)</f>
        <v>1800</v>
      </c>
      <c r="E44" s="18" t="n">
        <v>1</v>
      </c>
      <c r="F44" s="18" t="n">
        <v>1</v>
      </c>
      <c r="G44" s="18" t="n">
        <f aca="false">IF(AND(E44=1,F44=1),1,0)</f>
        <v>1</v>
      </c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customFormat="false" ht="12" hidden="false" customHeight="true" outlineLevel="0" collapsed="false">
      <c r="A45" s="11" t="s">
        <v>194</v>
      </c>
      <c r="B45" s="19" t="n">
        <v>42604</v>
      </c>
      <c r="C45" s="11" t="str">
        <f aca="false">IF(ids!A45=MEG!A45,MEG!C45)</f>
        <v>1543</v>
      </c>
      <c r="D45" s="18" t="n">
        <f aca="false">IF(ids!B45=MEG!B45,MEG!E45)</f>
        <v>1800</v>
      </c>
      <c r="E45" s="18" t="n">
        <v>1</v>
      </c>
      <c r="F45" s="18" t="n">
        <v>1</v>
      </c>
      <c r="G45" s="18" t="n">
        <f aca="false">IF(AND(E45=1,F45=1),1,0)</f>
        <v>1</v>
      </c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customFormat="false" ht="12" hidden="false" customHeight="true" outlineLevel="0" collapsed="false">
      <c r="A46" s="11" t="s">
        <v>96</v>
      </c>
      <c r="B46" s="19" t="n">
        <v>42263</v>
      </c>
      <c r="C46" s="11" t="str">
        <f aca="false">IF(ids!A46=MEG!A46,MEG!C46)</f>
        <v>0113</v>
      </c>
      <c r="D46" s="18" t="n">
        <f aca="false">IF(ids!B46=MEG!B46,MEG!E46)</f>
        <v>1200</v>
      </c>
      <c r="E46" s="18" t="n">
        <v>1</v>
      </c>
      <c r="F46" s="18" t="n">
        <v>1</v>
      </c>
      <c r="G46" s="18" t="n">
        <f aca="false">IF(AND(E46=1,F46=1),1,0)</f>
        <v>1</v>
      </c>
      <c r="H46" s="59"/>
      <c r="I46" s="59"/>
      <c r="J46" s="59"/>
      <c r="K46" s="59"/>
      <c r="L46" s="60"/>
      <c r="M46" s="59"/>
      <c r="N46" s="59"/>
      <c r="O46" s="59"/>
      <c r="P46" s="59"/>
      <c r="Q46" s="59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customFormat="false" ht="12" hidden="false" customHeight="true" outlineLevel="0" collapsed="false">
      <c r="A47" s="11" t="s">
        <v>98</v>
      </c>
      <c r="B47" s="19" t="n">
        <v>42262</v>
      </c>
      <c r="C47" s="11" t="str">
        <f aca="false">IF(ids!A47=MEG!A47,MEG!C47)</f>
        <v>0113</v>
      </c>
      <c r="D47" s="18" t="n">
        <f aca="false">IF(ids!B47=MEG!B47,MEG!E47)</f>
        <v>1200</v>
      </c>
      <c r="E47" s="18" t="n">
        <v>1</v>
      </c>
      <c r="F47" s="18" t="n">
        <v>1</v>
      </c>
      <c r="G47" s="18" t="n">
        <f aca="false">IF(AND(E47=1,F47=1),1,0)</f>
        <v>1</v>
      </c>
      <c r="H47" s="59"/>
      <c r="I47" s="59"/>
      <c r="J47" s="59"/>
      <c r="K47" s="59"/>
      <c r="L47" s="60"/>
      <c r="M47" s="59"/>
      <c r="N47" s="59"/>
      <c r="O47" s="59"/>
      <c r="P47" s="59"/>
      <c r="Q47" s="59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customFormat="false" ht="12" hidden="false" customHeight="true" outlineLevel="0" collapsed="false">
      <c r="A48" s="11" t="s">
        <v>100</v>
      </c>
      <c r="B48" s="19" t="n">
        <v>42268</v>
      </c>
      <c r="C48" s="11" t="str">
        <f aca="false">IF(ids!A48=MEG!A48,MEG!C48)</f>
        <v>0113</v>
      </c>
      <c r="D48" s="18" t="n">
        <f aca="false">IF(ids!B48=MEG!B48,MEG!E48)</f>
        <v>1200</v>
      </c>
      <c r="E48" s="18" t="n">
        <v>1</v>
      </c>
      <c r="F48" s="18" t="n">
        <v>1</v>
      </c>
      <c r="G48" s="18" t="n">
        <f aca="false">IF(AND(E48=1,F48=1),1,0)</f>
        <v>1</v>
      </c>
      <c r="H48" s="59"/>
      <c r="I48" s="59"/>
      <c r="J48" s="59"/>
      <c r="K48" s="59"/>
      <c r="L48" s="60"/>
      <c r="M48" s="59"/>
      <c r="N48" s="59"/>
      <c r="O48" s="59"/>
      <c r="P48" s="59"/>
      <c r="Q48" s="59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customFormat="false" ht="12" hidden="false" customHeight="true" outlineLevel="0" collapsed="false">
      <c r="A49" s="11" t="s">
        <v>101</v>
      </c>
      <c r="B49" s="19" t="n">
        <v>42272</v>
      </c>
      <c r="C49" s="11" t="str">
        <f aca="false">IF(ids!A49=MEG!A49,MEG!C49)</f>
        <v>0113</v>
      </c>
      <c r="D49" s="18" t="n">
        <f aca="false">IF(ids!B49=MEG!B49,MEG!E49)</f>
        <v>1200</v>
      </c>
      <c r="E49" s="18" t="n">
        <v>1</v>
      </c>
      <c r="F49" s="18" t="n">
        <v>1</v>
      </c>
      <c r="G49" s="18" t="n">
        <f aca="false">IF(AND(E49=1,F49=1),1,0)</f>
        <v>1</v>
      </c>
      <c r="H49" s="59"/>
      <c r="I49" s="59"/>
      <c r="J49" s="59"/>
      <c r="K49" s="59"/>
      <c r="L49" s="60"/>
      <c r="M49" s="59"/>
      <c r="N49" s="59"/>
      <c r="O49" s="59"/>
      <c r="P49" s="59"/>
      <c r="Q49" s="59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customFormat="false" ht="12" hidden="false" customHeight="true" outlineLevel="0" collapsed="false">
      <c r="A50" s="11" t="s">
        <v>102</v>
      </c>
      <c r="B50" s="19" t="n">
        <v>42275</v>
      </c>
      <c r="C50" s="11" t="str">
        <f aca="false">IF(ids!A50=MEG!A50,MEG!C50)</f>
        <v>0113</v>
      </c>
      <c r="D50" s="18" t="n">
        <f aca="false">IF(ids!B50=MEG!B50,MEG!E50)</f>
        <v>1200</v>
      </c>
      <c r="E50" s="18" t="n">
        <v>1</v>
      </c>
      <c r="F50" s="18" t="n">
        <v>1</v>
      </c>
      <c r="G50" s="18" t="n">
        <f aca="false">IF(AND(E50=1,F50=1),1,0)</f>
        <v>1</v>
      </c>
      <c r="H50" s="59"/>
      <c r="I50" s="59"/>
      <c r="J50" s="59"/>
      <c r="K50" s="59"/>
      <c r="L50" s="60"/>
      <c r="M50" s="59"/>
      <c r="N50" s="59"/>
      <c r="O50" s="59"/>
      <c r="P50" s="59"/>
      <c r="Q50" s="59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customFormat="false" ht="12" hidden="false" customHeight="true" outlineLevel="0" collapsed="false">
      <c r="A51" s="11" t="s">
        <v>104</v>
      </c>
      <c r="B51" s="19" t="n">
        <v>42282</v>
      </c>
      <c r="C51" s="11" t="str">
        <f aca="false">IF(ids!A51=MEG!A51,MEG!C51)</f>
        <v>0113</v>
      </c>
      <c r="D51" s="18" t="n">
        <f aca="false">IF(ids!B51=MEG!B51,MEG!E51)</f>
        <v>1200</v>
      </c>
      <c r="E51" s="18" t="n">
        <v>1</v>
      </c>
      <c r="F51" s="18" t="n">
        <v>0</v>
      </c>
      <c r="G51" s="18" t="n">
        <f aca="false">IF(AND(E51=1,F51=1),1,0)</f>
        <v>0</v>
      </c>
      <c r="H51" s="59"/>
      <c r="I51" s="59"/>
      <c r="J51" s="59"/>
      <c r="K51" s="59"/>
      <c r="L51" s="60"/>
      <c r="M51" s="59"/>
      <c r="N51" s="59"/>
      <c r="O51" s="59"/>
      <c r="P51" s="59"/>
      <c r="Q51" s="59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customFormat="false" ht="12" hidden="false" customHeight="true" outlineLevel="0" collapsed="false">
      <c r="A52" s="39" t="s">
        <v>196</v>
      </c>
      <c r="B52" s="19" t="n">
        <v>42426</v>
      </c>
      <c r="C52" s="11" t="str">
        <f aca="false">IF(ids!A52=MEG!A52,MEG!C52)</f>
        <v>0113</v>
      </c>
      <c r="D52" s="18" t="n">
        <f aca="false">IF(ids!B52=MEG!B52,MEG!E52)</f>
        <v>1800</v>
      </c>
      <c r="E52" s="18" t="n">
        <v>1</v>
      </c>
      <c r="F52" s="18" t="n">
        <v>0</v>
      </c>
      <c r="G52" s="18" t="n">
        <f aca="false">IF(AND(E52=1,F52=1),1,0)</f>
        <v>0</v>
      </c>
      <c r="H52" s="59"/>
      <c r="I52" s="59"/>
      <c r="J52" s="59"/>
      <c r="K52" s="59"/>
      <c r="L52" s="60"/>
      <c r="M52" s="59"/>
      <c r="N52" s="59"/>
      <c r="O52" s="59"/>
      <c r="P52" s="59"/>
      <c r="Q52" s="59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customFormat="false" ht="12" hidden="false" customHeight="true" outlineLevel="0" collapsed="false">
      <c r="A53" s="11" t="s">
        <v>106</v>
      </c>
      <c r="B53" s="19" t="n">
        <v>42283</v>
      </c>
      <c r="C53" s="11" t="str">
        <f aca="false">IF(ids!A53=MEG!A53,MEG!C53)</f>
        <v>0113</v>
      </c>
      <c r="D53" s="18" t="n">
        <f aca="false">IF(ids!B53=MEG!B53,MEG!E53)</f>
        <v>1200</v>
      </c>
      <c r="E53" s="18" t="n">
        <v>1</v>
      </c>
      <c r="F53" s="18" t="n">
        <v>1</v>
      </c>
      <c r="G53" s="18" t="n">
        <f aca="false">IF(AND(E53=1,F53=1),1,0)</f>
        <v>1</v>
      </c>
      <c r="H53" s="59"/>
      <c r="I53" s="59"/>
      <c r="J53" s="59"/>
      <c r="K53" s="59"/>
      <c r="L53" s="60"/>
      <c r="M53" s="59"/>
      <c r="N53" s="59"/>
      <c r="O53" s="59"/>
      <c r="P53" s="59"/>
      <c r="Q53" s="59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customFormat="false" ht="12" hidden="false" customHeight="true" outlineLevel="0" collapsed="false">
      <c r="A54" s="39" t="s">
        <v>197</v>
      </c>
      <c r="B54" s="19" t="n">
        <v>42425</v>
      </c>
      <c r="C54" s="11" t="str">
        <f aca="false">IF(ids!A54=MEG!A54,MEG!C54)</f>
        <v>0143</v>
      </c>
      <c r="D54" s="18" t="n">
        <f aca="false">IF(ids!B54=MEG!B54,MEG!E54)</f>
        <v>1800</v>
      </c>
      <c r="E54" s="11" t="s">
        <v>468</v>
      </c>
      <c r="F54" s="18" t="n">
        <v>1</v>
      </c>
      <c r="G54" s="18" t="n">
        <f aca="false">IF(AND(E54=1,F54=1),1,0)</f>
        <v>0</v>
      </c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customFormat="false" ht="12" hidden="false" customHeight="true" outlineLevel="0" collapsed="false">
      <c r="A55" s="11" t="s">
        <v>107</v>
      </c>
      <c r="B55" s="19" t="n">
        <v>42296</v>
      </c>
      <c r="C55" s="11" t="str">
        <f aca="false">IF(ids!A55=MEG!A55,MEG!C55)</f>
        <v>0113</v>
      </c>
      <c r="D55" s="18" t="n">
        <f aca="false">IF(ids!B55=MEG!B55,MEG!E55)</f>
        <v>1800</v>
      </c>
      <c r="E55" s="18" t="n">
        <v>1</v>
      </c>
      <c r="F55" s="18" t="n">
        <v>1</v>
      </c>
      <c r="G55" s="18" t="n">
        <f aca="false">IF(AND(E55=1,F55=1),1,0)</f>
        <v>1</v>
      </c>
      <c r="H55" s="59"/>
      <c r="I55" s="59"/>
      <c r="J55" s="59"/>
      <c r="K55" s="59"/>
      <c r="L55" s="60"/>
      <c r="M55" s="59"/>
      <c r="N55" s="59"/>
      <c r="O55" s="59"/>
      <c r="P55" s="59"/>
      <c r="Q55" s="59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customFormat="false" ht="12" hidden="false" customHeight="true" outlineLevel="0" collapsed="false">
      <c r="A56" s="11" t="s">
        <v>198</v>
      </c>
      <c r="B56" s="19" t="n">
        <v>42422</v>
      </c>
      <c r="C56" s="11" t="str">
        <f aca="false">IF(ids!A56=MEG!A56,MEG!C56)</f>
        <v>0143</v>
      </c>
      <c r="D56" s="18" t="n">
        <f aca="false">IF(ids!B56=MEG!B56,MEG!E56)</f>
        <v>1800</v>
      </c>
      <c r="E56" s="16" t="n">
        <v>1</v>
      </c>
      <c r="F56" s="18" t="n">
        <v>1</v>
      </c>
      <c r="G56" s="18" t="n">
        <f aca="false">IF(AND(E56=1,F56=1),1,0)</f>
        <v>1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customFormat="false" ht="12" hidden="false" customHeight="true" outlineLevel="0" collapsed="false">
      <c r="A57" s="11" t="s">
        <v>109</v>
      </c>
      <c r="B57" s="19" t="n">
        <v>42312</v>
      </c>
      <c r="C57" s="11" t="str">
        <f aca="false">IF(ids!A57=MEG!A57,MEG!C57)</f>
        <v>0111</v>
      </c>
      <c r="D57" s="18" t="n">
        <f aca="false">IF(ids!B57=MEG!B57,MEG!E57)</f>
        <v>1800</v>
      </c>
      <c r="E57" s="16" t="n">
        <v>1</v>
      </c>
      <c r="F57" s="18" t="n">
        <v>1</v>
      </c>
      <c r="G57" s="18" t="n">
        <f aca="false">IF(AND(E57=1,F57=1),1,0)</f>
        <v>1</v>
      </c>
      <c r="H57" s="59"/>
      <c r="I57" s="59"/>
      <c r="J57" s="59"/>
      <c r="K57" s="59"/>
      <c r="L57" s="60"/>
      <c r="M57" s="59"/>
      <c r="N57" s="59"/>
      <c r="O57" s="59"/>
      <c r="P57" s="59"/>
      <c r="Q57" s="59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customFormat="false" ht="12" hidden="false" customHeight="true" outlineLevel="0" collapsed="false">
      <c r="A58" s="11" t="s">
        <v>111</v>
      </c>
      <c r="B58" s="19" t="n">
        <v>42331</v>
      </c>
      <c r="C58" s="11" t="str">
        <f aca="false">IF(ids!A58=MEG!A58,MEG!C58)</f>
        <v>0113</v>
      </c>
      <c r="D58" s="18" t="n">
        <f aca="false">IF(ids!B58=MEG!B58,MEG!E58)</f>
        <v>1800</v>
      </c>
      <c r="E58" s="18" t="n">
        <v>1</v>
      </c>
      <c r="F58" s="18" t="n">
        <v>1</v>
      </c>
      <c r="G58" s="18" t="n">
        <f aca="false">IF(AND(E58=1,F58=1),1,0)</f>
        <v>1</v>
      </c>
      <c r="H58" s="59"/>
      <c r="I58" s="59"/>
      <c r="J58" s="59"/>
      <c r="K58" s="59"/>
      <c r="L58" s="60"/>
      <c r="M58" s="59"/>
      <c r="N58" s="59"/>
      <c r="O58" s="59"/>
      <c r="P58" s="59"/>
      <c r="Q58" s="59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customFormat="false" ht="12" hidden="false" customHeight="true" outlineLevel="0" collapsed="false">
      <c r="A59" s="11" t="s">
        <v>113</v>
      </c>
      <c r="B59" s="19" t="n">
        <v>42328</v>
      </c>
      <c r="C59" s="11" t="str">
        <f aca="false">IF(ids!A59=MEG!A59,MEG!C59)</f>
        <v>0113</v>
      </c>
      <c r="D59" s="18" t="n">
        <f aca="false">IF(ids!B59=MEG!B59,MEG!E59)</f>
        <v>1800</v>
      </c>
      <c r="E59" s="18" t="n">
        <v>1</v>
      </c>
      <c r="F59" s="18" t="n">
        <v>1</v>
      </c>
      <c r="G59" s="18" t="n">
        <f aca="false">IF(AND(E59=1,F59=1),1,0)</f>
        <v>1</v>
      </c>
      <c r="H59" s="59"/>
      <c r="I59" s="59"/>
      <c r="J59" s="59"/>
      <c r="K59" s="59"/>
      <c r="L59" s="60"/>
      <c r="M59" s="59"/>
      <c r="N59" s="59"/>
      <c r="O59" s="59"/>
      <c r="P59" s="59"/>
      <c r="Q59" s="59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customFormat="false" ht="12" hidden="false" customHeight="true" outlineLevel="0" collapsed="false">
      <c r="A60" s="11" t="s">
        <v>115</v>
      </c>
      <c r="B60" s="19" t="n">
        <v>42324</v>
      </c>
      <c r="C60" s="11" t="str">
        <f aca="false">IF(ids!A60=MEG!A60,MEG!C60)</f>
        <v>0143</v>
      </c>
      <c r="D60" s="18" t="n">
        <f aca="false">IF(ids!B60=MEG!B60,MEG!E60)</f>
        <v>1800</v>
      </c>
      <c r="E60" s="16" t="n">
        <v>1</v>
      </c>
      <c r="F60" s="18" t="n">
        <v>1</v>
      </c>
      <c r="G60" s="18" t="n">
        <f aca="false">IF(AND(E60=1,F60=1),1,0)</f>
        <v>1</v>
      </c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customFormat="false" ht="12" hidden="false" customHeight="true" outlineLevel="0" collapsed="false">
      <c r="A61" s="16" t="s">
        <v>199</v>
      </c>
      <c r="B61" s="23" t="n">
        <v>42462</v>
      </c>
      <c r="C61" s="18" t="str">
        <f aca="false">IF(ids!A61=MEG!A61,MEG!C61)</f>
        <v>0113</v>
      </c>
      <c r="D61" s="18" t="n">
        <f aca="false">IF(ids!B61=MEG!B61,MEG!E61)</f>
        <v>1800</v>
      </c>
      <c r="E61" s="18" t="n">
        <v>1</v>
      </c>
      <c r="F61" s="18" t="n">
        <v>1</v>
      </c>
      <c r="G61" s="18" t="n">
        <f aca="false">IF(AND(E61=1,F61=1),1,0)</f>
        <v>1</v>
      </c>
      <c r="H61" s="59"/>
      <c r="I61" s="59"/>
      <c r="J61" s="59"/>
      <c r="K61" s="59"/>
      <c r="L61" s="60"/>
      <c r="M61" s="59"/>
      <c r="N61" s="59"/>
      <c r="O61" s="59"/>
      <c r="P61" s="59"/>
      <c r="Q61" s="59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customFormat="false" ht="12" hidden="false" customHeight="true" outlineLevel="0" collapsed="false">
      <c r="A62" s="11" t="s">
        <v>116</v>
      </c>
      <c r="B62" s="38" t="n">
        <v>42328</v>
      </c>
      <c r="C62" s="11" t="str">
        <f aca="false">IF(ids!A62=MEG!A62,MEG!C62)</f>
        <v>1533</v>
      </c>
      <c r="D62" s="18" t="n">
        <f aca="false">IF(ids!B62=MEG!B62,MEG!E62)</f>
        <v>1800</v>
      </c>
      <c r="E62" s="18" t="n">
        <v>1</v>
      </c>
      <c r="F62" s="18" t="n">
        <v>1</v>
      </c>
      <c r="G62" s="18" t="n">
        <f aca="false">IF(AND(E62=1,F62=1),1,0)</f>
        <v>1</v>
      </c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customFormat="false" ht="12" hidden="false" customHeight="true" outlineLevel="0" collapsed="false">
      <c r="A63" s="39" t="s">
        <v>118</v>
      </c>
      <c r="B63" s="26" t="n">
        <v>42340</v>
      </c>
      <c r="C63" s="11" t="str">
        <f aca="false">IF(ids!A63=MEG!A63,MEG!C63)</f>
        <v>0143</v>
      </c>
      <c r="D63" s="18" t="n">
        <f aca="false">IF(ids!B63=MEG!B63,MEG!E63)</f>
        <v>1800</v>
      </c>
      <c r="E63" s="18" t="n">
        <v>1</v>
      </c>
      <c r="F63" s="18" t="n">
        <v>1</v>
      </c>
      <c r="G63" s="18" t="n">
        <f aca="false">IF(AND(E63=1,F63=1),1,0)</f>
        <v>1</v>
      </c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customFormat="false" ht="12" hidden="false" customHeight="true" outlineLevel="0" collapsed="false">
      <c r="A64" s="39" t="s">
        <v>120</v>
      </c>
      <c r="B64" s="26" t="n">
        <v>42345</v>
      </c>
      <c r="C64" s="11" t="str">
        <f aca="false">IF(ids!A64=MEG!A64,MEG!C64)</f>
        <v>0143</v>
      </c>
      <c r="D64" s="18" t="n">
        <f aca="false">IF(ids!B64=MEG!B64,MEG!E64)</f>
        <v>1800</v>
      </c>
      <c r="E64" s="16" t="n">
        <v>1</v>
      </c>
      <c r="F64" s="18" t="n">
        <v>1</v>
      </c>
      <c r="G64" s="18" t="n">
        <f aca="false">IF(AND(E64=1,F64=1),1,0)</f>
        <v>1</v>
      </c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customFormat="false" ht="12" hidden="false" customHeight="true" outlineLevel="0" collapsed="false">
      <c r="A65" s="18" t="s">
        <v>201</v>
      </c>
      <c r="B65" s="19" t="n">
        <v>42480</v>
      </c>
      <c r="C65" s="11" t="str">
        <f aca="false">IF(ids!A65=MEG!A65,MEG!C65)</f>
        <v>1423</v>
      </c>
      <c r="D65" s="18" t="n">
        <f aca="false">IF(ids!B65=MEG!B65,MEG!E65)</f>
        <v>1800</v>
      </c>
      <c r="E65" s="18" t="n">
        <v>1</v>
      </c>
      <c r="F65" s="18" t="n">
        <v>1</v>
      </c>
      <c r="G65" s="18" t="n">
        <f aca="false">IF(AND(E65=1,F65=1),1,0)</f>
        <v>1</v>
      </c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customFormat="false" ht="12" hidden="false" customHeight="true" outlineLevel="0" collapsed="false">
      <c r="A66" s="39" t="s">
        <v>121</v>
      </c>
      <c r="B66" s="26" t="n">
        <v>42375</v>
      </c>
      <c r="C66" s="11" t="str">
        <f aca="false">IF(ids!A66=MEG!A66,MEG!C66)</f>
        <v>0113</v>
      </c>
      <c r="D66" s="18" t="n">
        <f aca="false">IF(ids!B66=MEG!B66,MEG!E66)</f>
        <v>1800</v>
      </c>
      <c r="E66" s="18" t="n">
        <v>1</v>
      </c>
      <c r="F66" s="18" t="n">
        <v>1</v>
      </c>
      <c r="G66" s="18" t="n">
        <f aca="false">IF(AND(E66=1,F66=1),1,0)</f>
        <v>1</v>
      </c>
      <c r="H66" s="59"/>
      <c r="I66" s="59"/>
      <c r="J66" s="59"/>
      <c r="K66" s="59"/>
      <c r="L66" s="60"/>
      <c r="M66" s="59"/>
      <c r="N66" s="59"/>
      <c r="O66" s="59"/>
      <c r="P66" s="59"/>
      <c r="Q66" s="59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customFormat="false" ht="12" hidden="false" customHeight="true" outlineLevel="0" collapsed="false">
      <c r="A67" s="39" t="s">
        <v>122</v>
      </c>
      <c r="B67" s="26" t="n">
        <v>42377</v>
      </c>
      <c r="C67" s="11" t="str">
        <f aca="false">IF(ids!A67=MEG!A67,MEG!C67)</f>
        <v>0113</v>
      </c>
      <c r="D67" s="18" t="n">
        <f aca="false">IF(ids!B67=MEG!B67,MEG!E67)</f>
        <v>1800</v>
      </c>
      <c r="E67" s="18" t="n">
        <v>1</v>
      </c>
      <c r="F67" s="18"/>
      <c r="G67" s="18"/>
      <c r="H67" s="59"/>
      <c r="I67" s="59"/>
      <c r="J67" s="59"/>
      <c r="K67" s="59"/>
      <c r="L67" s="60"/>
      <c r="M67" s="59"/>
      <c r="N67" s="59"/>
      <c r="O67" s="59"/>
      <c r="P67" s="59"/>
      <c r="Q67" s="59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customFormat="false" ht="12" hidden="false" customHeight="true" outlineLevel="0" collapsed="false">
      <c r="A68" s="18" t="s">
        <v>203</v>
      </c>
      <c r="B68" s="19" t="n">
        <v>42502</v>
      </c>
      <c r="C68" s="11" t="str">
        <f aca="false">IF(ids!A68=MEG!A68,MEG!C68)</f>
        <v>0113</v>
      </c>
      <c r="D68" s="18" t="n">
        <f aca="false">IF(ids!B68=MEG!B68,MEG!E68)</f>
        <v>1800</v>
      </c>
      <c r="E68" s="18" t="n">
        <v>1</v>
      </c>
      <c r="F68" s="18"/>
      <c r="G68" s="18"/>
      <c r="H68" s="59"/>
      <c r="I68" s="59"/>
      <c r="J68" s="59"/>
      <c r="K68" s="59"/>
      <c r="L68" s="60"/>
      <c r="M68" s="59"/>
      <c r="N68" s="59"/>
      <c r="O68" s="59"/>
      <c r="P68" s="59"/>
      <c r="Q68" s="59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customFormat="false" ht="12" hidden="false" customHeight="true" outlineLevel="0" collapsed="false">
      <c r="A69" s="39" t="s">
        <v>126</v>
      </c>
      <c r="B69" s="26" t="n">
        <v>42376</v>
      </c>
      <c r="C69" s="11" t="str">
        <f aca="false">IF(ids!A69=MEG!A69,MEG!C69)</f>
        <v>0113</v>
      </c>
      <c r="D69" s="18" t="n">
        <f aca="false">IF(ids!B69=MEG!B69,MEG!E69)</f>
        <v>1800</v>
      </c>
      <c r="E69" s="18" t="n">
        <v>1</v>
      </c>
      <c r="F69" s="18" t="n">
        <v>1</v>
      </c>
      <c r="G69" s="18" t="n">
        <f aca="false">IF(AND(E69=1,F69=1),1,0)</f>
        <v>1</v>
      </c>
      <c r="H69" s="59"/>
      <c r="I69" s="59"/>
      <c r="J69" s="59"/>
      <c r="K69" s="59"/>
      <c r="L69" s="60"/>
      <c r="M69" s="59"/>
      <c r="N69" s="59"/>
      <c r="O69" s="59"/>
      <c r="P69" s="59"/>
      <c r="Q69" s="59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customFormat="false" ht="12" hidden="false" customHeight="true" outlineLevel="0" collapsed="false">
      <c r="A70" s="11" t="s">
        <v>205</v>
      </c>
      <c r="B70" s="19" t="n">
        <v>42503</v>
      </c>
      <c r="C70" s="11" t="str">
        <f aca="false">IF(ids!A70=MEG!A70,MEG!C70)</f>
        <v>0141</v>
      </c>
      <c r="D70" s="18" t="n">
        <f aca="false">IF(ids!B70=MEG!B70,MEG!E70)</f>
        <v>1800</v>
      </c>
      <c r="E70" s="18" t="n">
        <v>1</v>
      </c>
      <c r="F70" s="16" t="n">
        <v>1</v>
      </c>
      <c r="G70" s="18" t="n">
        <f aca="false">IF(AND(E70=1,F70=1),1,0)</f>
        <v>1</v>
      </c>
      <c r="H70" s="59"/>
      <c r="I70" s="59"/>
      <c r="J70" s="59"/>
      <c r="K70" s="59"/>
      <c r="L70" s="60"/>
      <c r="M70" s="59"/>
      <c r="N70" s="59"/>
      <c r="O70" s="59"/>
      <c r="P70" s="59"/>
      <c r="Q70" s="59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customFormat="false" ht="12" hidden="false" customHeight="true" outlineLevel="0" collapsed="false">
      <c r="A71" s="39" t="s">
        <v>128</v>
      </c>
      <c r="B71" s="26" t="n">
        <v>42384</v>
      </c>
      <c r="C71" s="11" t="str">
        <f aca="false">IF(ids!A71=MEG!A71,MEG!C71)</f>
        <v>0143</v>
      </c>
      <c r="D71" s="18" t="n">
        <f aca="false">IF(ids!B71=MEG!B71,MEG!E71)</f>
        <v>1800</v>
      </c>
      <c r="E71" s="18" t="n">
        <v>1</v>
      </c>
      <c r="F71" s="18" t="n">
        <v>1</v>
      </c>
      <c r="G71" s="18" t="n">
        <f aca="false">IF(AND(E71=1,F71=1),1,0)</f>
        <v>1</v>
      </c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customFormat="false" ht="12" hidden="false" customHeight="true" outlineLevel="0" collapsed="false">
      <c r="A72" s="11" t="s">
        <v>207</v>
      </c>
      <c r="B72" s="19" t="n">
        <v>42516</v>
      </c>
      <c r="C72" s="11" t="str">
        <f aca="false">IF(ids!A72=MEG!A72,MEG!C72)</f>
        <v>0141</v>
      </c>
      <c r="D72" s="18" t="n">
        <f aca="false">IF(ids!B72=MEG!B72,MEG!E72)</f>
        <v>1800</v>
      </c>
      <c r="E72" s="18" t="n">
        <v>1</v>
      </c>
      <c r="F72" s="16" t="n">
        <v>1</v>
      </c>
      <c r="G72" s="18" t="n">
        <f aca="false">IF(AND(E72=1,F72=1),1,0)</f>
        <v>1</v>
      </c>
      <c r="H72" s="59"/>
      <c r="I72" s="59"/>
      <c r="J72" s="59"/>
      <c r="K72" s="59"/>
      <c r="L72" s="60"/>
      <c r="M72" s="59"/>
      <c r="N72" s="59"/>
      <c r="O72" s="59"/>
      <c r="P72" s="59"/>
      <c r="Q72" s="59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customFormat="false" ht="12" hidden="false" customHeight="true" outlineLevel="0" collapsed="false">
      <c r="A73" s="39" t="s">
        <v>129</v>
      </c>
      <c r="B73" s="26" t="n">
        <v>42397</v>
      </c>
      <c r="C73" s="11" t="str">
        <f aca="false">IF(ids!A73=MEG!A73,MEG!C73)</f>
        <v>0113</v>
      </c>
      <c r="D73" s="18" t="n">
        <f aca="false">IF(ids!B73=MEG!B73,MEG!E73)</f>
        <v>1800</v>
      </c>
      <c r="E73" s="18" t="n">
        <v>1</v>
      </c>
      <c r="F73" s="18" t="n">
        <v>1</v>
      </c>
      <c r="G73" s="18" t="n">
        <f aca="false">IF(AND(E73=1,F73=1),1,0)</f>
        <v>1</v>
      </c>
      <c r="H73" s="59"/>
      <c r="I73" s="59"/>
      <c r="J73" s="59"/>
      <c r="K73" s="59"/>
      <c r="L73" s="60"/>
      <c r="M73" s="59"/>
      <c r="N73" s="59"/>
      <c r="O73" s="59"/>
      <c r="P73" s="59"/>
      <c r="Q73" s="59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customFormat="false" ht="12" hidden="false" customHeight="true" outlineLevel="0" collapsed="false">
      <c r="A74" s="11" t="s">
        <v>208</v>
      </c>
      <c r="B74" s="19" t="n">
        <v>42515</v>
      </c>
      <c r="C74" s="11" t="str">
        <f aca="false">IF(ids!A74=MEG!A74,MEG!C74)</f>
        <v>0113</v>
      </c>
      <c r="D74" s="18" t="n">
        <f aca="false">IF(ids!B74=MEG!B74,MEG!E74)</f>
        <v>1800</v>
      </c>
      <c r="E74" s="18" t="n">
        <v>1</v>
      </c>
      <c r="F74" s="18" t="n">
        <v>1</v>
      </c>
      <c r="G74" s="18" t="n">
        <f aca="false">IF(AND(E74=1,F74=1),1,0)</f>
        <v>1</v>
      </c>
      <c r="H74" s="59"/>
      <c r="I74" s="59"/>
      <c r="J74" s="59"/>
      <c r="K74" s="59"/>
      <c r="L74" s="60"/>
      <c r="M74" s="59"/>
      <c r="N74" s="59"/>
      <c r="O74" s="59"/>
      <c r="P74" s="59"/>
      <c r="Q74" s="59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customFormat="false" ht="12" hidden="false" customHeight="true" outlineLevel="0" collapsed="false">
      <c r="A75" s="39" t="s">
        <v>130</v>
      </c>
      <c r="B75" s="26" t="n">
        <v>42390</v>
      </c>
      <c r="C75" s="11" t="str">
        <f aca="false">IF(ids!A75=MEG!A75,MEG!C75)</f>
        <v>0113</v>
      </c>
      <c r="D75" s="18" t="n">
        <f aca="false">IF(ids!B75=MEG!B75,MEG!E75)</f>
        <v>1800</v>
      </c>
      <c r="E75" s="18" t="n">
        <v>1</v>
      </c>
      <c r="F75" s="18" t="n">
        <v>1</v>
      </c>
      <c r="G75" s="18" t="n">
        <f aca="false">IF(AND(E75=1,F75=1),1,0)</f>
        <v>1</v>
      </c>
      <c r="H75" s="59"/>
      <c r="I75" s="59"/>
      <c r="J75" s="59"/>
      <c r="K75" s="59"/>
      <c r="L75" s="60"/>
      <c r="M75" s="59"/>
      <c r="N75" s="59"/>
      <c r="O75" s="59"/>
      <c r="P75" s="59"/>
      <c r="Q75" s="59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customFormat="false" ht="12" hidden="false" customHeight="true" outlineLevel="0" collapsed="false">
      <c r="A76" s="39" t="s">
        <v>131</v>
      </c>
      <c r="B76" s="26" t="n">
        <v>42404</v>
      </c>
      <c r="C76" s="11" t="str">
        <f aca="false">IF(ids!A76=MEG!A76,MEG!C76)</f>
        <v>0113</v>
      </c>
      <c r="D76" s="18" t="n">
        <f aca="false">IF(ids!B76=MEG!B76,MEG!E76)</f>
        <v>1800</v>
      </c>
      <c r="E76" s="18" t="n">
        <v>1</v>
      </c>
      <c r="F76" s="18" t="n">
        <v>1</v>
      </c>
      <c r="G76" s="18" t="n">
        <f aca="false">IF(AND(E76=1,F76=1),1,0)</f>
        <v>1</v>
      </c>
      <c r="H76" s="59"/>
      <c r="I76" s="59"/>
      <c r="J76" s="59"/>
      <c r="K76" s="59"/>
      <c r="L76" s="60"/>
      <c r="M76" s="59"/>
      <c r="N76" s="59"/>
      <c r="O76" s="59"/>
      <c r="P76" s="59"/>
      <c r="Q76" s="59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customFormat="false" ht="12" hidden="false" customHeight="true" outlineLevel="0" collapsed="false">
      <c r="A77" s="11" t="s">
        <v>210</v>
      </c>
      <c r="B77" s="19" t="n">
        <v>42536</v>
      </c>
      <c r="C77" s="11" t="str">
        <f aca="false">IF(ids!A77=MEG!A77,MEG!C77)</f>
        <v>1531</v>
      </c>
      <c r="D77" s="18" t="n">
        <f aca="false">IF(ids!B77=MEG!B77,MEG!E77)</f>
        <v>1800</v>
      </c>
      <c r="E77" s="16" t="n">
        <v>1</v>
      </c>
      <c r="F77" s="16" t="n">
        <v>1</v>
      </c>
      <c r="G77" s="18" t="n">
        <f aca="false">IF(AND(E77=1,F77=1),1,0)</f>
        <v>1</v>
      </c>
      <c r="H77" s="59"/>
      <c r="I77" s="59"/>
      <c r="J77" s="59"/>
      <c r="K77" s="59"/>
      <c r="L77" s="60"/>
      <c r="M77" s="59"/>
      <c r="N77" s="59"/>
      <c r="O77" s="59"/>
      <c r="P77" s="59"/>
      <c r="Q77" s="59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customFormat="false" ht="12" hidden="false" customHeight="true" outlineLevel="0" collapsed="false">
      <c r="A78" s="39" t="s">
        <v>133</v>
      </c>
      <c r="B78" s="26" t="n">
        <v>42426</v>
      </c>
      <c r="C78" s="11" t="str">
        <f aca="false">IF(ids!A78=MEG!A78,MEG!C78)</f>
        <v>0113</v>
      </c>
      <c r="D78" s="18" t="n">
        <f aca="false">IF(ids!B78=MEG!B78,MEG!E78)</f>
        <v>1800</v>
      </c>
      <c r="E78" s="18" t="n">
        <v>1</v>
      </c>
      <c r="F78" s="18" t="n">
        <v>1</v>
      </c>
      <c r="G78" s="18" t="n">
        <f aca="false">IF(AND(E78=1,F78=1),1,0)</f>
        <v>1</v>
      </c>
      <c r="H78" s="59"/>
      <c r="I78" s="59"/>
      <c r="J78" s="59"/>
      <c r="K78" s="59"/>
      <c r="L78" s="60"/>
      <c r="M78" s="59"/>
      <c r="N78" s="59"/>
      <c r="O78" s="59"/>
      <c r="P78" s="59"/>
      <c r="Q78" s="59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customFormat="false" ht="12" hidden="false" customHeight="true" outlineLevel="0" collapsed="false">
      <c r="A79" s="11" t="s">
        <v>211</v>
      </c>
      <c r="B79" s="19" t="n">
        <v>42562</v>
      </c>
      <c r="C79" s="11" t="str">
        <f aca="false">IF(ids!A79=MEG!A79,MEG!C79)</f>
        <v>0143</v>
      </c>
      <c r="D79" s="18" t="n">
        <f aca="false">IF(ids!B79=MEG!B79,MEG!E79)</f>
        <v>1800</v>
      </c>
      <c r="E79" s="18" t="n">
        <v>1</v>
      </c>
      <c r="F79" s="18" t="n">
        <v>1</v>
      </c>
      <c r="G79" s="18" t="n">
        <f aca="false">IF(AND(E79=1,F79=1),1,0)</f>
        <v>1</v>
      </c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customFormat="false" ht="12" hidden="false" customHeight="true" outlineLevel="0" collapsed="false">
      <c r="A80" s="16" t="s">
        <v>134</v>
      </c>
      <c r="B80" s="23" t="n">
        <v>42464</v>
      </c>
      <c r="C80" s="18" t="str">
        <f aca="false">IF(ids!A80=MEG!A80,MEG!C80)</f>
        <v>0113</v>
      </c>
      <c r="D80" s="18" t="n">
        <f aca="false">IF(ids!B80=MEG!B80,MEG!E80)</f>
        <v>1800</v>
      </c>
      <c r="E80" s="18" t="n">
        <v>1</v>
      </c>
      <c r="F80" s="18" t="n">
        <v>1</v>
      </c>
      <c r="G80" s="18" t="n">
        <f aca="false">IF(AND(E80=1,F80=1),1,0)</f>
        <v>1</v>
      </c>
      <c r="H80" s="59"/>
      <c r="I80" s="59"/>
      <c r="J80" s="59"/>
      <c r="K80" s="59"/>
      <c r="L80" s="60"/>
      <c r="M80" s="59"/>
      <c r="N80" s="59"/>
      <c r="O80" s="59"/>
      <c r="P80" s="59"/>
      <c r="Q80" s="59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customFormat="false" ht="12" hidden="false" customHeight="true" outlineLevel="0" collapsed="false">
      <c r="A81" s="11" t="s">
        <v>212</v>
      </c>
      <c r="B81" s="19" t="n">
        <v>42583</v>
      </c>
      <c r="C81" s="11" t="str">
        <f aca="false">IF(ids!A81=MEG!A81,MEG!C81)</f>
        <v>0143</v>
      </c>
      <c r="D81" s="18" t="n">
        <f aca="false">IF(ids!B81=MEG!B81,MEG!E81)</f>
        <v>1800</v>
      </c>
      <c r="E81" s="18" t="n">
        <v>1</v>
      </c>
      <c r="F81" s="18" t="n">
        <v>1</v>
      </c>
      <c r="G81" s="18" t="n">
        <f aca="false">IF(AND(E81=1,F81=1),1,0)</f>
        <v>1</v>
      </c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customFormat="false" ht="12" hidden="false" customHeight="true" outlineLevel="0" collapsed="false">
      <c r="A82" s="11" t="s">
        <v>136</v>
      </c>
      <c r="B82" s="19" t="n">
        <v>42751</v>
      </c>
      <c r="C82" s="11" t="s">
        <v>234</v>
      </c>
      <c r="D82" s="18" t="n">
        <f aca="false">IF(tone!B105=MEG!B105,MEG!E105)</f>
        <v>1800</v>
      </c>
      <c r="E82" s="18" t="n">
        <v>1</v>
      </c>
      <c r="F82" s="18"/>
      <c r="G82" s="18"/>
      <c r="H82" s="59"/>
      <c r="I82" s="59"/>
      <c r="J82" s="59"/>
      <c r="K82" s="59"/>
      <c r="L82" s="60"/>
      <c r="M82" s="59"/>
      <c r="N82" s="59"/>
      <c r="O82" s="59"/>
      <c r="P82" s="59"/>
      <c r="Q82" s="59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customFormat="false" ht="12" hidden="false" customHeight="true" outlineLevel="0" collapsed="false">
      <c r="A83" s="11" t="s">
        <v>214</v>
      </c>
      <c r="B83" s="19" t="n">
        <v>42863</v>
      </c>
      <c r="C83" s="11" t="s">
        <v>234</v>
      </c>
      <c r="D83" s="18" t="n">
        <f aca="false">IF(tone!B106=MEG!B106,MEG!E106)</f>
        <v>1800</v>
      </c>
      <c r="E83" s="18" t="n">
        <v>1</v>
      </c>
      <c r="F83" s="18"/>
      <c r="G83" s="18"/>
      <c r="H83" s="59"/>
      <c r="I83" s="59"/>
      <c r="J83" s="59"/>
      <c r="K83" s="59"/>
      <c r="L83" s="60"/>
      <c r="M83" s="59"/>
      <c r="N83" s="59"/>
      <c r="O83" s="59"/>
      <c r="P83" s="59"/>
      <c r="Q83" s="59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customFormat="false" ht="12" hidden="false" customHeight="true" outlineLevel="0" collapsed="false">
      <c r="A84" s="11" t="s">
        <v>138</v>
      </c>
      <c r="B84" s="19" t="n">
        <v>42282</v>
      </c>
      <c r="C84" s="11" t="str">
        <f aca="false">IF(ids!A84=MEG!A84,MEG!C84)</f>
        <v>0113</v>
      </c>
      <c r="D84" s="18" t="n">
        <f aca="false">IF(ids!B84=MEG!B84,MEG!E84)</f>
        <v>1200</v>
      </c>
      <c r="E84" s="18" t="n">
        <v>1</v>
      </c>
      <c r="F84" s="18" t="n">
        <v>1</v>
      </c>
      <c r="G84" s="18" t="n">
        <f aca="false">IF(AND(E84=1,F84=1),1,0)</f>
        <v>1</v>
      </c>
      <c r="H84" s="59"/>
      <c r="I84" s="59"/>
      <c r="J84" s="59"/>
      <c r="K84" s="59"/>
      <c r="L84" s="60"/>
      <c r="M84" s="59"/>
      <c r="N84" s="59"/>
      <c r="O84" s="59"/>
      <c r="P84" s="59"/>
      <c r="Q84" s="59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customFormat="false" ht="12" hidden="false" customHeight="true" outlineLevel="0" collapsed="false">
      <c r="A85" s="11" t="s">
        <v>215</v>
      </c>
      <c r="B85" s="19" t="n">
        <v>42416</v>
      </c>
      <c r="C85" s="11" t="str">
        <f aca="false">IF(ids!A85=MEG!A85,MEG!C85)</f>
        <v>0113</v>
      </c>
      <c r="D85" s="18" t="n">
        <f aca="false">IF(ids!B85=MEG!B85,MEG!E85)</f>
        <v>1800</v>
      </c>
      <c r="E85" s="18" t="n">
        <v>1</v>
      </c>
      <c r="F85" s="18" t="n">
        <v>1</v>
      </c>
      <c r="G85" s="18" t="n">
        <f aca="false">IF(AND(E85=1,F85=1),1,0)</f>
        <v>1</v>
      </c>
      <c r="H85" s="59"/>
      <c r="I85" s="59"/>
      <c r="J85" s="59"/>
      <c r="K85" s="59"/>
      <c r="L85" s="60"/>
      <c r="M85" s="59"/>
      <c r="N85" s="59"/>
      <c r="O85" s="59"/>
      <c r="P85" s="59"/>
      <c r="Q85" s="59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customFormat="false" ht="12" hidden="false" customHeight="true" outlineLevel="0" collapsed="false">
      <c r="A86" s="11" t="s">
        <v>155</v>
      </c>
      <c r="B86" s="19" t="n">
        <v>42291</v>
      </c>
      <c r="C86" s="11" t="str">
        <f aca="false">IF(ids!A86=MEG!A86,MEG!C86)</f>
        <v>0143</v>
      </c>
      <c r="D86" s="18" t="n">
        <f aca="false">IF(ids!B86=MEG!B86,MEG!E86)</f>
        <v>1200</v>
      </c>
      <c r="E86" s="18" t="n">
        <v>1</v>
      </c>
      <c r="F86" s="18" t="n">
        <v>1</v>
      </c>
      <c r="G86" s="18" t="n">
        <f aca="false">IF(AND(E86=1,F86=1),1,0)</f>
        <v>1</v>
      </c>
      <c r="H86" s="59"/>
      <c r="I86" s="59"/>
      <c r="J86" s="59"/>
      <c r="K86" s="59"/>
      <c r="L86" s="60"/>
      <c r="M86" s="59"/>
      <c r="N86" s="59"/>
      <c r="O86" s="59"/>
      <c r="P86" s="59"/>
      <c r="Q86" s="59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customFormat="false" ht="12" hidden="false" customHeight="true" outlineLevel="0" collapsed="false">
      <c r="A87" s="11" t="s">
        <v>156</v>
      </c>
      <c r="B87" s="19" t="n">
        <v>42327</v>
      </c>
      <c r="C87" s="11" t="str">
        <f aca="false">IF(ids!A87=MEG!A87,MEG!C87)</f>
        <v>1543</v>
      </c>
      <c r="D87" s="18" t="n">
        <f aca="false">IF(ids!B87=MEG!B87,MEG!E87)</f>
        <v>1800</v>
      </c>
      <c r="E87" s="18" t="n">
        <v>1</v>
      </c>
      <c r="F87" s="18" t="n">
        <v>1</v>
      </c>
      <c r="G87" s="18" t="n">
        <f aca="false">IF(AND(E87=1,F87=1),1,0)</f>
        <v>1</v>
      </c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customFormat="false" ht="12" hidden="false" customHeight="true" outlineLevel="0" collapsed="false">
      <c r="A88" s="11" t="s">
        <v>216</v>
      </c>
      <c r="B88" s="19" t="n">
        <v>42443</v>
      </c>
      <c r="C88" s="11" t="str">
        <f aca="false">IF(ids!A88=MEG!A88,MEG!C88)</f>
        <v>0113</v>
      </c>
      <c r="D88" s="18" t="n">
        <f aca="false">IF(ids!B88=MEG!B88,MEG!E88)</f>
        <v>1800</v>
      </c>
      <c r="E88" s="16" t="n">
        <v>1</v>
      </c>
      <c r="F88" s="18" t="n">
        <v>1</v>
      </c>
      <c r="G88" s="18" t="n">
        <f aca="false">IF(AND(E88=1,F88=1),1,0)</f>
        <v>1</v>
      </c>
      <c r="H88" s="59"/>
      <c r="I88" s="59"/>
      <c r="J88" s="59"/>
      <c r="K88" s="59"/>
      <c r="L88" s="63"/>
      <c r="M88" s="64"/>
      <c r="N88" s="64"/>
      <c r="O88" s="64"/>
      <c r="P88" s="64"/>
      <c r="Q88" s="64"/>
      <c r="R88" s="63"/>
      <c r="S88" s="63"/>
      <c r="T88" s="63"/>
      <c r="U88" s="63"/>
      <c r="V88" s="63"/>
      <c r="W88" s="63"/>
      <c r="X88" s="63"/>
      <c r="Y88" s="63"/>
      <c r="Z88" s="63"/>
      <c r="AA88" s="63"/>
    </row>
    <row r="89" customFormat="false" ht="12" hidden="false" customHeight="true" outlineLevel="0" collapsed="false">
      <c r="A89" s="11" t="s">
        <v>139</v>
      </c>
      <c r="B89" s="19" t="n">
        <v>42313</v>
      </c>
      <c r="C89" s="11" t="str">
        <f aca="false">IF(ids!A89=MEG!A89,MEG!C89)</f>
        <v>0143</v>
      </c>
      <c r="D89" s="18" t="n">
        <f aca="false">IF(ids!B89=MEG!B89,MEG!E89)</f>
        <v>1800</v>
      </c>
      <c r="E89" s="18" t="n">
        <v>1</v>
      </c>
      <c r="F89" s="18" t="n">
        <v>1</v>
      </c>
      <c r="G89" s="18" t="n">
        <f aca="false">IF(AND(E89=1,F89=1),1,0)</f>
        <v>1</v>
      </c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customFormat="false" ht="12" hidden="false" customHeight="true" outlineLevel="0" collapsed="false">
      <c r="A90" s="11" t="s">
        <v>157</v>
      </c>
      <c r="B90" s="19" t="n">
        <v>42359</v>
      </c>
      <c r="C90" s="11" t="str">
        <f aca="false">IF(ids!A90=MEG!A90,MEG!C90)</f>
        <v>0113</v>
      </c>
      <c r="D90" s="18" t="n">
        <f aca="false">IF(ids!B90=MEG!B90,MEG!E90)</f>
        <v>1800</v>
      </c>
      <c r="E90" s="18" t="n">
        <v>1</v>
      </c>
      <c r="F90" s="18" t="n">
        <v>1</v>
      </c>
      <c r="G90" s="18" t="n">
        <f aca="false">IF(AND(E90=1,F90=1),1,0)</f>
        <v>1</v>
      </c>
      <c r="H90" s="59"/>
      <c r="I90" s="59"/>
      <c r="J90" s="59"/>
      <c r="K90" s="59"/>
      <c r="L90" s="63"/>
      <c r="M90" s="64"/>
      <c r="N90" s="64"/>
      <c r="O90" s="64"/>
      <c r="P90" s="64"/>
      <c r="Q90" s="64"/>
      <c r="R90" s="63"/>
      <c r="S90" s="63"/>
      <c r="T90" s="63"/>
      <c r="U90" s="63"/>
      <c r="V90" s="63"/>
      <c r="W90" s="63"/>
      <c r="X90" s="63"/>
      <c r="Y90" s="63"/>
      <c r="Z90" s="63"/>
      <c r="AA90" s="63"/>
    </row>
    <row r="91" customFormat="false" ht="12" hidden="false" customHeight="true" outlineLevel="0" collapsed="false">
      <c r="A91" s="11" t="s">
        <v>158</v>
      </c>
      <c r="B91" s="19" t="n">
        <v>42386</v>
      </c>
      <c r="C91" s="11" t="str">
        <f aca="false">IF(ids!A91=MEG!A91,MEG!C91)</f>
        <v>0113</v>
      </c>
      <c r="D91" s="18" t="n">
        <f aca="false">IF(ids!B91=MEG!B91,MEG!E91)</f>
        <v>1800</v>
      </c>
      <c r="E91" s="18" t="n">
        <v>0</v>
      </c>
      <c r="F91" s="18" t="n">
        <v>0</v>
      </c>
      <c r="G91" s="18" t="n">
        <f aca="false">IF(AND(E91=1,F91=1),1,0)</f>
        <v>0</v>
      </c>
      <c r="H91" s="59"/>
      <c r="I91" s="59"/>
      <c r="J91" s="59"/>
      <c r="K91" s="59"/>
      <c r="L91" s="60"/>
      <c r="M91" s="59"/>
      <c r="N91" s="59"/>
      <c r="O91" s="59"/>
      <c r="P91" s="59"/>
      <c r="Q91" s="59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customFormat="false" ht="12" hidden="false" customHeight="true" outlineLevel="0" collapsed="false">
      <c r="A92" s="11" t="s">
        <v>159</v>
      </c>
      <c r="B92" s="19" t="n">
        <v>42384</v>
      </c>
      <c r="C92" s="11" t="str">
        <f aca="false">IF(ids!A92=MEG!A92,MEG!C92)</f>
        <v>0113</v>
      </c>
      <c r="D92" s="18" t="n">
        <f aca="false">IF(ids!B92=MEG!B92,MEG!E92)</f>
        <v>1800</v>
      </c>
      <c r="E92" s="18" t="n">
        <v>1</v>
      </c>
      <c r="F92" s="18" t="n">
        <v>1</v>
      </c>
      <c r="G92" s="18" t="n">
        <f aca="false">IF(AND(E92=1,F92=1),1,0)</f>
        <v>1</v>
      </c>
      <c r="H92" s="59"/>
      <c r="I92" s="59"/>
      <c r="J92" s="59"/>
      <c r="K92" s="59"/>
      <c r="L92" s="60"/>
      <c r="M92" s="59"/>
      <c r="N92" s="59"/>
      <c r="O92" s="59"/>
      <c r="P92" s="59"/>
      <c r="Q92" s="59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customFormat="false" ht="12" hidden="false" customHeight="true" outlineLevel="0" collapsed="false">
      <c r="A93" s="18" t="s">
        <v>217</v>
      </c>
      <c r="B93" s="19" t="n">
        <v>42513</v>
      </c>
      <c r="C93" s="11" t="str">
        <f aca="false">IF(ids!A93=MEG!A93,MEG!C93)</f>
        <v>1711</v>
      </c>
      <c r="D93" s="18" t="n">
        <f aca="false">IF(ids!B93=MEG!B93,MEG!E93)</f>
        <v>1800</v>
      </c>
      <c r="E93" s="18" t="n">
        <v>0</v>
      </c>
      <c r="F93" s="18" t="n">
        <v>0</v>
      </c>
      <c r="G93" s="18" t="n">
        <f aca="false">IF(AND(E93=1,F93=1),1,0)</f>
        <v>0</v>
      </c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customFormat="false" ht="12" hidden="false" customHeight="true" outlineLevel="0" collapsed="false">
      <c r="A94" s="11" t="s">
        <v>160</v>
      </c>
      <c r="B94" s="19" t="n">
        <v>42381</v>
      </c>
      <c r="C94" s="11" t="str">
        <f aca="false">IF(ids!A94=MEG!A94,MEG!C94)</f>
        <v>0113</v>
      </c>
      <c r="D94" s="18" t="n">
        <f aca="false">IF(ids!B94=MEG!B94,MEG!E94)</f>
        <v>1800</v>
      </c>
      <c r="E94" s="18" t="n">
        <v>1</v>
      </c>
      <c r="F94" s="18" t="n">
        <v>1</v>
      </c>
      <c r="G94" s="18" t="n">
        <f aca="false">IF(AND(E94=1,F94=1),1,0)</f>
        <v>1</v>
      </c>
      <c r="H94" s="59"/>
      <c r="I94" s="59"/>
      <c r="J94" s="59"/>
      <c r="K94" s="59"/>
      <c r="L94" s="60"/>
      <c r="M94" s="59"/>
      <c r="N94" s="59"/>
      <c r="O94" s="59"/>
      <c r="P94" s="59"/>
      <c r="Q94" s="59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customFormat="false" ht="12" hidden="false" customHeight="true" outlineLevel="0" collapsed="false">
      <c r="A95" s="18" t="s">
        <v>218</v>
      </c>
      <c r="B95" s="19" t="n">
        <v>42503</v>
      </c>
      <c r="C95" s="11" t="str">
        <f aca="false">IF(ids!A95=MEG!A95,MEG!C95)</f>
        <v>0113</v>
      </c>
      <c r="D95" s="18" t="n">
        <f aca="false">IF(ids!B95=MEG!B95,MEG!E95)</f>
        <v>1800</v>
      </c>
      <c r="E95" s="18" t="n">
        <v>1</v>
      </c>
      <c r="F95" s="18" t="n">
        <v>1</v>
      </c>
      <c r="G95" s="18" t="n">
        <f aca="false">IF(AND(E95=1,F95=1),1,0)</f>
        <v>1</v>
      </c>
      <c r="H95" s="59"/>
      <c r="I95" s="59"/>
      <c r="J95" s="59"/>
      <c r="K95" s="59"/>
      <c r="L95" s="60"/>
      <c r="M95" s="59"/>
      <c r="N95" s="59"/>
      <c r="O95" s="59"/>
      <c r="P95" s="59"/>
      <c r="Q95" s="59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customFormat="false" ht="12" hidden="false" customHeight="true" outlineLevel="0" collapsed="false">
      <c r="A96" s="11" t="s">
        <v>161</v>
      </c>
      <c r="B96" s="19" t="n">
        <v>42395</v>
      </c>
      <c r="C96" s="11" t="str">
        <f aca="false">IF(ids!A96=MEG!A96,MEG!C96)</f>
        <v>0143</v>
      </c>
      <c r="D96" s="18" t="n">
        <f aca="false">IF(ids!B96=MEG!B96,MEG!E96)</f>
        <v>1800</v>
      </c>
      <c r="E96" s="18" t="n">
        <v>1</v>
      </c>
      <c r="F96" s="18" t="n">
        <v>1</v>
      </c>
      <c r="G96" s="18" t="n">
        <f aca="false">IF(AND(E96=1,F96=1),1,0)</f>
        <v>1</v>
      </c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customFormat="false" ht="12" hidden="false" customHeight="true" outlineLevel="0" collapsed="false">
      <c r="A97" s="18" t="s">
        <v>219</v>
      </c>
      <c r="B97" s="19" t="n">
        <v>42522</v>
      </c>
      <c r="C97" s="11" t="str">
        <f aca="false">IF(ids!A97=MEG!A97,MEG!C97)</f>
        <v>0143</v>
      </c>
      <c r="D97" s="18" t="n">
        <f aca="false">IF(ids!B97=MEG!B97,MEG!E97)</f>
        <v>1800</v>
      </c>
      <c r="E97" s="18" t="n">
        <v>1</v>
      </c>
      <c r="F97" s="18" t="n">
        <v>1</v>
      </c>
      <c r="G97" s="18" t="n">
        <f aca="false">IF(AND(E97=1,F97=1),1,0)</f>
        <v>1</v>
      </c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customFormat="false" ht="12" hidden="false" customHeight="true" outlineLevel="0" collapsed="false">
      <c r="A98" s="11" t="s">
        <v>162</v>
      </c>
      <c r="B98" s="19" t="n">
        <v>42401</v>
      </c>
      <c r="C98" s="11" t="str">
        <f aca="false">IF(ids!A98=MEG!A98,MEG!C98)</f>
        <v>0143</v>
      </c>
      <c r="D98" s="18" t="n">
        <f aca="false">IF(ids!B98=MEG!B98,MEG!E98)</f>
        <v>1800</v>
      </c>
      <c r="E98" s="18" t="n">
        <v>1</v>
      </c>
      <c r="F98" s="18" t="n">
        <v>1</v>
      </c>
      <c r="G98" s="18" t="n">
        <f aca="false">IF(AND(E98=1,F98=1),1,0)</f>
        <v>1</v>
      </c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customFormat="false" ht="12" hidden="false" customHeight="true" outlineLevel="0" collapsed="false">
      <c r="A99" s="11" t="s">
        <v>220</v>
      </c>
      <c r="B99" s="19" t="n">
        <v>42535</v>
      </c>
      <c r="C99" s="11" t="str">
        <f aca="false">IF(ids!A99=MEG!A99,MEG!C99)</f>
        <v>0141</v>
      </c>
      <c r="D99" s="18" t="n">
        <f aca="false">IF(ids!B99=MEG!B99,MEG!E99)</f>
        <v>1800</v>
      </c>
      <c r="E99" s="18" t="n">
        <v>1</v>
      </c>
      <c r="F99" s="16" t="n">
        <v>1</v>
      </c>
      <c r="G99" s="18" t="n">
        <f aca="false">IF(AND(E99=1,F99=1),1,0)</f>
        <v>1</v>
      </c>
      <c r="H99" s="59"/>
      <c r="I99" s="59"/>
      <c r="J99" s="59"/>
      <c r="K99" s="59"/>
      <c r="L99" s="60"/>
      <c r="M99" s="59"/>
      <c r="N99" s="59"/>
      <c r="O99" s="59"/>
      <c r="P99" s="59"/>
      <c r="Q99" s="59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customFormat="false" ht="12" hidden="false" customHeight="true" outlineLevel="0" collapsed="false">
      <c r="A100" s="18" t="s">
        <v>141</v>
      </c>
      <c r="B100" s="38" t="n">
        <v>42411</v>
      </c>
      <c r="C100" s="11" t="str">
        <f aca="false">IF(ids!A100=MEG!A100,MEG!C100)</f>
        <v>0143</v>
      </c>
      <c r="D100" s="18" t="n">
        <f aca="false">IF(ids!B100=MEG!B100,MEG!E100)</f>
        <v>1800</v>
      </c>
      <c r="E100" s="18" t="n">
        <v>1</v>
      </c>
      <c r="F100" s="18" t="n">
        <v>1</v>
      </c>
      <c r="G100" s="18" t="n">
        <f aca="false">IF(AND(E100=1,F100=1),1,0)</f>
        <v>1</v>
      </c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customFormat="false" ht="12" hidden="false" customHeight="true" outlineLevel="0" collapsed="false">
      <c r="A101" s="11" t="s">
        <v>221</v>
      </c>
      <c r="B101" s="19" t="n">
        <v>42559</v>
      </c>
      <c r="C101" s="11" t="str">
        <f aca="false">IF(ids!A101=MEG!A101,MEG!C101)</f>
        <v>0113</v>
      </c>
      <c r="D101" s="18" t="n">
        <f aca="false">IF(ids!B101=MEG!B101,MEG!E101)</f>
        <v>1800</v>
      </c>
      <c r="E101" s="18" t="n">
        <v>1</v>
      </c>
      <c r="F101" s="18" t="n">
        <v>1</v>
      </c>
      <c r="G101" s="18" t="n">
        <v>309</v>
      </c>
      <c r="H101" s="59"/>
      <c r="I101" s="59"/>
      <c r="J101" s="59"/>
      <c r="K101" s="59"/>
      <c r="L101" s="60"/>
      <c r="M101" s="59"/>
      <c r="N101" s="59"/>
      <c r="O101" s="59"/>
      <c r="P101" s="59"/>
      <c r="Q101" s="59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customFormat="false" ht="12" hidden="false" customHeight="true" outlineLevel="0" collapsed="false">
      <c r="A102" s="11" t="s">
        <v>163</v>
      </c>
      <c r="B102" s="19" t="n">
        <v>42417</v>
      </c>
      <c r="C102" s="11" t="str">
        <f aca="false">IF(ids!A102=MEG!A102,MEG!C102)</f>
        <v>0113</v>
      </c>
      <c r="D102" s="18" t="n">
        <f aca="false">IF(ids!B102=MEG!B102,MEG!E102)</f>
        <v>1800</v>
      </c>
      <c r="E102" s="18" t="n">
        <v>1</v>
      </c>
      <c r="F102" s="18" t="n">
        <v>1</v>
      </c>
      <c r="G102" s="18" t="n">
        <f aca="false">IF(AND(E102=1,F102=1),1,0)</f>
        <v>1</v>
      </c>
      <c r="H102" s="59"/>
      <c r="I102" s="59"/>
      <c r="J102" s="59"/>
      <c r="K102" s="59"/>
      <c r="L102" s="60"/>
      <c r="M102" s="59"/>
      <c r="N102" s="59"/>
      <c r="O102" s="59"/>
      <c r="P102" s="59"/>
      <c r="Q102" s="59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customFormat="false" ht="12" hidden="false" customHeight="true" outlineLevel="0" collapsed="false">
      <c r="A103" s="18" t="s">
        <v>223</v>
      </c>
      <c r="B103" s="19" t="n">
        <v>42552</v>
      </c>
      <c r="C103" s="11" t="str">
        <f aca="false">IF(ids!A103=MEG!A103,MEG!C103)</f>
        <v>0143</v>
      </c>
      <c r="D103" s="18" t="n">
        <f aca="false">IF(ids!B103=MEG!B103,MEG!E103)</f>
        <v>1800</v>
      </c>
      <c r="E103" s="18" t="n">
        <v>1</v>
      </c>
      <c r="F103" s="18" t="n">
        <v>1</v>
      </c>
      <c r="G103" s="18" t="n">
        <f aca="false">IF(AND(E103=1,F103=1),1,0)</f>
        <v>1</v>
      </c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customFormat="false" ht="12" hidden="false" customHeight="true" outlineLevel="0" collapsed="false">
      <c r="A104" s="16" t="s">
        <v>88</v>
      </c>
      <c r="B104" s="23" t="n">
        <v>42459</v>
      </c>
      <c r="C104" s="11" t="str">
        <f aca="false">IF(ids!A104=MEG!A104,MEG!C104)</f>
        <v>0113</v>
      </c>
      <c r="D104" s="18" t="n">
        <f aca="false">IF(ids!B104=MEG!B104,MEG!E104)</f>
        <v>1800</v>
      </c>
      <c r="E104" s="18" t="n">
        <v>1</v>
      </c>
      <c r="F104" s="18" t="n">
        <v>1</v>
      </c>
      <c r="G104" s="18" t="n">
        <f aca="false">IF(AND(E104=1,F104=1),1,0)</f>
        <v>1</v>
      </c>
      <c r="H104" s="59"/>
      <c r="I104" s="59"/>
      <c r="J104" s="59"/>
      <c r="K104" s="59"/>
      <c r="L104" s="60"/>
      <c r="M104" s="59"/>
      <c r="N104" s="59"/>
      <c r="O104" s="59"/>
      <c r="P104" s="59"/>
      <c r="Q104" s="59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customFormat="false" ht="12" hidden="false" customHeight="true" outlineLevel="0" collapsed="false">
      <c r="A105" s="18" t="s">
        <v>164</v>
      </c>
      <c r="B105" s="19" t="n">
        <v>42465</v>
      </c>
      <c r="C105" s="18" t="str">
        <f aca="false">IF(ids!A105=MEG!A105,MEG!C105)</f>
        <v>0113</v>
      </c>
      <c r="D105" s="18" t="n">
        <f aca="false">IF(ids!B105=MEG!B105,MEG!E105)</f>
        <v>1800</v>
      </c>
      <c r="E105" s="18" t="n">
        <v>1</v>
      </c>
      <c r="F105" s="18" t="n">
        <v>1</v>
      </c>
      <c r="G105" s="18" t="n">
        <f aca="false">IF(AND(E105=1,F105=1),1,0)</f>
        <v>1</v>
      </c>
      <c r="H105" s="59"/>
      <c r="I105" s="59"/>
      <c r="J105" s="59"/>
      <c r="K105" s="59"/>
      <c r="L105" s="60"/>
      <c r="M105" s="59"/>
      <c r="N105" s="59"/>
      <c r="O105" s="59"/>
      <c r="P105" s="59"/>
      <c r="Q105" s="59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customFormat="false" ht="12" hidden="false" customHeight="true" outlineLevel="0" collapsed="false">
      <c r="A106" s="18" t="s">
        <v>224</v>
      </c>
      <c r="B106" s="19" t="n">
        <v>42587</v>
      </c>
      <c r="C106" s="11" t="str">
        <f aca="false">IF(ids!A106=MEG!A106,MEG!C106)</f>
        <v>0113</v>
      </c>
      <c r="D106" s="18" t="n">
        <f aca="false">IF(ids!B106=MEG!B106,MEG!E106)</f>
        <v>1800</v>
      </c>
      <c r="E106" s="18" t="n">
        <v>1</v>
      </c>
      <c r="F106" s="18" t="n">
        <v>1</v>
      </c>
      <c r="G106" s="18" t="n">
        <f aca="false">IF(AND(E106=1,F106=1),1,0)</f>
        <v>1</v>
      </c>
      <c r="H106" s="59"/>
      <c r="I106" s="59"/>
      <c r="J106" s="59"/>
      <c r="K106" s="59"/>
      <c r="L106" s="60"/>
      <c r="M106" s="59"/>
      <c r="N106" s="59"/>
      <c r="O106" s="59"/>
      <c r="P106" s="59"/>
      <c r="Q106" s="59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customFormat="false" ht="12" hidden="false" customHeight="true" outlineLevel="0" collapsed="false">
      <c r="A107" s="11" t="s">
        <v>165</v>
      </c>
      <c r="B107" s="19" t="n">
        <v>42466</v>
      </c>
      <c r="C107" s="18" t="str">
        <f aca="false">IF(ids!A107=MEG!A107,MEG!C107)</f>
        <v>0113</v>
      </c>
      <c r="D107" s="18" t="n">
        <f aca="false">IF(ids!B107=MEG!B107,MEG!E107)</f>
        <v>1800</v>
      </c>
      <c r="E107" s="18" t="n">
        <v>1</v>
      </c>
      <c r="F107" s="18" t="n">
        <v>1</v>
      </c>
      <c r="G107" s="18" t="n">
        <f aca="false">IF(AND(E107=1,F107=1),1,0)</f>
        <v>1</v>
      </c>
      <c r="H107" s="59"/>
      <c r="I107" s="59"/>
      <c r="J107" s="59"/>
      <c r="K107" s="59"/>
      <c r="L107" s="60"/>
      <c r="M107" s="59"/>
      <c r="N107" s="59"/>
      <c r="O107" s="59"/>
      <c r="P107" s="59"/>
      <c r="Q107" s="59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customFormat="false" ht="12" hidden="false" customHeight="true" outlineLevel="0" collapsed="false">
      <c r="A108" s="11" t="s">
        <v>226</v>
      </c>
      <c r="B108" s="19" t="n">
        <v>42594</v>
      </c>
      <c r="C108" s="11" t="str">
        <f aca="false">IF(ids!A108=MEG!A108,MEG!C108)</f>
        <v>0113</v>
      </c>
      <c r="D108" s="18" t="n">
        <f aca="false">IF(ids!B108=MEG!B108,MEG!E108)</f>
        <v>1800</v>
      </c>
      <c r="E108" s="18" t="n">
        <v>1</v>
      </c>
      <c r="F108" s="18" t="n">
        <v>1</v>
      </c>
      <c r="G108" s="18" t="n">
        <f aca="false">IF(AND(E108=1,F108=1),1,0)</f>
        <v>1</v>
      </c>
      <c r="H108" s="59"/>
      <c r="I108" s="59"/>
      <c r="J108" s="59"/>
      <c r="K108" s="59"/>
      <c r="L108" s="60"/>
      <c r="M108" s="59"/>
      <c r="N108" s="59"/>
      <c r="O108" s="59"/>
      <c r="P108" s="59"/>
      <c r="Q108" s="59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customFormat="false" ht="12" hidden="false" customHeight="true" outlineLevel="0" collapsed="false">
      <c r="A109" s="11" t="s">
        <v>166</v>
      </c>
      <c r="B109" s="19" t="n">
        <v>42472</v>
      </c>
      <c r="C109" s="18" t="str">
        <f aca="false">IF(ids!A109=MEG!A109,MEG!C109)</f>
        <v>0113</v>
      </c>
      <c r="D109" s="18" t="n">
        <f aca="false">IF(ids!B109=MEG!B109,MEG!E109)</f>
        <v>1800</v>
      </c>
      <c r="E109" s="18" t="n">
        <v>1</v>
      </c>
      <c r="F109" s="18" t="n">
        <v>1</v>
      </c>
      <c r="G109" s="18" t="n">
        <f aca="false">IF(AND(E109=1,F109=1),1,0)</f>
        <v>1</v>
      </c>
      <c r="H109" s="59"/>
      <c r="I109" s="59"/>
      <c r="J109" s="59"/>
      <c r="K109" s="59"/>
      <c r="L109" s="60"/>
      <c r="M109" s="59"/>
      <c r="N109" s="59"/>
      <c r="O109" s="59"/>
      <c r="P109" s="59"/>
      <c r="Q109" s="59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customFormat="false" ht="12" hidden="false" customHeight="true" outlineLevel="0" collapsed="false">
      <c r="A110" s="11" t="s">
        <v>227</v>
      </c>
      <c r="B110" s="19" t="n">
        <v>42606</v>
      </c>
      <c r="C110" s="11" t="str">
        <f aca="false">IF(ids!A110=MEG!A110,MEG!C110)</f>
        <v>0143</v>
      </c>
      <c r="D110" s="18" t="n">
        <f aca="false">IF(ids!B110=MEG!B110,MEG!E110)</f>
        <v>1800</v>
      </c>
      <c r="E110" s="18" t="n">
        <v>1</v>
      </c>
      <c r="F110" s="18" t="n">
        <v>1</v>
      </c>
      <c r="G110" s="18" t="n">
        <f aca="false">IF(AND(E110=1,F110=1),1,0)</f>
        <v>1</v>
      </c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customFormat="false" ht="12" hidden="false" customHeight="true" outlineLevel="0" collapsed="false">
      <c r="A111" s="11" t="s">
        <v>266</v>
      </c>
      <c r="B111" s="19" t="n">
        <v>42235</v>
      </c>
      <c r="C111" s="11" t="str">
        <f aca="false">IF(ids!A111=MEG!A111,MEG!C111)</f>
        <v>0143</v>
      </c>
      <c r="D111" s="18" t="n">
        <f aca="false">IF(ids!B111=MEG!B111,MEG!E111)</f>
        <v>1200</v>
      </c>
      <c r="E111" s="16" t="n">
        <v>1</v>
      </c>
      <c r="F111" s="18" t="n">
        <v>1</v>
      </c>
      <c r="G111" s="18" t="n">
        <f aca="false">IF(AND(E111=1,F111=1),1,0)</f>
        <v>1</v>
      </c>
      <c r="H111" s="59"/>
      <c r="I111" s="59"/>
      <c r="J111" s="59"/>
      <c r="K111" s="59"/>
      <c r="L111" s="60"/>
      <c r="M111" s="59"/>
      <c r="N111" s="59"/>
      <c r="O111" s="59"/>
      <c r="P111" s="59"/>
      <c r="Q111" s="59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customFormat="false" ht="12" hidden="false" customHeight="true" outlineLevel="0" collapsed="false">
      <c r="A112" s="11" t="s">
        <v>167</v>
      </c>
      <c r="B112" s="19" t="n">
        <v>42234</v>
      </c>
      <c r="C112" s="11" t="str">
        <f aca="false">IF(ids!A112=MEG!A112,MEG!C112)</f>
        <v>0113</v>
      </c>
      <c r="D112" s="18" t="n">
        <f aca="false">IF(ids!B112=MEG!B112,MEG!E112)</f>
        <v>1200</v>
      </c>
      <c r="E112" s="16" t="n">
        <v>1</v>
      </c>
      <c r="F112" s="18" t="n">
        <v>1</v>
      </c>
      <c r="G112" s="18" t="n">
        <f aca="false">IF(AND(E112=1,F112=1),1,0)</f>
        <v>1</v>
      </c>
      <c r="H112" s="59"/>
      <c r="I112" s="59"/>
      <c r="J112" s="59"/>
      <c r="K112" s="59"/>
      <c r="L112" s="60"/>
      <c r="M112" s="59"/>
      <c r="N112" s="59"/>
      <c r="O112" s="59"/>
      <c r="P112" s="59"/>
      <c r="Q112" s="59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customFormat="false" ht="12" hidden="false" customHeight="true" outlineLevel="0" collapsed="false">
      <c r="A113" s="11" t="s">
        <v>228</v>
      </c>
      <c r="B113" s="19" t="n">
        <v>42373</v>
      </c>
      <c r="C113" s="11" t="str">
        <f aca="false">IF(ids!A113=MEG!A113,MEG!C113)</f>
        <v>0113</v>
      </c>
      <c r="D113" s="18" t="n">
        <f aca="false">IF(ids!B113=MEG!B113,MEG!E113)</f>
        <v>1800</v>
      </c>
      <c r="E113" s="18" t="n">
        <v>1</v>
      </c>
      <c r="F113" s="18" t="n">
        <v>1</v>
      </c>
      <c r="G113" s="18" t="n">
        <f aca="false">IF(AND(E113=1,F113=1),1,0)</f>
        <v>1</v>
      </c>
      <c r="H113" s="59"/>
      <c r="I113" s="59"/>
      <c r="J113" s="59"/>
      <c r="K113" s="59"/>
      <c r="L113" s="60"/>
      <c r="M113" s="59"/>
      <c r="N113" s="59"/>
      <c r="O113" s="59"/>
      <c r="P113" s="59"/>
      <c r="Q113" s="59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customFormat="false" ht="12" hidden="false" customHeight="true" outlineLevel="0" collapsed="false">
      <c r="A114" s="11" t="s">
        <v>168</v>
      </c>
      <c r="B114" s="19" t="n">
        <v>42237</v>
      </c>
      <c r="C114" s="11" t="str">
        <f aca="false">IF(ids!A114=MEG!A114,MEG!C114)</f>
        <v>0113</v>
      </c>
      <c r="D114" s="18" t="n">
        <f aca="false">IF(ids!B114=MEG!B114,MEG!E114)</f>
        <v>1200</v>
      </c>
      <c r="E114" s="18" t="n">
        <v>1</v>
      </c>
      <c r="F114" s="18" t="n">
        <v>1</v>
      </c>
      <c r="G114" s="18" t="n">
        <f aca="false">IF(AND(E114=1,F114=1),1,0)</f>
        <v>1</v>
      </c>
      <c r="H114" s="59"/>
      <c r="I114" s="59"/>
      <c r="J114" s="59"/>
      <c r="K114" s="59"/>
      <c r="L114" s="60"/>
      <c r="M114" s="59"/>
      <c r="N114" s="59"/>
      <c r="O114" s="59"/>
      <c r="P114" s="59"/>
      <c r="Q114" s="59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customFormat="false" ht="12" hidden="false" customHeight="true" outlineLevel="0" collapsed="false">
      <c r="A115" s="11" t="s">
        <v>229</v>
      </c>
      <c r="B115" s="19" t="n">
        <v>42367</v>
      </c>
      <c r="C115" s="11" t="str">
        <f aca="false">IF(ids!A115=MEG!A115,MEG!C115)</f>
        <v>0113</v>
      </c>
      <c r="D115" s="18" t="n">
        <f aca="false">IF(ids!B115=MEG!B115,MEG!E115)</f>
        <v>1800</v>
      </c>
      <c r="E115" s="18" t="n">
        <v>1</v>
      </c>
      <c r="F115" s="18" t="n">
        <v>1</v>
      </c>
      <c r="G115" s="18" t="n">
        <f aca="false">IF(AND(E115=1,F115=1),1,0)</f>
        <v>1</v>
      </c>
      <c r="H115" s="59"/>
      <c r="I115" s="59"/>
      <c r="J115" s="59"/>
      <c r="K115" s="59"/>
      <c r="L115" s="60"/>
      <c r="M115" s="59"/>
      <c r="N115" s="59"/>
      <c r="O115" s="59"/>
      <c r="P115" s="59"/>
      <c r="Q115" s="59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customFormat="false" ht="12" hidden="false" customHeight="true" outlineLevel="0" collapsed="false">
      <c r="A116" s="11" t="s">
        <v>170</v>
      </c>
      <c r="B116" s="19" t="n">
        <v>42250</v>
      </c>
      <c r="C116" s="11" t="str">
        <f aca="false">IF(ids!A116=MEG!A116,MEG!C116)</f>
        <v>0113</v>
      </c>
      <c r="D116" s="18" t="n">
        <f aca="false">IF(ids!B116=MEG!B116,MEG!E116)</f>
        <v>1200</v>
      </c>
      <c r="E116" s="18" t="n">
        <v>1</v>
      </c>
      <c r="F116" s="18" t="n">
        <v>1</v>
      </c>
      <c r="G116" s="18" t="n">
        <f aca="false">IF(AND(E116=1,F116=1),1,0)</f>
        <v>1</v>
      </c>
      <c r="H116" s="59"/>
      <c r="I116" s="59"/>
      <c r="J116" s="59"/>
      <c r="K116" s="59"/>
      <c r="L116" s="60"/>
      <c r="M116" s="59"/>
      <c r="N116" s="59"/>
      <c r="O116" s="59"/>
      <c r="P116" s="59"/>
      <c r="Q116" s="59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customFormat="false" ht="12" hidden="false" customHeight="true" outlineLevel="0" collapsed="false">
      <c r="A117" s="11" t="s">
        <v>230</v>
      </c>
      <c r="B117" s="19" t="n">
        <v>42373</v>
      </c>
      <c r="C117" s="11" t="str">
        <f aca="false">IF(ids!A117=MEG!A117,MEG!C117)</f>
        <v>0113</v>
      </c>
      <c r="D117" s="18" t="n">
        <f aca="false">IF(ids!B117=MEG!B117,MEG!E117)</f>
        <v>1800</v>
      </c>
      <c r="E117" s="18" t="n">
        <v>1</v>
      </c>
      <c r="F117" s="16" t="n">
        <v>1</v>
      </c>
      <c r="G117" s="18" t="n">
        <f aca="false">IF(AND(E117=1,F117=1),1,0)</f>
        <v>1</v>
      </c>
      <c r="H117" s="59"/>
      <c r="I117" s="59"/>
      <c r="J117" s="59"/>
      <c r="K117" s="59"/>
      <c r="L117" s="60"/>
      <c r="M117" s="59"/>
      <c r="N117" s="59"/>
      <c r="O117" s="59"/>
      <c r="P117" s="59"/>
      <c r="Q117" s="59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" activeCellId="0" sqref="F94"/>
    </sheetView>
  </sheetViews>
  <sheetFormatPr defaultRowHeight="13" zeroHeight="false" outlineLevelRow="0" outlineLevelCol="0"/>
  <cols>
    <col collapsed="false" customWidth="true" hidden="false" outlineLevel="0" max="1" min="1" style="99" width="13.66"/>
    <col collapsed="false" customWidth="true" hidden="false" outlineLevel="0" max="2" min="2" style="99" width="9.83"/>
    <col collapsed="false" customWidth="true" hidden="false" outlineLevel="0" max="3" min="3" style="99" width="9.66"/>
    <col collapsed="false" customWidth="true" hidden="false" outlineLevel="0" max="4" min="4" style="99" width="12.66"/>
    <col collapsed="false" customWidth="true" hidden="false" outlineLevel="0" max="5" min="5" style="99" width="6.66"/>
    <col collapsed="false" customWidth="true" hidden="false" outlineLevel="0" max="7" min="6" style="99" width="23.15"/>
    <col collapsed="false" customWidth="true" hidden="false" outlineLevel="0" max="1025" min="8" style="99" width="15"/>
  </cols>
  <sheetData>
    <row r="1" customFormat="false" ht="13" hidden="false" customHeight="false" outlineLevel="0" collapsed="false">
      <c r="A1" s="99" t="s">
        <v>15</v>
      </c>
      <c r="B1" s="99" t="s">
        <v>16</v>
      </c>
      <c r="C1" s="99" t="s">
        <v>18</v>
      </c>
      <c r="D1" s="99" t="s">
        <v>146</v>
      </c>
      <c r="E1" s="99" t="s">
        <v>147</v>
      </c>
      <c r="F1" s="99" t="s">
        <v>145</v>
      </c>
      <c r="G1" s="99" t="s">
        <v>151</v>
      </c>
    </row>
    <row r="2" customFormat="false" ht="13" hidden="false" customHeight="false" outlineLevel="0" collapsed="false">
      <c r="A2" s="99" t="s">
        <v>59</v>
      </c>
      <c r="B2" s="99" t="s">
        <v>35</v>
      </c>
      <c r="C2" s="99" t="s">
        <v>60</v>
      </c>
      <c r="D2" s="99" t="n">
        <v>65</v>
      </c>
      <c r="E2" s="99" t="n">
        <v>37</v>
      </c>
      <c r="F2" s="99" t="n">
        <v>2</v>
      </c>
    </row>
    <row r="3" customFormat="false" ht="13" hidden="false" customHeight="false" outlineLevel="0" collapsed="false">
      <c r="A3" s="99" t="s">
        <v>61</v>
      </c>
      <c r="B3" s="99" t="s">
        <v>28</v>
      </c>
      <c r="C3" s="99" t="s">
        <v>62</v>
      </c>
      <c r="D3" s="99" t="n">
        <v>64</v>
      </c>
      <c r="E3" s="99" t="n">
        <v>40</v>
      </c>
      <c r="F3" s="99" t="n">
        <v>2</v>
      </c>
    </row>
    <row r="4" customFormat="false" ht="13" hidden="false" customHeight="false" outlineLevel="0" collapsed="false">
      <c r="A4" s="99" t="s">
        <v>92</v>
      </c>
      <c r="B4" s="99" t="s">
        <v>35</v>
      </c>
      <c r="C4" s="99" t="s">
        <v>93</v>
      </c>
      <c r="D4" s="99" t="n">
        <v>67</v>
      </c>
      <c r="E4" s="99" t="n">
        <v>40</v>
      </c>
      <c r="F4" s="99" t="n">
        <v>2</v>
      </c>
    </row>
    <row r="5" customFormat="false" ht="13" hidden="false" customHeight="false" outlineLevel="0" collapsed="false">
      <c r="A5" s="99" t="s">
        <v>65</v>
      </c>
      <c r="B5" s="99" t="s">
        <v>35</v>
      </c>
      <c r="C5" s="99" t="s">
        <v>66</v>
      </c>
      <c r="D5" s="99" t="n">
        <v>70</v>
      </c>
      <c r="E5" s="99" t="n">
        <v>41</v>
      </c>
      <c r="F5" s="99" t="n">
        <v>2</v>
      </c>
    </row>
    <row r="6" customFormat="false" ht="13" hidden="false" customHeight="false" outlineLevel="0" collapsed="false">
      <c r="A6" s="99" t="s">
        <v>67</v>
      </c>
      <c r="B6" s="99" t="s">
        <v>35</v>
      </c>
      <c r="C6" s="99" t="s">
        <v>68</v>
      </c>
      <c r="D6" s="99" t="n">
        <v>60</v>
      </c>
      <c r="E6" s="99" t="n">
        <v>39</v>
      </c>
      <c r="F6" s="99" t="n">
        <v>2</v>
      </c>
    </row>
    <row r="7" customFormat="false" ht="13" hidden="false" customHeight="false" outlineLevel="0" collapsed="false">
      <c r="A7" s="99" t="s">
        <v>95</v>
      </c>
      <c r="B7" s="99" t="s">
        <v>35</v>
      </c>
      <c r="C7" s="99" t="s">
        <v>89</v>
      </c>
      <c r="D7" s="99" t="n">
        <v>63</v>
      </c>
      <c r="E7" s="99" t="n">
        <v>39</v>
      </c>
      <c r="F7" s="99" t="n">
        <v>2</v>
      </c>
    </row>
    <row r="8" customFormat="false" ht="13" hidden="false" customHeight="false" outlineLevel="0" collapsed="false">
      <c r="A8" s="99" t="s">
        <v>70</v>
      </c>
      <c r="B8" s="99" t="s">
        <v>35</v>
      </c>
      <c r="C8" s="99" t="s">
        <v>71</v>
      </c>
      <c r="D8" s="99" t="n">
        <v>75</v>
      </c>
      <c r="E8" s="99" t="n">
        <v>39</v>
      </c>
      <c r="F8" s="99" t="n">
        <v>2</v>
      </c>
    </row>
    <row r="9" customFormat="false" ht="13" hidden="false" customHeight="false" outlineLevel="0" collapsed="false">
      <c r="A9" s="99" t="s">
        <v>72</v>
      </c>
      <c r="B9" s="99" t="s">
        <v>35</v>
      </c>
      <c r="C9" s="99" t="s">
        <v>73</v>
      </c>
      <c r="D9" s="99" t="n">
        <v>62</v>
      </c>
      <c r="E9" s="99" t="n">
        <v>42</v>
      </c>
      <c r="F9" s="99" t="n">
        <v>2</v>
      </c>
    </row>
    <row r="10" customFormat="false" ht="13" hidden="false" customHeight="false" outlineLevel="0" collapsed="false">
      <c r="A10" s="99" t="s">
        <v>74</v>
      </c>
      <c r="B10" s="99" t="s">
        <v>28</v>
      </c>
      <c r="C10" s="99" t="s">
        <v>68</v>
      </c>
      <c r="D10" s="99" t="n">
        <v>60</v>
      </c>
      <c r="E10" s="99" t="n">
        <v>39</v>
      </c>
      <c r="F10" s="99" t="n">
        <v>2</v>
      </c>
    </row>
    <row r="11" customFormat="false" ht="13" hidden="false" customHeight="false" outlineLevel="0" collapsed="false">
      <c r="A11" s="99" t="s">
        <v>75</v>
      </c>
      <c r="B11" s="99" t="s">
        <v>28</v>
      </c>
      <c r="C11" s="99" t="s">
        <v>76</v>
      </c>
      <c r="D11" s="99" t="n">
        <v>57</v>
      </c>
      <c r="E11" s="99" t="n">
        <v>40</v>
      </c>
      <c r="F11" s="99" t="n">
        <v>2</v>
      </c>
    </row>
    <row r="12" customFormat="false" ht="13" hidden="false" customHeight="false" outlineLevel="0" collapsed="false">
      <c r="A12" s="99" t="s">
        <v>77</v>
      </c>
      <c r="B12" s="99" t="s">
        <v>35</v>
      </c>
      <c r="C12" s="99" t="s">
        <v>78</v>
      </c>
      <c r="D12" s="99" t="n">
        <v>54</v>
      </c>
      <c r="E12" s="99" t="n">
        <v>39</v>
      </c>
      <c r="F12" s="99" t="n">
        <v>2</v>
      </c>
    </row>
    <row r="13" customFormat="false" ht="13" hidden="false" customHeight="false" outlineLevel="0" collapsed="false">
      <c r="A13" s="99" t="s">
        <v>79</v>
      </c>
      <c r="B13" s="99" t="s">
        <v>35</v>
      </c>
      <c r="C13" s="99" t="s">
        <v>76</v>
      </c>
      <c r="D13" s="99" t="n">
        <v>57</v>
      </c>
      <c r="E13" s="99" t="n">
        <v>41</v>
      </c>
      <c r="F13" s="99" t="n">
        <v>2</v>
      </c>
    </row>
    <row r="14" customFormat="false" ht="13" hidden="false" customHeight="false" outlineLevel="0" collapsed="false">
      <c r="A14" s="99" t="s">
        <v>80</v>
      </c>
      <c r="B14" s="99" t="s">
        <v>28</v>
      </c>
      <c r="C14" s="99" t="s">
        <v>81</v>
      </c>
      <c r="D14" s="99" t="n">
        <v>53</v>
      </c>
      <c r="E14" s="99" t="n">
        <v>39</v>
      </c>
      <c r="F14" s="99" t="n">
        <v>2</v>
      </c>
    </row>
    <row r="15" customFormat="false" ht="13" hidden="false" customHeight="false" outlineLevel="0" collapsed="false">
      <c r="A15" s="99" t="s">
        <v>82</v>
      </c>
      <c r="B15" s="99" t="s">
        <v>28</v>
      </c>
      <c r="C15" s="99" t="s">
        <v>78</v>
      </c>
      <c r="D15" s="99" t="n">
        <v>54</v>
      </c>
      <c r="E15" s="99" t="n">
        <v>39</v>
      </c>
      <c r="F15" s="99" t="n">
        <v>2</v>
      </c>
    </row>
    <row r="16" customFormat="false" ht="13" hidden="false" customHeight="false" outlineLevel="0" collapsed="false">
      <c r="A16" s="99" t="s">
        <v>84</v>
      </c>
      <c r="B16" s="99" t="s">
        <v>35</v>
      </c>
      <c r="C16" s="99" t="s">
        <v>152</v>
      </c>
      <c r="D16" s="99" t="n">
        <v>70</v>
      </c>
      <c r="E16" s="99" t="n">
        <v>40</v>
      </c>
      <c r="F16" s="99" t="n">
        <v>2</v>
      </c>
    </row>
    <row r="17" customFormat="false" ht="13" hidden="false" customHeight="false" outlineLevel="0" collapsed="false">
      <c r="A17" s="99" t="s">
        <v>85</v>
      </c>
      <c r="B17" s="99" t="s">
        <v>28</v>
      </c>
      <c r="C17" s="99" t="s">
        <v>153</v>
      </c>
      <c r="D17" s="99" t="n">
        <v>66</v>
      </c>
      <c r="E17" s="99" t="n">
        <v>40</v>
      </c>
      <c r="F17" s="99" t="n">
        <v>2</v>
      </c>
    </row>
    <row r="18" customFormat="false" ht="13" hidden="false" customHeight="false" outlineLevel="0" collapsed="false">
      <c r="A18" s="99" t="s">
        <v>87</v>
      </c>
      <c r="B18" s="99" t="s">
        <v>28</v>
      </c>
      <c r="C18" s="99" t="s">
        <v>76</v>
      </c>
      <c r="D18" s="99" t="n">
        <v>57</v>
      </c>
      <c r="E18" s="99" t="n">
        <v>38</v>
      </c>
      <c r="F18" s="99" t="n">
        <v>2</v>
      </c>
    </row>
    <row r="19" customFormat="false" ht="13" hidden="false" customHeight="false" outlineLevel="0" collapsed="false">
      <c r="A19" s="99" t="s">
        <v>104</v>
      </c>
      <c r="B19" s="99" t="s">
        <v>28</v>
      </c>
      <c r="C19" s="99" t="s">
        <v>105</v>
      </c>
      <c r="D19" s="99" t="n">
        <v>56</v>
      </c>
      <c r="E19" s="99" t="n">
        <v>39</v>
      </c>
      <c r="F19" s="99" t="n">
        <v>2</v>
      </c>
    </row>
    <row r="20" customFormat="false" ht="13" hidden="false" customHeight="false" outlineLevel="0" collapsed="false">
      <c r="A20" s="99" t="s">
        <v>106</v>
      </c>
      <c r="B20" s="99" t="s">
        <v>28</v>
      </c>
      <c r="C20" s="99" t="s">
        <v>78</v>
      </c>
      <c r="D20" s="99" t="n">
        <v>54</v>
      </c>
      <c r="E20" s="99" t="n">
        <v>40</v>
      </c>
      <c r="F20" s="99" t="n">
        <v>2</v>
      </c>
    </row>
    <row r="21" customFormat="false" ht="13" hidden="false" customHeight="false" outlineLevel="0" collapsed="false">
      <c r="A21" s="99" t="s">
        <v>107</v>
      </c>
      <c r="B21" s="99" t="s">
        <v>28</v>
      </c>
      <c r="C21" s="99" t="s">
        <v>89</v>
      </c>
      <c r="D21" s="99" t="n">
        <v>63</v>
      </c>
      <c r="E21" s="99" t="n">
        <v>38</v>
      </c>
      <c r="F21" s="99" t="n">
        <v>2</v>
      </c>
    </row>
    <row r="22" customFormat="false" ht="13" hidden="false" customHeight="false" outlineLevel="0" collapsed="false">
      <c r="A22" s="99" t="s">
        <v>115</v>
      </c>
      <c r="B22" s="99" t="s">
        <v>28</v>
      </c>
      <c r="C22" s="99" t="s">
        <v>68</v>
      </c>
      <c r="D22" s="99" t="n">
        <v>60</v>
      </c>
      <c r="E22" s="99" t="n">
        <v>42</v>
      </c>
      <c r="F22" s="99" t="n">
        <v>2</v>
      </c>
    </row>
    <row r="23" customFormat="false" ht="13" hidden="false" customHeight="false" outlineLevel="0" collapsed="false">
      <c r="A23" s="99" t="s">
        <v>118</v>
      </c>
      <c r="B23" s="99" t="s">
        <v>28</v>
      </c>
      <c r="C23" s="99" t="s">
        <v>119</v>
      </c>
      <c r="D23" s="99" t="n">
        <v>55</v>
      </c>
      <c r="E23" s="99" t="n">
        <v>39</v>
      </c>
      <c r="F23" s="99" t="n">
        <v>2</v>
      </c>
    </row>
    <row r="24" customFormat="false" ht="13" hidden="false" customHeight="false" outlineLevel="0" collapsed="false">
      <c r="A24" s="99" t="s">
        <v>120</v>
      </c>
      <c r="B24" s="99" t="s">
        <v>28</v>
      </c>
      <c r="C24" s="99" t="s">
        <v>62</v>
      </c>
      <c r="D24" s="99" t="n">
        <v>64</v>
      </c>
      <c r="E24" s="99" t="n">
        <v>40</v>
      </c>
      <c r="F24" s="99" t="n">
        <v>2</v>
      </c>
    </row>
    <row r="25" customFormat="false" ht="13" hidden="false" customHeight="false" outlineLevel="0" collapsed="false">
      <c r="A25" s="99" t="s">
        <v>121</v>
      </c>
      <c r="B25" s="99" t="s">
        <v>28</v>
      </c>
      <c r="C25" s="99" t="s">
        <v>73</v>
      </c>
      <c r="D25" s="99" t="n">
        <v>62</v>
      </c>
      <c r="E25" s="99" t="n">
        <v>38</v>
      </c>
      <c r="F25" s="99" t="n">
        <v>2</v>
      </c>
    </row>
    <row r="26" customFormat="false" ht="13" hidden="false" customHeight="false" outlineLevel="0" collapsed="false">
      <c r="A26" s="99" t="s">
        <v>122</v>
      </c>
      <c r="B26" s="99" t="s">
        <v>28</v>
      </c>
      <c r="C26" s="99" t="s">
        <v>152</v>
      </c>
      <c r="D26" s="99" t="n">
        <v>69</v>
      </c>
      <c r="E26" s="99" t="n">
        <v>39</v>
      </c>
      <c r="F26" s="99" t="n">
        <v>2</v>
      </c>
    </row>
    <row r="27" customFormat="false" ht="13" hidden="false" customHeight="false" outlineLevel="0" collapsed="false">
      <c r="A27" s="99" t="s">
        <v>126</v>
      </c>
      <c r="B27" s="99" t="s">
        <v>35</v>
      </c>
      <c r="C27" s="99" t="s">
        <v>127</v>
      </c>
      <c r="D27" s="99" t="n">
        <v>59</v>
      </c>
      <c r="E27" s="99" t="n">
        <v>40</v>
      </c>
      <c r="F27" s="99" t="n">
        <v>2</v>
      </c>
    </row>
    <row r="28" customFormat="false" ht="13" hidden="false" customHeight="false" outlineLevel="0" collapsed="false">
      <c r="A28" s="99" t="s">
        <v>128</v>
      </c>
      <c r="B28" s="99" t="s">
        <v>28</v>
      </c>
      <c r="C28" s="99" t="s">
        <v>60</v>
      </c>
      <c r="D28" s="99" t="n">
        <v>65</v>
      </c>
      <c r="E28" s="99" t="n">
        <v>38</v>
      </c>
      <c r="F28" s="99" t="n">
        <v>2</v>
      </c>
    </row>
    <row r="29" customFormat="false" ht="13" hidden="false" customHeight="false" outlineLevel="0" collapsed="false">
      <c r="A29" s="99" t="s">
        <v>129</v>
      </c>
      <c r="B29" s="99" t="s">
        <v>28</v>
      </c>
      <c r="C29" s="99" t="s">
        <v>62</v>
      </c>
      <c r="D29" s="99" t="n">
        <v>64</v>
      </c>
      <c r="E29" s="99" t="n">
        <v>39</v>
      </c>
      <c r="F29" s="99" t="n">
        <v>2</v>
      </c>
    </row>
    <row r="30" customFormat="false" ht="13" hidden="false" customHeight="false" outlineLevel="0" collapsed="false">
      <c r="A30" s="99" t="s">
        <v>130</v>
      </c>
      <c r="B30" s="99" t="s">
        <v>28</v>
      </c>
      <c r="C30" s="99" t="s">
        <v>119</v>
      </c>
      <c r="D30" s="99" t="n">
        <v>55</v>
      </c>
      <c r="E30" s="99" t="n">
        <v>39</v>
      </c>
      <c r="F30" s="99" t="n">
        <v>2</v>
      </c>
    </row>
    <row r="31" customFormat="false" ht="13" hidden="false" customHeight="false" outlineLevel="0" collapsed="false">
      <c r="A31" s="99" t="s">
        <v>131</v>
      </c>
      <c r="B31" s="99" t="s">
        <v>28</v>
      </c>
      <c r="C31" s="99" t="s">
        <v>76</v>
      </c>
      <c r="D31" s="99" t="n">
        <v>57</v>
      </c>
      <c r="E31" s="99" t="n">
        <v>39</v>
      </c>
      <c r="F31" s="99" t="n">
        <v>2</v>
      </c>
    </row>
    <row r="32" customFormat="false" ht="13" hidden="false" customHeight="false" outlineLevel="0" collapsed="false">
      <c r="A32" s="99" t="s">
        <v>133</v>
      </c>
      <c r="B32" s="99" t="s">
        <v>35</v>
      </c>
      <c r="C32" s="99" t="s">
        <v>127</v>
      </c>
      <c r="D32" s="99" t="n">
        <v>59</v>
      </c>
      <c r="E32" s="99" t="n">
        <v>42</v>
      </c>
      <c r="F32" s="99" t="n">
        <v>2</v>
      </c>
      <c r="G32" s="99" t="s">
        <v>154</v>
      </c>
    </row>
    <row r="33" customFormat="false" ht="13" hidden="false" customHeight="false" outlineLevel="0" collapsed="false">
      <c r="A33" s="99" t="s">
        <v>134</v>
      </c>
      <c r="B33" s="99" t="s">
        <v>35</v>
      </c>
      <c r="C33" s="99" t="s">
        <v>135</v>
      </c>
      <c r="D33" s="99" t="n">
        <v>68</v>
      </c>
      <c r="E33" s="99" t="n">
        <v>42</v>
      </c>
      <c r="F33" s="99" t="n">
        <v>2</v>
      </c>
    </row>
    <row r="34" customFormat="false" ht="13" hidden="false" customHeight="false" outlineLevel="0" collapsed="false">
      <c r="A34" s="99" t="s">
        <v>136</v>
      </c>
      <c r="B34" s="99" t="s">
        <v>28</v>
      </c>
      <c r="C34" s="99" t="s">
        <v>137</v>
      </c>
      <c r="D34" s="99" t="n">
        <v>53</v>
      </c>
      <c r="E34" s="99" t="n">
        <v>40</v>
      </c>
      <c r="F34" s="99" t="n">
        <v>2</v>
      </c>
    </row>
    <row r="35" customFormat="false" ht="13" hidden="false" customHeight="false" outlineLevel="0" collapsed="false">
      <c r="A35" s="99" t="s">
        <v>138</v>
      </c>
      <c r="B35" s="99" t="s">
        <v>35</v>
      </c>
      <c r="C35" s="99" t="s">
        <v>81</v>
      </c>
      <c r="D35" s="99" t="n">
        <v>53</v>
      </c>
      <c r="E35" s="99" t="n">
        <v>41</v>
      </c>
      <c r="F35" s="99" t="n">
        <v>2</v>
      </c>
    </row>
    <row r="36" customFormat="false" ht="13" hidden="false" customHeight="false" outlineLevel="0" collapsed="false">
      <c r="A36" s="99" t="s">
        <v>155</v>
      </c>
      <c r="B36" s="99" t="s">
        <v>35</v>
      </c>
      <c r="C36" s="99" t="s">
        <v>78</v>
      </c>
      <c r="D36" s="99" t="n">
        <v>54</v>
      </c>
      <c r="E36" s="99" t="n">
        <v>41</v>
      </c>
      <c r="F36" s="99" t="n">
        <v>2</v>
      </c>
    </row>
    <row r="37" customFormat="false" ht="13" hidden="false" customHeight="false" outlineLevel="0" collapsed="false">
      <c r="A37" s="99" t="s">
        <v>156</v>
      </c>
      <c r="B37" s="99" t="s">
        <v>35</v>
      </c>
      <c r="C37" s="99" t="s">
        <v>119</v>
      </c>
      <c r="D37" s="99" t="n">
        <v>55</v>
      </c>
      <c r="E37" s="99" t="n">
        <v>41</v>
      </c>
      <c r="F37" s="99" t="n">
        <v>2</v>
      </c>
    </row>
    <row r="38" customFormat="false" ht="13" hidden="false" customHeight="false" outlineLevel="0" collapsed="false">
      <c r="A38" s="99" t="s">
        <v>139</v>
      </c>
      <c r="B38" s="99" t="s">
        <v>28</v>
      </c>
      <c r="C38" s="99" t="s">
        <v>140</v>
      </c>
      <c r="D38" s="99" t="n">
        <v>58</v>
      </c>
      <c r="E38" s="99" t="n">
        <v>42</v>
      </c>
      <c r="F38" s="99" t="n">
        <v>2</v>
      </c>
    </row>
    <row r="39" customFormat="false" ht="13" hidden="false" customHeight="false" outlineLevel="0" collapsed="false">
      <c r="A39" s="99" t="s">
        <v>157</v>
      </c>
      <c r="B39" s="99" t="s">
        <v>28</v>
      </c>
      <c r="C39" s="99" t="s">
        <v>68</v>
      </c>
      <c r="D39" s="99" t="n">
        <v>60</v>
      </c>
      <c r="E39" s="99" t="n">
        <v>39</v>
      </c>
      <c r="F39" s="99" t="n">
        <v>2</v>
      </c>
    </row>
    <row r="40" customFormat="false" ht="13" hidden="false" customHeight="false" outlineLevel="0" collapsed="false">
      <c r="A40" s="99" t="s">
        <v>158</v>
      </c>
      <c r="B40" s="99" t="s">
        <v>35</v>
      </c>
      <c r="C40" s="99" t="s">
        <v>89</v>
      </c>
      <c r="D40" s="99" t="n">
        <v>63</v>
      </c>
      <c r="E40" s="99" t="n">
        <v>39</v>
      </c>
      <c r="F40" s="99" t="n">
        <v>2</v>
      </c>
    </row>
    <row r="41" customFormat="false" ht="13" hidden="false" customHeight="false" outlineLevel="0" collapsed="false">
      <c r="A41" s="99" t="s">
        <v>159</v>
      </c>
      <c r="B41" s="99" t="s">
        <v>35</v>
      </c>
      <c r="C41" s="99" t="s">
        <v>127</v>
      </c>
      <c r="D41" s="99" t="n">
        <v>59</v>
      </c>
      <c r="E41" s="99" t="n">
        <v>39</v>
      </c>
      <c r="F41" s="99" t="n">
        <v>2</v>
      </c>
    </row>
    <row r="42" customFormat="false" ht="13" hidden="false" customHeight="false" outlineLevel="0" collapsed="false">
      <c r="A42" s="99" t="s">
        <v>160</v>
      </c>
      <c r="B42" s="99" t="s">
        <v>28</v>
      </c>
      <c r="C42" s="99" t="s">
        <v>62</v>
      </c>
      <c r="D42" s="99" t="n">
        <v>64</v>
      </c>
      <c r="E42" s="99" t="n">
        <v>39</v>
      </c>
      <c r="F42" s="99" t="n">
        <v>2</v>
      </c>
    </row>
    <row r="43" customFormat="false" ht="13" hidden="false" customHeight="false" outlineLevel="0" collapsed="false">
      <c r="A43" s="99" t="s">
        <v>161</v>
      </c>
      <c r="B43" s="99" t="s">
        <v>35</v>
      </c>
      <c r="C43" s="99" t="s">
        <v>62</v>
      </c>
      <c r="D43" s="99" t="n">
        <v>64</v>
      </c>
      <c r="E43" s="99" t="n">
        <v>41</v>
      </c>
      <c r="F43" s="99" t="n">
        <v>2</v>
      </c>
    </row>
    <row r="44" customFormat="false" ht="13" hidden="false" customHeight="false" outlineLevel="0" collapsed="false">
      <c r="A44" s="99" t="s">
        <v>162</v>
      </c>
      <c r="B44" s="99" t="s">
        <v>28</v>
      </c>
      <c r="C44" s="99" t="s">
        <v>78</v>
      </c>
      <c r="D44" s="99" t="n">
        <v>54</v>
      </c>
      <c r="E44" s="99" t="n">
        <v>40</v>
      </c>
      <c r="F44" s="99" t="n">
        <v>2</v>
      </c>
    </row>
    <row r="45" customFormat="false" ht="13" hidden="false" customHeight="false" outlineLevel="0" collapsed="false">
      <c r="A45" s="99" t="s">
        <v>141</v>
      </c>
      <c r="B45" s="99" t="s">
        <v>28</v>
      </c>
      <c r="C45" s="99" t="s">
        <v>105</v>
      </c>
      <c r="D45" s="99" t="n">
        <v>56</v>
      </c>
      <c r="E45" s="99" t="n">
        <v>40</v>
      </c>
      <c r="F45" s="99" t="n">
        <v>2</v>
      </c>
    </row>
    <row r="46" customFormat="false" ht="13" hidden="false" customHeight="false" outlineLevel="0" collapsed="false">
      <c r="A46" s="99" t="s">
        <v>163</v>
      </c>
      <c r="B46" s="99" t="s">
        <v>28</v>
      </c>
      <c r="C46" s="99" t="s">
        <v>81</v>
      </c>
      <c r="D46" s="99" t="n">
        <v>53</v>
      </c>
      <c r="E46" s="99" t="n">
        <v>38</v>
      </c>
      <c r="F46" s="99" t="n">
        <v>2</v>
      </c>
    </row>
    <row r="47" customFormat="false" ht="13" hidden="false" customHeight="false" outlineLevel="0" collapsed="false">
      <c r="A47" s="99" t="s">
        <v>88</v>
      </c>
      <c r="B47" s="99" t="s">
        <v>28</v>
      </c>
      <c r="C47" s="99" t="s">
        <v>89</v>
      </c>
      <c r="D47" s="99" t="n">
        <v>63</v>
      </c>
      <c r="E47" s="99" t="n">
        <v>40</v>
      </c>
      <c r="F47" s="99" t="n">
        <v>2</v>
      </c>
    </row>
    <row r="48" customFormat="false" ht="13" hidden="false" customHeight="false" outlineLevel="0" collapsed="false">
      <c r="A48" s="99" t="s">
        <v>164</v>
      </c>
      <c r="B48" s="99" t="s">
        <v>28</v>
      </c>
      <c r="C48" s="99" t="s">
        <v>66</v>
      </c>
      <c r="D48" s="99" t="n">
        <v>70</v>
      </c>
      <c r="E48" s="99" t="n">
        <v>41</v>
      </c>
      <c r="F48" s="99" t="n">
        <v>2</v>
      </c>
    </row>
    <row r="49" customFormat="false" ht="13" hidden="false" customHeight="false" outlineLevel="0" collapsed="false">
      <c r="A49" s="99" t="s">
        <v>165</v>
      </c>
      <c r="B49" s="99" t="s">
        <v>28</v>
      </c>
      <c r="C49" s="99" t="s">
        <v>60</v>
      </c>
      <c r="D49" s="99" t="n">
        <v>65</v>
      </c>
      <c r="E49" s="99" t="n">
        <v>40</v>
      </c>
      <c r="F49" s="99" t="n">
        <v>2</v>
      </c>
    </row>
    <row r="50" customFormat="false" ht="13" hidden="false" customHeight="false" outlineLevel="0" collapsed="false">
      <c r="A50" s="99" t="s">
        <v>166</v>
      </c>
      <c r="B50" s="99" t="s">
        <v>35</v>
      </c>
      <c r="C50" s="99" t="s">
        <v>119</v>
      </c>
      <c r="D50" s="99" t="n">
        <v>55</v>
      </c>
      <c r="E50" s="99" t="n">
        <v>40</v>
      </c>
      <c r="F50" s="99" t="n">
        <v>2</v>
      </c>
    </row>
    <row r="51" customFormat="false" ht="13" hidden="false" customHeight="false" outlineLevel="0" collapsed="false">
      <c r="A51" s="99" t="s">
        <v>167</v>
      </c>
      <c r="B51" s="99" t="s">
        <v>35</v>
      </c>
      <c r="C51" s="99" t="s">
        <v>78</v>
      </c>
      <c r="D51" s="99" t="n">
        <v>54</v>
      </c>
      <c r="E51" s="99" t="n">
        <v>38</v>
      </c>
      <c r="F51" s="99" t="n">
        <v>2</v>
      </c>
    </row>
    <row r="52" customFormat="false" ht="13" hidden="false" customHeight="false" outlineLevel="0" collapsed="false">
      <c r="A52" s="99" t="s">
        <v>168</v>
      </c>
      <c r="B52" s="99" t="s">
        <v>35</v>
      </c>
      <c r="C52" s="99" t="s">
        <v>127</v>
      </c>
      <c r="D52" s="99" t="n">
        <v>59</v>
      </c>
      <c r="E52" s="99" t="s">
        <v>469</v>
      </c>
      <c r="F52" s="99" t="n">
        <v>2</v>
      </c>
    </row>
    <row r="53" customFormat="false" ht="13" hidden="false" customHeight="false" outlineLevel="0" collapsed="false">
      <c r="A53" s="99" t="s">
        <v>170</v>
      </c>
      <c r="B53" s="99" t="s">
        <v>28</v>
      </c>
      <c r="C53" s="99" t="s">
        <v>73</v>
      </c>
      <c r="D53" s="99" t="n">
        <v>62</v>
      </c>
      <c r="E53" s="99" t="n">
        <v>40</v>
      </c>
      <c r="F53" s="99" t="n">
        <v>2</v>
      </c>
    </row>
    <row r="54" customFormat="false" ht="13" hidden="false" customHeight="false" outlineLevel="0" collapsed="false">
      <c r="A54" s="99" t="s">
        <v>171</v>
      </c>
      <c r="B54" s="99" t="s">
        <v>35</v>
      </c>
      <c r="C54" s="99" t="s">
        <v>172</v>
      </c>
      <c r="D54" s="99" t="n">
        <v>206</v>
      </c>
      <c r="E54" s="99" t="n">
        <v>44</v>
      </c>
      <c r="F54" s="99" t="n">
        <v>6</v>
      </c>
    </row>
    <row r="55" customFormat="false" ht="13" hidden="false" customHeight="false" outlineLevel="0" collapsed="false">
      <c r="A55" s="99" t="s">
        <v>173</v>
      </c>
      <c r="B55" s="99" t="s">
        <v>28</v>
      </c>
      <c r="C55" s="99" t="s">
        <v>174</v>
      </c>
      <c r="D55" s="99" t="n">
        <v>194</v>
      </c>
      <c r="E55" s="99" t="n">
        <v>44</v>
      </c>
      <c r="F55" s="99" t="n">
        <v>6</v>
      </c>
    </row>
    <row r="56" customFormat="false" ht="13" hidden="false" customHeight="false" outlineLevel="0" collapsed="false">
      <c r="A56" s="99" t="s">
        <v>175</v>
      </c>
      <c r="B56" s="99" t="s">
        <v>35</v>
      </c>
      <c r="C56" s="99" t="s">
        <v>176</v>
      </c>
      <c r="D56" s="99" t="n">
        <v>208</v>
      </c>
      <c r="E56" s="99" t="n">
        <v>44</v>
      </c>
      <c r="F56" s="99" t="n">
        <v>6</v>
      </c>
    </row>
    <row r="57" customFormat="false" ht="13" hidden="false" customHeight="false" outlineLevel="0" collapsed="false">
      <c r="A57" s="99" t="s">
        <v>177</v>
      </c>
      <c r="B57" s="99" t="s">
        <v>35</v>
      </c>
      <c r="C57" s="99" t="s">
        <v>178</v>
      </c>
      <c r="D57" s="99" t="n">
        <v>189</v>
      </c>
      <c r="E57" s="99" t="n">
        <v>44</v>
      </c>
      <c r="F57" s="99" t="n">
        <v>6</v>
      </c>
    </row>
    <row r="58" customFormat="false" ht="13" hidden="false" customHeight="false" outlineLevel="0" collapsed="false">
      <c r="A58" s="99" t="s">
        <v>179</v>
      </c>
      <c r="B58" s="99" t="s">
        <v>35</v>
      </c>
      <c r="C58" s="99" t="s">
        <v>180</v>
      </c>
      <c r="D58" s="99" t="n">
        <v>185</v>
      </c>
      <c r="E58" s="99" t="n">
        <v>42</v>
      </c>
      <c r="F58" s="99" t="n">
        <v>6</v>
      </c>
    </row>
    <row r="59" customFormat="false" ht="13" hidden="false" customHeight="false" outlineLevel="0" collapsed="false">
      <c r="A59" s="99" t="s">
        <v>181</v>
      </c>
      <c r="B59" s="99" t="s">
        <v>35</v>
      </c>
      <c r="C59" s="99" t="s">
        <v>182</v>
      </c>
      <c r="D59" s="99" t="n">
        <v>190</v>
      </c>
      <c r="E59" s="99" t="n">
        <v>44</v>
      </c>
      <c r="F59" s="99" t="n">
        <v>6</v>
      </c>
    </row>
    <row r="60" customFormat="false" ht="13" hidden="false" customHeight="false" outlineLevel="0" collapsed="false">
      <c r="A60" s="99" t="s">
        <v>183</v>
      </c>
      <c r="B60" s="99" t="s">
        <v>28</v>
      </c>
      <c r="C60" s="99" t="s">
        <v>184</v>
      </c>
      <c r="D60" s="99" t="n">
        <v>191</v>
      </c>
      <c r="E60" s="99" t="n">
        <v>43</v>
      </c>
      <c r="F60" s="99" t="n">
        <v>6</v>
      </c>
    </row>
    <row r="61" customFormat="false" ht="13" hidden="false" customHeight="false" outlineLevel="0" collapsed="false">
      <c r="A61" s="99" t="s">
        <v>185</v>
      </c>
      <c r="B61" s="99" t="s">
        <v>35</v>
      </c>
      <c r="C61" s="99" t="s">
        <v>186</v>
      </c>
      <c r="D61" s="99" t="n">
        <v>193</v>
      </c>
      <c r="E61" s="99" t="n">
        <v>44</v>
      </c>
      <c r="F61" s="99" t="n">
        <v>6</v>
      </c>
    </row>
    <row r="62" customFormat="false" ht="13" hidden="false" customHeight="false" outlineLevel="0" collapsed="false">
      <c r="A62" s="99" t="s">
        <v>187</v>
      </c>
      <c r="B62" s="99" t="s">
        <v>35</v>
      </c>
      <c r="C62" s="99" t="s">
        <v>174</v>
      </c>
      <c r="D62" s="99" t="n">
        <v>194</v>
      </c>
      <c r="E62" s="99" t="n">
        <v>46</v>
      </c>
      <c r="F62" s="99" t="n">
        <v>6</v>
      </c>
    </row>
    <row r="63" customFormat="false" ht="13" hidden="false" customHeight="false" outlineLevel="0" collapsed="false">
      <c r="A63" s="99" t="s">
        <v>188</v>
      </c>
      <c r="B63" s="99" t="s">
        <v>28</v>
      </c>
      <c r="C63" s="99" t="s">
        <v>189</v>
      </c>
      <c r="D63" s="99" t="n">
        <v>201</v>
      </c>
      <c r="E63" s="99" t="n">
        <v>49</v>
      </c>
      <c r="F63" s="99" t="n">
        <v>6</v>
      </c>
    </row>
    <row r="64" customFormat="false" ht="13" hidden="false" customHeight="false" outlineLevel="0" collapsed="false">
      <c r="A64" s="99" t="s">
        <v>190</v>
      </c>
      <c r="B64" s="99" t="s">
        <v>28</v>
      </c>
      <c r="C64" s="99" t="s">
        <v>191</v>
      </c>
      <c r="D64" s="99" t="n">
        <v>188</v>
      </c>
      <c r="E64" s="99" t="n">
        <v>43</v>
      </c>
      <c r="F64" s="99" t="n">
        <v>6</v>
      </c>
    </row>
    <row r="65" customFormat="false" ht="13" hidden="false" customHeight="false" outlineLevel="0" collapsed="false">
      <c r="A65" s="99" t="s">
        <v>192</v>
      </c>
      <c r="B65" s="99" t="s">
        <v>28</v>
      </c>
      <c r="C65" s="99" t="s">
        <v>193</v>
      </c>
      <c r="D65" s="99" t="n">
        <v>197</v>
      </c>
      <c r="E65" s="99" t="n">
        <v>46</v>
      </c>
      <c r="F65" s="99" t="n">
        <v>6</v>
      </c>
    </row>
    <row r="66" customFormat="false" ht="13" hidden="false" customHeight="false" outlineLevel="0" collapsed="false">
      <c r="A66" s="99" t="s">
        <v>194</v>
      </c>
      <c r="B66" s="99" t="s">
        <v>28</v>
      </c>
      <c r="C66" s="99" t="s">
        <v>195</v>
      </c>
      <c r="D66" s="99" t="n">
        <v>186</v>
      </c>
      <c r="E66" s="99" t="n">
        <v>43</v>
      </c>
      <c r="F66" s="99" t="n">
        <v>6</v>
      </c>
    </row>
    <row r="67" customFormat="false" ht="13" hidden="false" customHeight="false" outlineLevel="0" collapsed="false">
      <c r="A67" s="99" t="s">
        <v>196</v>
      </c>
      <c r="B67" s="99" t="s">
        <v>28</v>
      </c>
      <c r="C67" s="99" t="s">
        <v>186</v>
      </c>
      <c r="D67" s="99" t="n">
        <v>193</v>
      </c>
      <c r="E67" s="99" t="n">
        <v>44</v>
      </c>
      <c r="F67" s="99" t="n">
        <v>6</v>
      </c>
    </row>
    <row r="68" customFormat="false" ht="13" hidden="false" customHeight="false" outlineLevel="0" collapsed="false">
      <c r="A68" s="99" t="s">
        <v>197</v>
      </c>
      <c r="B68" s="99" t="s">
        <v>28</v>
      </c>
      <c r="C68" s="99" t="s">
        <v>178</v>
      </c>
      <c r="D68" s="99" t="n">
        <v>189</v>
      </c>
      <c r="E68" s="99" t="n">
        <v>45</v>
      </c>
      <c r="F68" s="99" t="n">
        <v>6</v>
      </c>
    </row>
    <row r="69" customFormat="false" ht="13" hidden="false" customHeight="false" outlineLevel="0" collapsed="false">
      <c r="A69" s="99" t="s">
        <v>198</v>
      </c>
      <c r="B69" s="99" t="s">
        <v>28</v>
      </c>
      <c r="C69" s="99" t="s">
        <v>178</v>
      </c>
      <c r="D69" s="99" t="n">
        <v>189</v>
      </c>
      <c r="E69" s="99" t="n">
        <v>43</v>
      </c>
      <c r="F69" s="99" t="n">
        <v>6</v>
      </c>
    </row>
    <row r="70" customFormat="false" ht="13" hidden="false" customHeight="false" outlineLevel="0" collapsed="false">
      <c r="A70" s="99" t="s">
        <v>199</v>
      </c>
      <c r="B70" s="99" t="s">
        <v>28</v>
      </c>
      <c r="C70" s="99" t="s">
        <v>200</v>
      </c>
      <c r="D70" s="99" t="n">
        <v>198</v>
      </c>
      <c r="E70" s="99" t="n">
        <v>46</v>
      </c>
      <c r="F70" s="99" t="n">
        <v>6</v>
      </c>
    </row>
    <row r="71" customFormat="false" ht="13" hidden="false" customHeight="false" outlineLevel="0" collapsed="false">
      <c r="A71" s="99" t="s">
        <v>201</v>
      </c>
      <c r="B71" s="99" t="s">
        <v>28</v>
      </c>
      <c r="C71" s="99" t="s">
        <v>202</v>
      </c>
      <c r="D71" s="99" t="n">
        <v>199</v>
      </c>
      <c r="E71" s="99" t="n">
        <v>43</v>
      </c>
      <c r="F71" s="99" t="n">
        <v>6</v>
      </c>
    </row>
    <row r="72" customFormat="false" ht="13" hidden="false" customHeight="false" outlineLevel="0" collapsed="false">
      <c r="A72" s="99" t="s">
        <v>203</v>
      </c>
      <c r="B72" s="99" t="s">
        <v>28</v>
      </c>
      <c r="C72" s="99" t="s">
        <v>204</v>
      </c>
      <c r="D72" s="99" t="n">
        <v>202</v>
      </c>
      <c r="E72" s="99" t="n">
        <v>44</v>
      </c>
      <c r="F72" s="99" t="n">
        <v>6</v>
      </c>
    </row>
    <row r="73" customFormat="false" ht="13" hidden="false" customHeight="false" outlineLevel="0" collapsed="false">
      <c r="A73" s="99" t="s">
        <v>205</v>
      </c>
      <c r="B73" s="99" t="s">
        <v>35</v>
      </c>
      <c r="C73" s="99" t="s">
        <v>206</v>
      </c>
      <c r="D73" s="99" t="n">
        <v>179</v>
      </c>
      <c r="E73" s="99" t="n">
        <v>45</v>
      </c>
      <c r="F73" s="99" t="n">
        <v>6</v>
      </c>
    </row>
    <row r="74" customFormat="false" ht="13" hidden="false" customHeight="false" outlineLevel="0" collapsed="false">
      <c r="A74" s="99" t="s">
        <v>207</v>
      </c>
      <c r="B74" s="99" t="s">
        <v>28</v>
      </c>
      <c r="C74" s="99" t="s">
        <v>193</v>
      </c>
      <c r="D74" s="99" t="n">
        <v>197</v>
      </c>
      <c r="E74" s="99" t="n">
        <v>42</v>
      </c>
      <c r="F74" s="99" t="n">
        <v>6</v>
      </c>
    </row>
    <row r="75" customFormat="false" ht="13" hidden="false" customHeight="false" outlineLevel="0" collapsed="false">
      <c r="A75" s="99" t="s">
        <v>208</v>
      </c>
      <c r="B75" s="99" t="s">
        <v>28</v>
      </c>
      <c r="C75" s="99" t="s">
        <v>209</v>
      </c>
      <c r="D75" s="99" t="n">
        <v>182</v>
      </c>
      <c r="E75" s="99" t="n">
        <v>42</v>
      </c>
      <c r="F75" s="99" t="n">
        <v>6</v>
      </c>
    </row>
    <row r="76" customFormat="false" ht="13" hidden="false" customHeight="false" outlineLevel="0" collapsed="false">
      <c r="A76" s="99" t="s">
        <v>210</v>
      </c>
      <c r="B76" s="99" t="s">
        <v>28</v>
      </c>
      <c r="C76" s="99" t="s">
        <v>178</v>
      </c>
      <c r="D76" s="99" t="n">
        <v>189</v>
      </c>
      <c r="E76" s="99" t="n">
        <v>41</v>
      </c>
      <c r="F76" s="99" t="n">
        <v>6</v>
      </c>
    </row>
    <row r="77" customFormat="false" ht="13" hidden="false" customHeight="false" outlineLevel="0" collapsed="false">
      <c r="A77" s="99" t="s">
        <v>211</v>
      </c>
      <c r="B77" s="99" t="s">
        <v>35</v>
      </c>
      <c r="C77" s="99" t="s">
        <v>193</v>
      </c>
      <c r="D77" s="99" t="n">
        <v>197</v>
      </c>
      <c r="E77" s="99" t="n">
        <v>47</v>
      </c>
      <c r="F77" s="99" t="n">
        <v>6</v>
      </c>
    </row>
    <row r="78" customFormat="false" ht="13" hidden="false" customHeight="false" outlineLevel="0" collapsed="false">
      <c r="A78" s="99" t="s">
        <v>212</v>
      </c>
      <c r="B78" s="99" t="s">
        <v>35</v>
      </c>
      <c r="C78" s="99" t="s">
        <v>213</v>
      </c>
      <c r="D78" s="99" t="n">
        <v>187</v>
      </c>
      <c r="E78" s="99" t="n">
        <v>50</v>
      </c>
      <c r="F78" s="99" t="n">
        <v>6</v>
      </c>
    </row>
    <row r="79" customFormat="false" ht="13" hidden="false" customHeight="false" outlineLevel="0" collapsed="false">
      <c r="A79" s="99" t="s">
        <v>214</v>
      </c>
      <c r="B79" s="99" t="s">
        <v>28</v>
      </c>
      <c r="C79" s="99" t="s">
        <v>191</v>
      </c>
      <c r="D79" s="99" t="n">
        <v>188</v>
      </c>
      <c r="E79" s="99" t="n">
        <v>43</v>
      </c>
      <c r="F79" s="99" t="n">
        <v>6</v>
      </c>
    </row>
    <row r="80" customFormat="false" ht="13" hidden="false" customHeight="false" outlineLevel="0" collapsed="false">
      <c r="A80" s="99" t="s">
        <v>215</v>
      </c>
      <c r="B80" s="99" t="s">
        <v>35</v>
      </c>
      <c r="C80" s="99" t="s">
        <v>213</v>
      </c>
      <c r="D80" s="99" t="n">
        <v>187</v>
      </c>
      <c r="E80" s="99" t="n">
        <v>42</v>
      </c>
      <c r="F80" s="99" t="n">
        <v>6</v>
      </c>
    </row>
    <row r="81" customFormat="false" ht="13" hidden="false" customHeight="false" outlineLevel="0" collapsed="false">
      <c r="A81" s="99" t="s">
        <v>216</v>
      </c>
      <c r="B81" s="99" t="s">
        <v>35</v>
      </c>
      <c r="C81" s="99" t="s">
        <v>213</v>
      </c>
      <c r="D81" s="99" t="n">
        <v>187</v>
      </c>
      <c r="E81" s="99" t="n">
        <v>44</v>
      </c>
      <c r="F81" s="99" t="n">
        <v>6</v>
      </c>
    </row>
    <row r="82" customFormat="false" ht="13" hidden="false" customHeight="false" outlineLevel="0" collapsed="false">
      <c r="A82" s="99" t="s">
        <v>217</v>
      </c>
      <c r="B82" s="99" t="s">
        <v>35</v>
      </c>
      <c r="C82" s="99" t="s">
        <v>191</v>
      </c>
      <c r="D82" s="99" t="n">
        <v>188</v>
      </c>
      <c r="E82" s="99" t="n">
        <v>43</v>
      </c>
      <c r="F82" s="99" t="n">
        <v>6</v>
      </c>
    </row>
    <row r="83" customFormat="false" ht="13" hidden="false" customHeight="false" outlineLevel="0" collapsed="false">
      <c r="A83" s="99" t="s">
        <v>218</v>
      </c>
      <c r="B83" s="99" t="s">
        <v>28</v>
      </c>
      <c r="C83" s="99" t="s">
        <v>195</v>
      </c>
      <c r="D83" s="99" t="n">
        <v>186</v>
      </c>
      <c r="E83" s="99" t="n">
        <v>44</v>
      </c>
      <c r="F83" s="99" t="n">
        <v>6</v>
      </c>
    </row>
    <row r="84" customFormat="false" ht="13" hidden="false" customHeight="false" outlineLevel="0" collapsed="false">
      <c r="A84" s="99" t="s">
        <v>219</v>
      </c>
      <c r="B84" s="99" t="s">
        <v>35</v>
      </c>
      <c r="C84" s="99" t="s">
        <v>184</v>
      </c>
      <c r="D84" s="99" t="n">
        <v>191</v>
      </c>
      <c r="E84" s="99" t="n">
        <v>45</v>
      </c>
      <c r="F84" s="99" t="n">
        <v>6</v>
      </c>
    </row>
    <row r="85" customFormat="false" ht="13" hidden="false" customHeight="false" outlineLevel="0" collapsed="false">
      <c r="A85" s="99" t="s">
        <v>220</v>
      </c>
      <c r="B85" s="99" t="s">
        <v>28</v>
      </c>
      <c r="C85" s="99" t="s">
        <v>191</v>
      </c>
      <c r="D85" s="99" t="n">
        <v>188</v>
      </c>
      <c r="E85" s="99" t="n">
        <v>45</v>
      </c>
      <c r="F85" s="99" t="n">
        <v>6</v>
      </c>
    </row>
    <row r="86" customFormat="false" ht="13" hidden="false" customHeight="false" outlineLevel="0" collapsed="false">
      <c r="A86" s="99" t="s">
        <v>221</v>
      </c>
      <c r="B86" s="99" t="s">
        <v>28</v>
      </c>
      <c r="C86" s="99" t="s">
        <v>222</v>
      </c>
      <c r="D86" s="99" t="n">
        <v>204</v>
      </c>
      <c r="E86" s="99" t="n">
        <v>45</v>
      </c>
      <c r="F86" s="99" t="n">
        <v>6</v>
      </c>
    </row>
    <row r="87" customFormat="false" ht="13" hidden="false" customHeight="false" outlineLevel="0" collapsed="false">
      <c r="A87" s="99" t="s">
        <v>223</v>
      </c>
      <c r="B87" s="99" t="s">
        <v>28</v>
      </c>
      <c r="C87" s="99" t="s">
        <v>191</v>
      </c>
      <c r="D87" s="99" t="n">
        <v>188</v>
      </c>
      <c r="E87" s="99" t="n">
        <v>42</v>
      </c>
      <c r="F87" s="99" t="n">
        <v>6</v>
      </c>
    </row>
    <row r="88" customFormat="false" ht="13" hidden="false" customHeight="false" outlineLevel="0" collapsed="false">
      <c r="A88" s="99" t="s">
        <v>224</v>
      </c>
      <c r="B88" s="99" t="s">
        <v>28</v>
      </c>
      <c r="C88" s="99" t="s">
        <v>225</v>
      </c>
      <c r="D88" s="99" t="n">
        <v>192</v>
      </c>
      <c r="E88" s="99" t="n">
        <v>43</v>
      </c>
      <c r="F88" s="99" t="n">
        <v>6</v>
      </c>
    </row>
    <row r="89" customFormat="false" ht="13" hidden="false" customHeight="false" outlineLevel="0" collapsed="false">
      <c r="A89" s="99" t="s">
        <v>226</v>
      </c>
      <c r="B89" s="99" t="s">
        <v>28</v>
      </c>
      <c r="C89" s="99" t="s">
        <v>186</v>
      </c>
      <c r="D89" s="99" t="n">
        <v>193</v>
      </c>
      <c r="E89" s="99" t="n">
        <v>44</v>
      </c>
      <c r="F89" s="99" t="n">
        <v>6</v>
      </c>
    </row>
    <row r="90" customFormat="false" ht="13" hidden="false" customHeight="false" outlineLevel="0" collapsed="false">
      <c r="A90" s="99" t="s">
        <v>227</v>
      </c>
      <c r="B90" s="99" t="s">
        <v>35</v>
      </c>
      <c r="C90" s="99" t="s">
        <v>178</v>
      </c>
      <c r="D90" s="99" t="n">
        <v>189</v>
      </c>
      <c r="E90" s="99" t="n">
        <v>45</v>
      </c>
      <c r="F90" s="99" t="n">
        <v>6</v>
      </c>
    </row>
    <row r="91" customFormat="false" ht="13" hidden="false" customHeight="false" outlineLevel="0" collapsed="false">
      <c r="A91" s="99" t="s">
        <v>228</v>
      </c>
      <c r="B91" s="99" t="s">
        <v>35</v>
      </c>
      <c r="C91" s="99" t="s">
        <v>186</v>
      </c>
      <c r="D91" s="99" t="n">
        <v>193</v>
      </c>
      <c r="E91" s="99" t="n">
        <v>44</v>
      </c>
      <c r="F91" s="99" t="n">
        <v>6</v>
      </c>
    </row>
    <row r="92" customFormat="false" ht="13" hidden="false" customHeight="false" outlineLevel="0" collapsed="false">
      <c r="A92" s="99" t="s">
        <v>229</v>
      </c>
      <c r="B92" s="99" t="s">
        <v>35</v>
      </c>
      <c r="C92" s="99" t="s">
        <v>195</v>
      </c>
      <c r="D92" s="99" t="n">
        <v>186</v>
      </c>
      <c r="E92" s="99" t="n">
        <v>43</v>
      </c>
      <c r="F92" s="99" t="n">
        <v>6</v>
      </c>
    </row>
    <row r="93" customFormat="false" ht="13" hidden="false" customHeight="false" outlineLevel="0" collapsed="false">
      <c r="A93" s="99" t="s">
        <v>230</v>
      </c>
      <c r="B93" s="99" t="s">
        <v>28</v>
      </c>
      <c r="C93" s="99" t="s">
        <v>180</v>
      </c>
      <c r="D93" s="99" t="n">
        <v>185</v>
      </c>
      <c r="E93" s="99" t="n">
        <v>43</v>
      </c>
      <c r="F93" s="99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2018-08-15T19:35:26Z</dcterms:created>
  <dc:creator/>
  <dc:description/>
  <dc:language>en-US</dc:language>
  <cp:lastModifiedBy/>
  <dcterms:modified xsi:type="dcterms:W3CDTF">2019-01-24T14:54:26Z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