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s Coding" sheetId="2" r:id="rId5"/>
    <sheet name="Var Def" sheetId="3" r:id="rId6"/>
    <sheet name="BEZOS" sheetId="4" r:id="rId7"/>
    <sheet name="SIMMS" sheetId="5" r:id="rId8"/>
    <sheet name="mmn" sheetId="6" r:id="rId9"/>
    <sheet name="assr" sheetId="7" r:id="rId10"/>
    <sheet name="ids" sheetId="8" r:id="rId11"/>
    <sheet name="simms_demographics" sheetId="9" r:id="rId12"/>
    <sheet name="MEG" sheetId="10" r:id="rId13"/>
  </sheets>
</workbook>
</file>

<file path=xl/sharedStrings.xml><?xml version="1.0" encoding="utf-8"?>
<sst xmlns="http://schemas.openxmlformats.org/spreadsheetml/2006/main" uniqueCount="522">
  <si>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</si>
  <si>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</si>
  <si>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</si>
  <si>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</si>
  <si>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Ss Coding</t>
  </si>
  <si>
    <t>Table 1</t>
  </si>
  <si>
    <t>2 months-old</t>
  </si>
  <si>
    <t>BEZOS low SES</t>
  </si>
  <si>
    <t>100a</t>
  </si>
  <si>
    <t>BEZOS low SES &amp; SIMMS 2mos MEG</t>
  </si>
  <si>
    <t>100b</t>
  </si>
  <si>
    <t>BEZOS low SES &amp; SIMMS 6mos MEG</t>
  </si>
  <si>
    <t>BEZOS high SES</t>
  </si>
  <si>
    <t>200a</t>
  </si>
  <si>
    <t>BEZOS high SES &amp; SIMMS 2mos MEG</t>
  </si>
  <si>
    <t>200b</t>
  </si>
  <si>
    <t>BEZOS high SES &amp; SIMMS 6mos MEG</t>
  </si>
  <si>
    <t>300a</t>
  </si>
  <si>
    <t>SIMMS 2mos MEG</t>
  </si>
  <si>
    <t>300b</t>
  </si>
  <si>
    <t>SIMMS 6mos MEG</t>
  </si>
  <si>
    <t>Var Def</t>
  </si>
  <si>
    <t>Variable</t>
  </si>
  <si>
    <t>Description</t>
  </si>
  <si>
    <t>Mom yrs Ed</t>
  </si>
  <si>
    <t>Mom's years of education</t>
  </si>
  <si>
    <t>H Ed Score M</t>
  </si>
  <si>
    <t>Mom's hollingshead education score</t>
  </si>
  <si>
    <t>Dad yrs Ed</t>
  </si>
  <si>
    <t>Dad's years of education</t>
  </si>
  <si>
    <t>H ed Score D</t>
  </si>
  <si>
    <t>Dad's hollingshead education score</t>
  </si>
  <si>
    <t>Mom R/E</t>
  </si>
  <si>
    <t>Mom's Race/Ethnicity listed on parental demographic questionnaire</t>
  </si>
  <si>
    <t>Dad R/E</t>
  </si>
  <si>
    <t>Dad's Race/Ethnicity listed on parental demographic questionnaire</t>
  </si>
  <si>
    <t>Hollingshead Scoring</t>
  </si>
  <si>
    <t>Score</t>
  </si>
  <si>
    <t>Less than 7th grade</t>
  </si>
  <si>
    <t>at through the 9 th grade</t>
  </si>
  <si>
    <t>partial high school (10 or 11th grade)</t>
  </si>
  <si>
    <t>high school graduate (regardless of type of school)</t>
  </si>
  <si>
    <t>partial college (at least one year) or specialized training</t>
  </si>
  <si>
    <t>college or university graduate</t>
  </si>
  <si>
    <t>graduate professional training (with graduate degree)</t>
  </si>
  <si>
    <t>Years of education scoring</t>
  </si>
  <si>
    <t>If years of highschool listed, 8+[listed years]</t>
  </si>
  <si>
    <t>If years of college/grad school listed, 12+ [listed years]</t>
  </si>
  <si>
    <t>If # of years not listed then</t>
  </si>
  <si>
    <t>high school diploma</t>
  </si>
  <si>
    <t>Bachelors degree</t>
  </si>
  <si>
    <t>Masters degree</t>
  </si>
  <si>
    <t>Law degree</t>
  </si>
  <si>
    <t>PhD</t>
  </si>
  <si>
    <t>BEZOS</t>
  </si>
  <si>
    <t>Subject_ID</t>
  </si>
  <si>
    <t>Gender</t>
  </si>
  <si>
    <t>Exam date</t>
  </si>
  <si>
    <t>Age</t>
  </si>
  <si>
    <t>Age (days; M±STD)</t>
  </si>
  <si>
    <t>SES (M±STD)</t>
  </si>
  <si>
    <t>HC(cm; M±STD)</t>
  </si>
  <si>
    <t>Tone</t>
  </si>
  <si>
    <t>IDS</t>
  </si>
  <si>
    <t>MMN</t>
  </si>
  <si>
    <t>Meas.</t>
  </si>
  <si>
    <t>Julia's notes</t>
  </si>
  <si>
    <t>101</t>
  </si>
  <si>
    <t>F</t>
  </si>
  <si>
    <t>15w 3d</t>
  </si>
  <si>
    <t>SES is 41</t>
  </si>
  <si>
    <t>102</t>
  </si>
  <si>
    <t>16w 3d</t>
  </si>
  <si>
    <t>SES is 22</t>
  </si>
  <si>
    <t>103</t>
  </si>
  <si>
    <t>M</t>
  </si>
  <si>
    <t>16w 0d</t>
  </si>
  <si>
    <t>105</t>
  </si>
  <si>
    <t>16w 1d</t>
  </si>
  <si>
    <t>106</t>
  </si>
  <si>
    <t>17w 1d</t>
  </si>
  <si>
    <t>108</t>
  </si>
  <si>
    <t>19w 4d</t>
  </si>
  <si>
    <t>SES is 21</t>
  </si>
  <si>
    <t>109</t>
  </si>
  <si>
    <t>20w 6d</t>
  </si>
  <si>
    <t>SES is 42.5</t>
  </si>
  <si>
    <t>110</t>
  </si>
  <si>
    <t>18w 0d</t>
  </si>
  <si>
    <t>111</t>
  </si>
  <si>
    <t>16w 4d</t>
  </si>
  <si>
    <t>112</t>
  </si>
  <si>
    <t>17w 5d</t>
  </si>
  <si>
    <t>SES is 40</t>
  </si>
  <si>
    <t>113</t>
  </si>
  <si>
    <t>20w 2d</t>
  </si>
  <si>
    <t>114</t>
  </si>
  <si>
    <t>19w 2d</t>
  </si>
  <si>
    <t>SES is 40.5</t>
  </si>
  <si>
    <t>116a</t>
  </si>
  <si>
    <t>9w 2d</t>
  </si>
  <si>
    <t>117a</t>
  </si>
  <si>
    <t>9w 1d</t>
  </si>
  <si>
    <t>118</t>
  </si>
  <si>
    <t>SES is 35</t>
  </si>
  <si>
    <t>120a</t>
  </si>
  <si>
    <t>10w 0d</t>
  </si>
  <si>
    <t>122a</t>
  </si>
  <si>
    <t>8w 4d</t>
  </si>
  <si>
    <t>SES is 43</t>
  </si>
  <si>
    <t>124a</t>
  </si>
  <si>
    <t>10w 5d</t>
  </si>
  <si>
    <t>125a</t>
  </si>
  <si>
    <t>8w 6d</t>
  </si>
  <si>
    <t>126a</t>
  </si>
  <si>
    <t>127a</t>
  </si>
  <si>
    <t>8w 1d</t>
  </si>
  <si>
    <t>128a</t>
  </si>
  <si>
    <t>7w 5d</t>
  </si>
  <si>
    <t>129a</t>
  </si>
  <si>
    <t>130a</t>
  </si>
  <si>
    <t>7w 4d</t>
  </si>
  <si>
    <t>131a</t>
  </si>
  <si>
    <t>SES is 36.5</t>
  </si>
  <si>
    <t>132a</t>
  </si>
  <si>
    <t>133a</t>
  </si>
  <si>
    <t>SES is 32</t>
  </si>
  <si>
    <t>134a</t>
  </si>
  <si>
    <t>317a</t>
  </si>
  <si>
    <t>9w 0d</t>
  </si>
  <si>
    <t xml:space="preserve"> N = 29</t>
  </si>
  <si>
    <t>15 Males; 14 Females</t>
  </si>
  <si>
    <t>12 w 5 days</t>
  </si>
  <si>
    <t>89±33</t>
  </si>
  <si>
    <t>36±9</t>
  </si>
  <si>
    <t>41±2</t>
  </si>
  <si>
    <t>104</t>
  </si>
  <si>
    <t>17w 0d</t>
  </si>
  <si>
    <t>119a</t>
  </si>
  <si>
    <t>9w 4d</t>
  </si>
  <si>
    <t>SES is 63</t>
  </si>
  <si>
    <t>123a</t>
  </si>
  <si>
    <t>202</t>
  </si>
  <si>
    <t>17w 2d</t>
  </si>
  <si>
    <t>203</t>
  </si>
  <si>
    <t>16w 2d</t>
  </si>
  <si>
    <t>205</t>
  </si>
  <si>
    <t>206</t>
  </si>
  <si>
    <t>207</t>
  </si>
  <si>
    <t>SES is 61</t>
  </si>
  <si>
    <t>208a</t>
  </si>
  <si>
    <t>8w 0d</t>
  </si>
  <si>
    <t>209a</t>
  </si>
  <si>
    <t>211a</t>
  </si>
  <si>
    <t>SES is 60.5</t>
  </si>
  <si>
    <t>212</t>
  </si>
  <si>
    <t>21w 0d</t>
  </si>
  <si>
    <t>213</t>
  </si>
  <si>
    <t>17w 3d</t>
  </si>
  <si>
    <t>214</t>
  </si>
  <si>
    <t>17w 6d</t>
  </si>
  <si>
    <t>215a</t>
  </si>
  <si>
    <t>217</t>
  </si>
  <si>
    <t>6w 3d</t>
  </si>
  <si>
    <t>218a</t>
  </si>
  <si>
    <t>7w 6d</t>
  </si>
  <si>
    <t>220a</t>
  </si>
  <si>
    <t>222a</t>
  </si>
  <si>
    <t>223a</t>
  </si>
  <si>
    <t>1/8/0206</t>
  </si>
  <si>
    <t>9w6d</t>
  </si>
  <si>
    <t>?</t>
  </si>
  <si>
    <t>224a</t>
  </si>
  <si>
    <t>8w 3d</t>
  </si>
  <si>
    <t>225a</t>
  </si>
  <si>
    <t>226a</t>
  </si>
  <si>
    <t>228a</t>
  </si>
  <si>
    <t>229a</t>
  </si>
  <si>
    <t>SES is 58</t>
  </si>
  <si>
    <t>231a</t>
  </si>
  <si>
    <t>232a</t>
  </si>
  <si>
    <t>9w 5d</t>
  </si>
  <si>
    <t>233a</t>
  </si>
  <si>
    <t>7W 4d</t>
  </si>
  <si>
    <t>301a</t>
  </si>
  <si>
    <t>305a</t>
  </si>
  <si>
    <t>8w 2d</t>
  </si>
  <si>
    <t>314a</t>
  </si>
  <si>
    <t xml:space="preserve"> N = 31</t>
  </si>
  <si>
    <t>11 Males; 20 Females</t>
  </si>
  <si>
    <t>11 w 0 days</t>
  </si>
  <si>
    <t>77±30</t>
  </si>
  <si>
    <t>61±5</t>
  </si>
  <si>
    <t>p=0.1471</t>
  </si>
  <si>
    <t>p=0.0000000000000000001672</t>
  </si>
  <si>
    <t>p=0.8768</t>
  </si>
  <si>
    <t>Low</t>
  </si>
  <si>
    <t>High</t>
  </si>
  <si>
    <t>115</t>
  </si>
  <si>
    <t>SIMMS</t>
  </si>
  <si>
    <t>Group</t>
  </si>
  <si>
    <t>Age(days)</t>
  </si>
  <si>
    <t>HC</t>
  </si>
  <si>
    <t>CDI</t>
  </si>
  <si>
    <t>Acq blocks</t>
  </si>
  <si>
    <t>Complete</t>
  </si>
  <si>
    <t>Note</t>
  </si>
  <si>
    <t>9w 6d</t>
  </si>
  <si>
    <t>9w 3d</t>
  </si>
  <si>
    <t>Not retruning @ 6m</t>
  </si>
  <si>
    <t>302a</t>
  </si>
  <si>
    <t>304a</t>
  </si>
  <si>
    <t>306a</t>
  </si>
  <si>
    <t>307a</t>
  </si>
  <si>
    <t>309a</t>
  </si>
  <si>
    <t>310a</t>
  </si>
  <si>
    <t>311a</t>
  </si>
  <si>
    <t>312a</t>
  </si>
  <si>
    <t>316a</t>
  </si>
  <si>
    <t>318a</t>
  </si>
  <si>
    <t>319a</t>
  </si>
  <si>
    <t>320a</t>
  </si>
  <si>
    <t>921a</t>
  </si>
  <si>
    <t>923a</t>
  </si>
  <si>
    <t>na</t>
  </si>
  <si>
    <t>925a</t>
  </si>
  <si>
    <t xml:space="preserve"> N = 52</t>
  </si>
  <si>
    <t>22 Males; 30 Females</t>
  </si>
  <si>
    <t>8 w 4 days</t>
  </si>
  <si>
    <t>60±5</t>
  </si>
  <si>
    <t>39±1</t>
  </si>
  <si>
    <t xml:space="preserve"> N = 48</t>
  </si>
  <si>
    <t xml:space="preserve"> N = 50</t>
  </si>
  <si>
    <t xml:space="preserve"> N = 41</t>
  </si>
  <si>
    <t xml:space="preserve"> N = 37</t>
  </si>
  <si>
    <t xml:space="preserve"> N = 27</t>
  </si>
  <si>
    <t>116b</t>
  </si>
  <si>
    <t>29w 3d</t>
  </si>
  <si>
    <t>117b</t>
  </si>
  <si>
    <t>27w 5d</t>
  </si>
  <si>
    <t>119b</t>
  </si>
  <si>
    <t>29w 5d</t>
  </si>
  <si>
    <t>120b</t>
  </si>
  <si>
    <t>27w 0d</t>
  </si>
  <si>
    <t>122b</t>
  </si>
  <si>
    <t>26w 3d</t>
  </si>
  <si>
    <t>124b</t>
  </si>
  <si>
    <t>27w 1d</t>
  </si>
  <si>
    <t>127b</t>
  </si>
  <si>
    <t>27w 2d</t>
  </si>
  <si>
    <t>128b</t>
  </si>
  <si>
    <t>27w 4d</t>
  </si>
  <si>
    <t>129b</t>
  </si>
  <si>
    <t>130b</t>
  </si>
  <si>
    <t>28w 5d</t>
  </si>
  <si>
    <t>131b</t>
  </si>
  <si>
    <t>26w 6d</t>
  </si>
  <si>
    <t>133b</t>
  </si>
  <si>
    <t>28w 1d</t>
  </si>
  <si>
    <t>134b</t>
  </si>
  <si>
    <t>26w 4d</t>
  </si>
  <si>
    <t>208b</t>
  </si>
  <si>
    <t>209b</t>
  </si>
  <si>
    <t>211b</t>
  </si>
  <si>
    <t>215b</t>
  </si>
  <si>
    <t>28w 2d</t>
  </si>
  <si>
    <t>220b</t>
  </si>
  <si>
    <t>28w 3d</t>
  </si>
  <si>
    <t>223b</t>
  </si>
  <si>
    <t>28w6d</t>
  </si>
  <si>
    <t>224b</t>
  </si>
  <si>
    <t>25w 4d</t>
  </si>
  <si>
    <t>225b</t>
  </si>
  <si>
    <t>226b</t>
  </si>
  <si>
    <t>26w 0d</t>
  </si>
  <si>
    <t>229b</t>
  </si>
  <si>
    <t>231b</t>
  </si>
  <si>
    <t>232b</t>
  </si>
  <si>
    <t>26w 5d</t>
  </si>
  <si>
    <t>233b</t>
  </si>
  <si>
    <t>301b</t>
  </si>
  <si>
    <t>304b</t>
  </si>
  <si>
    <t>309b</t>
  </si>
  <si>
    <t>310b</t>
  </si>
  <si>
    <t>311b</t>
  </si>
  <si>
    <t>312b</t>
  </si>
  <si>
    <t>314b</t>
  </si>
  <si>
    <t>29w 1d</t>
  </si>
  <si>
    <t>316b</t>
  </si>
  <si>
    <t>318b</t>
  </si>
  <si>
    <t>27w 3d</t>
  </si>
  <si>
    <t>319b</t>
  </si>
  <si>
    <t>320b</t>
  </si>
  <si>
    <t>921b</t>
  </si>
  <si>
    <t>923b</t>
  </si>
  <si>
    <t>925b</t>
  </si>
  <si>
    <t xml:space="preserve"> N = 40</t>
  </si>
  <si>
    <t>17 Males; 23 Females</t>
  </si>
  <si>
    <t>27 w 3 days</t>
  </si>
  <si>
    <t>192±6</t>
  </si>
  <si>
    <t>44±2</t>
  </si>
  <si>
    <t xml:space="preserve"> N = 33</t>
  </si>
  <si>
    <t xml:space="preserve"> N = 38</t>
  </si>
  <si>
    <t xml:space="preserve"> N = 32</t>
  </si>
  <si>
    <t xml:space="preserve"> N = 26</t>
  </si>
  <si>
    <t>mmn</t>
  </si>
  <si>
    <t>subjId</t>
  </si>
  <si>
    <t>examDate</t>
  </si>
  <si>
    <t>badCh</t>
  </si>
  <si>
    <t>ecg</t>
  </si>
  <si>
    <t>samplingRate</t>
  </si>
  <si>
    <t>acq</t>
  </si>
  <si>
    <t>sss</t>
  </si>
  <si>
    <t>rejection</t>
  </si>
  <si>
    <t>epoching</t>
  </si>
  <si>
    <t>complete</t>
  </si>
  <si>
    <t>behavioral</t>
  </si>
  <si>
    <t>simmInclude</t>
  </si>
  <si>
    <t>ses</t>
  </si>
  <si>
    <t>age</t>
  </si>
  <si>
    <t>gender</t>
  </si>
  <si>
    <t>headSize</t>
  </si>
  <si>
    <t>maternalEdu</t>
  </si>
  <si>
    <t>maternalHscore</t>
  </si>
  <si>
    <t>paternalEdu</t>
  </si>
  <si>
    <t>paternalHscore</t>
  </si>
  <si>
    <t>maternalEthno</t>
  </si>
  <si>
    <t>paternalEthno</t>
  </si>
  <si>
    <t>nSibs</t>
  </si>
  <si>
    <t>sib1dob</t>
  </si>
  <si>
    <t>sib1gender</t>
  </si>
  <si>
    <t>sib2dob</t>
  </si>
  <si>
    <t>sib2gender</t>
  </si>
  <si>
    <t>sib3dob</t>
  </si>
  <si>
    <t>sib3gender</t>
  </si>
  <si>
    <t>birthWeight(lbs)</t>
  </si>
  <si>
    <t>birthWeight</t>
  </si>
  <si>
    <t>notes</t>
  </si>
  <si>
    <t>None</t>
  </si>
  <si>
    <t>MEG0113</t>
  </si>
  <si>
    <t>White-Not Hispanic/Latino</t>
  </si>
  <si>
    <t>8 lbs 8 ozs</t>
  </si>
  <si>
    <t>8 lbs 12 ozs</t>
  </si>
  <si>
    <t>Asian/Pacific islander/white-not Hispanic/Latino</t>
  </si>
  <si>
    <t>8 lbs 11 ozs</t>
  </si>
  <si>
    <t>Asian/Pacific Islander and Hispanic/Latino and White and Native American/Eskimo</t>
  </si>
  <si>
    <t>7 lbs 5 ozs</t>
  </si>
  <si>
    <t>Hispanic/Latino</t>
  </si>
  <si>
    <t>8 lbs 5 ozs</t>
  </si>
  <si>
    <t>MEG1141</t>
  </si>
  <si>
    <t>6 lbs 14 ozs</t>
  </si>
  <si>
    <t>MEG2532</t>
  </si>
  <si>
    <t>MEG0141</t>
  </si>
  <si>
    <t>MEG0143</t>
  </si>
  <si>
    <t>6 lbs 10 ozs</t>
  </si>
  <si>
    <t>White-Not Hispanic/Latino, Black, Native-American/Eskimo</t>
  </si>
  <si>
    <t>6 lbs 2 ozs</t>
  </si>
  <si>
    <t>MEG0111</t>
  </si>
  <si>
    <t>6 lbs 5 ozs</t>
  </si>
  <si>
    <t>cHPI inactive</t>
  </si>
  <si>
    <t>8 lbs 8 oz</t>
  </si>
  <si>
    <t>MEG2112, MEG0212</t>
  </si>
  <si>
    <t>Asian/Pacific Islander</t>
  </si>
  <si>
    <t>White-Not Hispanic/Latino, Native American/Eskimo</t>
  </si>
  <si>
    <t>MEG0313</t>
  </si>
  <si>
    <t>MEG1713</t>
  </si>
  <si>
    <t>HIspanic/Latino, White</t>
  </si>
  <si>
    <t>7 lbs 0 oz</t>
  </si>
  <si>
    <t>MEG1413</t>
  </si>
  <si>
    <t>8 lbs 11 oz</t>
  </si>
  <si>
    <t>MEG1543</t>
  </si>
  <si>
    <t>Hispanic/Latino, White</t>
  </si>
  <si>
    <t>7 lbs 3 ozs</t>
  </si>
  <si>
    <t>MEG1443, MEG2622</t>
  </si>
  <si>
    <t>Hispanic/Latino, White, Native American/Eskimo</t>
  </si>
  <si>
    <t>Asian/Pacific Islander, White-Not Hispanic/Latino</t>
  </si>
  <si>
    <t>6 lbs 11 oz</t>
  </si>
  <si>
    <t>MEG1821</t>
  </si>
  <si>
    <t>Black-Not hispanic/Latino</t>
  </si>
  <si>
    <t>6 lbs 15 ozs</t>
  </si>
  <si>
    <t>MEG2611</t>
  </si>
  <si>
    <t>MEG1711</t>
  </si>
  <si>
    <t>8 lbs 13 ozs</t>
  </si>
  <si>
    <t>7 lbs 1 oz</t>
  </si>
  <si>
    <t>MEG2623, MEG0933</t>
  </si>
  <si>
    <t>7 lbs 15 ozs</t>
  </si>
  <si>
    <t>MEG1413, MEG1041</t>
  </si>
  <si>
    <t>Trinidad American</t>
  </si>
  <si>
    <t>Black-Not Hispanic/Latino, Native American/Eskimo, White</t>
  </si>
  <si>
    <t>6 lbs 12 oz</t>
  </si>
  <si>
    <t>MEG0933, MEG0141, MEG0111, MEG1421, MEG1541, MEG1431</t>
  </si>
  <si>
    <t>Black- Not Hispanic Latino, Native American/Eskimo, White, Other</t>
  </si>
  <si>
    <t>8 lbs 15 ozs</t>
  </si>
  <si>
    <t>MEG0621</t>
  </si>
  <si>
    <t>7 lbs 1 ozs</t>
  </si>
  <si>
    <t>Head origin outside of helmet</t>
  </si>
  <si>
    <t>Hispanic/Latino and Black Hispanic/Latino</t>
  </si>
  <si>
    <t>MEG0331</t>
  </si>
  <si>
    <t>Black-Not Hispanic/Latino</t>
  </si>
  <si>
    <t>Asian/Pacific Islander, White-Not Hispanic/Latino, Black- Not Hispanic/Latino</t>
  </si>
  <si>
    <t>White-Not Hispanic Latino, Native American/Eskimo</t>
  </si>
  <si>
    <t>9 lbs 10 ozs</t>
  </si>
  <si>
    <t>MEG1631</t>
  </si>
  <si>
    <t>Native American/Eskimo</t>
  </si>
  <si>
    <t>7 lbs 4 ozs</t>
  </si>
  <si>
    <t>White-Not Hispanic Latino</t>
  </si>
  <si>
    <t>6 lbs 13 ozs</t>
  </si>
  <si>
    <t>cHPI Inactive</t>
  </si>
  <si>
    <t>Black-African</t>
  </si>
  <si>
    <t>MEG2623</t>
  </si>
  <si>
    <t>7 lbs 8 ozs</t>
  </si>
  <si>
    <t>MEG0323</t>
  </si>
  <si>
    <t>MEG1643</t>
  </si>
  <si>
    <t>8 lbs 9 ozs</t>
  </si>
  <si>
    <t>7 lbs 10 ozs</t>
  </si>
  <si>
    <t>MEG1321</t>
  </si>
  <si>
    <t>MEG2512</t>
  </si>
  <si>
    <t>7 lbs 12 ozs</t>
  </si>
  <si>
    <t>MEG1112</t>
  </si>
  <si>
    <t>6 lbs, 15 ozs</t>
  </si>
  <si>
    <t>7 lbs 2 ozs</t>
  </si>
  <si>
    <t>7 lbs, 11 ozs</t>
  </si>
  <si>
    <t>7 lbs 14 ozs</t>
  </si>
  <si>
    <t>MEG1112, MEG1433</t>
  </si>
  <si>
    <t>MEG1533</t>
  </si>
  <si>
    <t>MEG1423</t>
  </si>
  <si>
    <t>5 lbs 6 ozs</t>
  </si>
  <si>
    <t>MEG1223</t>
  </si>
  <si>
    <t>MEG0933</t>
  </si>
  <si>
    <t>8 lbs 7 ozs</t>
  </si>
  <si>
    <t>PCA fail</t>
  </si>
  <si>
    <t>MEG2141</t>
  </si>
  <si>
    <t>MEG0733, MEG0641</t>
  </si>
  <si>
    <t>8 lbs 4 ozs</t>
  </si>
  <si>
    <t>MEG2612</t>
  </si>
  <si>
    <t>MEG1531</t>
  </si>
  <si>
    <t>MEG2541</t>
  </si>
  <si>
    <t>MEG2542, MEG2512</t>
  </si>
  <si>
    <t>MEG0413, MEG2132</t>
  </si>
  <si>
    <t>White-Not Hispanic/Latino, Hispanic/Latino</t>
  </si>
  <si>
    <t>7 lbs 7 ozs</t>
  </si>
  <si>
    <t>RuntimeError: Coil too close (dist = 4.88638e-06 m)</t>
  </si>
  <si>
    <t>MEG0142, MEG2623, MEG2432, MEG0611</t>
  </si>
  <si>
    <t>9 lbs 6 ozs</t>
  </si>
  <si>
    <t>7 lbs 11 ozs</t>
  </si>
  <si>
    <t>MEG2112, MEG2431, MEG0212</t>
  </si>
  <si>
    <t>8 lbs 6 ozs</t>
  </si>
  <si>
    <t>8 lbs 1 ozs</t>
  </si>
  <si>
    <t>MEG2542, MEG1042</t>
  </si>
  <si>
    <t>MEG1832, MEG0412</t>
  </si>
  <si>
    <t>MEG1731</t>
  </si>
  <si>
    <t>MEG1023</t>
  </si>
  <si>
    <t>MEG1421, MEG1431</t>
  </si>
  <si>
    <t>MEG1041</t>
  </si>
  <si>
    <t>Asian/Pacific Islander, White</t>
  </si>
  <si>
    <t>No STIM</t>
  </si>
  <si>
    <t>MEG1413, MEG0622</t>
  </si>
  <si>
    <t>MEG0212</t>
  </si>
  <si>
    <t>9 lbs 3 ozs</t>
  </si>
  <si>
    <t>Epoching fail</t>
  </si>
  <si>
    <t>919</t>
  </si>
  <si>
    <t>8 lbs 2 ozs</t>
  </si>
  <si>
    <t>(NOT ON BEZOS OR SIMMS)</t>
  </si>
  <si>
    <t>MEG1823</t>
  </si>
  <si>
    <t>MEG0431, MEG0641</t>
  </si>
  <si>
    <t>assr</t>
  </si>
  <si>
    <t>MEG0114</t>
  </si>
  <si>
    <t>ids</t>
  </si>
  <si>
    <t>ECG</t>
  </si>
  <si>
    <t>SR(Hz)</t>
  </si>
  <si>
    <t>ACQ</t>
  </si>
  <si>
    <t>MC-SVD</t>
  </si>
  <si>
    <t>Included</t>
  </si>
  <si>
    <r>
      <rPr>
        <sz val="11"/>
        <color indexed="8"/>
        <rFont val="Arial"/>
      </rPr>
      <t>0113</t>
    </r>
  </si>
  <si>
    <t>CHPI inactive</t>
  </si>
  <si>
    <r>
      <rPr>
        <sz val="11"/>
        <color indexed="8"/>
        <rFont val="Arial"/>
      </rPr>
      <t>0141</t>
    </r>
  </si>
  <si>
    <r>
      <rPr>
        <sz val="11"/>
        <color indexed="8"/>
        <rFont val="Arial"/>
      </rPr>
      <t>0143</t>
    </r>
  </si>
  <si>
    <r>
      <rPr>
        <sz val="11"/>
        <color indexed="8"/>
        <rFont val="Arial"/>
      </rPr>
      <t>0111</t>
    </r>
  </si>
  <si>
    <r>
      <rPr>
        <sz val="11"/>
        <color indexed="8"/>
        <rFont val="Arial"/>
      </rPr>
      <t>0114</t>
    </r>
  </si>
  <si>
    <r>
      <rPr>
        <sz val="11"/>
        <color indexed="8"/>
        <rFont val="Arial"/>
      </rPr>
      <t>1543</t>
    </r>
  </si>
  <si>
    <t>1</t>
  </si>
  <si>
    <r>
      <rPr>
        <sz val="11"/>
        <color indexed="8"/>
        <rFont val="Arial"/>
      </rPr>
      <t>1533</t>
    </r>
  </si>
  <si>
    <r>
      <rPr>
        <sz val="11"/>
        <color indexed="8"/>
        <rFont val="Arial"/>
      </rPr>
      <t>1423</t>
    </r>
  </si>
  <si>
    <r>
      <rPr>
        <sz val="11"/>
        <color indexed="8"/>
        <rFont val="Arial"/>
      </rPr>
      <t>1531</t>
    </r>
  </si>
  <si>
    <t>0113</t>
  </si>
  <si>
    <r>
      <rPr>
        <sz val="11"/>
        <color indexed="8"/>
        <rFont val="Arial"/>
      </rPr>
      <t>1711</t>
    </r>
  </si>
  <si>
    <t>simms_demographics</t>
  </si>
  <si>
    <t>nan</t>
  </si>
  <si>
    <t>MEG</t>
  </si>
  <si>
    <t>Pre Bad</t>
  </si>
  <si>
    <t>none</t>
  </si>
  <si>
    <t>0141</t>
  </si>
  <si>
    <t>0143</t>
  </si>
  <si>
    <t>0111</t>
  </si>
  <si>
    <t>2112;0212</t>
  </si>
  <si>
    <t>0114</t>
  </si>
  <si>
    <t>0313</t>
  </si>
  <si>
    <t>1543</t>
  </si>
  <si>
    <t>1443;2622</t>
  </si>
  <si>
    <t>2623; 0933</t>
  </si>
  <si>
    <t>1413; 1041</t>
  </si>
  <si>
    <t>0933; 0141; 0111; 1421; 1541; 1431</t>
  </si>
  <si>
    <t>0621</t>
  </si>
  <si>
    <t>0331</t>
  </si>
  <si>
    <t>0323</t>
  </si>
  <si>
    <t>1112;1433</t>
  </si>
  <si>
    <t>1533</t>
  </si>
  <si>
    <t>1423</t>
  </si>
  <si>
    <t>0933</t>
  </si>
  <si>
    <t>0733; 0641</t>
  </si>
  <si>
    <t>1531</t>
  </si>
  <si>
    <t>2542; 2512</t>
  </si>
  <si>
    <t>0413,2132</t>
  </si>
  <si>
    <t>0142;2623;2432;0611</t>
  </si>
  <si>
    <t>2112;2431;0212</t>
  </si>
  <si>
    <t>2542;1042</t>
  </si>
  <si>
    <t>1711</t>
  </si>
  <si>
    <t>1832, 0412</t>
  </si>
  <si>
    <t>1421; 1431</t>
  </si>
  <si>
    <t>1413; 0622</t>
  </si>
  <si>
    <t>0212</t>
  </si>
  <si>
    <t>0431; 0641</t>
  </si>
</sst>
</file>

<file path=xl/styles.xml><?xml version="1.0" encoding="utf-8"?>
<styleSheet xmlns="http://schemas.openxmlformats.org/spreadsheetml/2006/main">
  <numFmts count="4">
    <numFmt numFmtId="0" formatCode="General"/>
    <numFmt numFmtId="59" formatCode="m/&quot;D&quot;/&quot;YYYY&quot;"/>
    <numFmt numFmtId="60" formatCode="mm/&quot;DD&quot;/&quot;YY&quot;"/>
    <numFmt numFmtId="61" formatCode="mmm&quot;-YY&quot;"/>
  </numFmts>
  <fonts count="8">
    <font>
      <sz val="10"/>
      <color indexed="8"/>
      <name val="Arial"/>
    </font>
    <font>
      <sz val="12"/>
      <color indexed="8"/>
      <name val="Arial"/>
    </font>
    <font>
      <sz val="14"/>
      <color indexed="8"/>
      <name val="Arial"/>
    </font>
    <font>
      <u val="single"/>
      <sz val="12"/>
      <color indexed="11"/>
      <name val="Arial"/>
    </font>
    <font>
      <sz val="13"/>
      <color indexed="8"/>
      <name val="Arial"/>
    </font>
    <font>
      <sz val="11"/>
      <color indexed="8"/>
      <name val="Arial"/>
    </font>
    <font>
      <u val="single"/>
      <sz val="10"/>
      <color indexed="8"/>
      <name val="Arial"/>
    </font>
    <font>
      <sz val="11"/>
      <color indexed="15"/>
      <name val="Arial"/>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s>
  <borders count="12">
    <border>
      <left/>
      <right/>
      <top/>
      <bottom/>
      <diagonal/>
    </border>
    <border>
      <left style="thin">
        <color indexed="13"/>
      </left>
      <right/>
      <top style="thin">
        <color indexed="13"/>
      </top>
      <bottom/>
      <diagonal/>
    </border>
    <border>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bottom style="thin">
        <color indexed="13"/>
      </bottom>
      <diagonal/>
    </border>
    <border>
      <left style="thin">
        <color indexed="13"/>
      </left>
      <right style="thin">
        <color indexed="13"/>
      </right>
      <top style="thin">
        <color indexed="13"/>
      </top>
      <bottom/>
      <diagonal/>
    </border>
    <border>
      <left style="thin">
        <color indexed="13"/>
      </left>
      <right/>
      <top style="thin">
        <color indexed="13"/>
      </top>
      <bottom style="thin">
        <color indexed="13"/>
      </bottom>
      <diagonal/>
    </border>
    <border>
      <left/>
      <right/>
      <top/>
      <bottom/>
      <diagonal/>
    </border>
    <border>
      <left style="thin">
        <color indexed="13"/>
      </left>
      <right style="thin">
        <color indexed="13"/>
      </right>
      <top/>
      <bottom/>
      <diagonal/>
    </border>
    <border>
      <left/>
      <right style="thin">
        <color indexed="13"/>
      </right>
      <top/>
      <bottom/>
      <diagonal/>
    </border>
    <border>
      <left/>
      <right style="thin">
        <color indexed="13"/>
      </right>
      <top style="thin">
        <color indexed="13"/>
      </top>
      <bottom/>
      <diagonal/>
    </border>
    <border>
      <left style="thin">
        <color indexed="13"/>
      </left>
      <right/>
      <top/>
      <bottom/>
      <diagonal/>
    </border>
  </borders>
  <cellStyleXfs count="1">
    <xf numFmtId="0" fontId="0" applyNumberFormat="0" applyFont="1" applyFill="0" applyBorder="0" applyAlignment="1" applyProtection="0">
      <alignment vertical="bottom"/>
    </xf>
  </cellStyleXfs>
  <cellXfs count="88">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3"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5" fillId="4" borderId="1" applyNumberFormat="1" applyFont="1" applyFill="1" applyBorder="1" applyAlignment="1" applyProtection="0">
      <alignment horizontal="left" vertical="bottom"/>
    </xf>
    <xf numFmtId="0" fontId="0" fillId="5" borderId="2" applyNumberFormat="0" applyFont="1" applyFill="1" applyBorder="1" applyAlignment="1" applyProtection="0">
      <alignment vertical="bottom"/>
    </xf>
    <xf numFmtId="1" fontId="5" fillId="5" borderId="3" applyNumberFormat="1" applyFont="1" applyFill="1" applyBorder="1" applyAlignment="1" applyProtection="0">
      <alignment horizontal="left" vertical="bottom"/>
    </xf>
    <xf numFmtId="0" fontId="0" fillId="5" borderId="3" applyNumberFormat="0" applyFont="1" applyFill="1" applyBorder="1" applyAlignment="1" applyProtection="0">
      <alignment vertical="bottom"/>
    </xf>
    <xf numFmtId="1" fontId="5" fillId="5" borderId="4" applyNumberFormat="1" applyFont="1" applyFill="1" applyBorder="1" applyAlignment="1" applyProtection="0">
      <alignment horizontal="center" vertical="bottom"/>
    </xf>
    <xf numFmtId="49" fontId="5" fillId="5" borderId="3" applyNumberFormat="1" applyFont="1" applyFill="1" applyBorder="1" applyAlignment="1" applyProtection="0">
      <alignment horizontal="left" vertical="bottom"/>
    </xf>
    <xf numFmtId="49" fontId="5" fillId="5" borderId="3" applyNumberFormat="1" applyFont="1" applyFill="1" applyBorder="1" applyAlignment="1" applyProtection="0">
      <alignment horizontal="center" vertical="bottom"/>
    </xf>
    <xf numFmtId="1" fontId="5" fillId="5" borderId="3"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49" fontId="0" fillId="5" borderId="3" applyNumberFormat="1" applyFont="1" applyFill="1" applyBorder="1" applyAlignment="1" applyProtection="0">
      <alignment vertical="bottom"/>
    </xf>
    <xf numFmtId="49" fontId="0" fillId="5" borderId="3" applyNumberFormat="1" applyFont="1" applyFill="1" applyBorder="1" applyAlignment="1" applyProtection="0">
      <alignment vertical="bottom" wrapText="1"/>
    </xf>
    <xf numFmtId="1" fontId="0" fillId="5" borderId="3" applyNumberFormat="1" applyFont="1" applyFill="1" applyBorder="1" applyAlignment="1" applyProtection="0">
      <alignment vertical="bottom"/>
    </xf>
    <xf numFmtId="49" fontId="6" fillId="5" borderId="3" applyNumberFormat="1" applyFont="1" applyFill="1" applyBorder="1" applyAlignment="1" applyProtection="0">
      <alignment vertical="bottom"/>
    </xf>
    <xf numFmtId="1" fontId="0" fillId="5" borderId="3" applyNumberFormat="1" applyFont="1" applyFill="1" applyBorder="1" applyAlignment="1" applyProtection="0">
      <alignment vertical="center"/>
    </xf>
    <xf numFmtId="0" fontId="0" applyNumberFormat="1" applyFont="1" applyFill="0" applyBorder="0" applyAlignment="1" applyProtection="0">
      <alignment vertical="bottom"/>
    </xf>
    <xf numFmtId="49" fontId="5" fillId="5" borderId="3" applyNumberFormat="1" applyFont="1" applyFill="1" applyBorder="1" applyAlignment="1" applyProtection="0">
      <alignment horizontal="center" vertical="bottom" wrapText="1"/>
    </xf>
    <xf numFmtId="49" fontId="5" fillId="5" borderId="5" applyNumberFormat="1" applyFont="1" applyFill="1" applyBorder="1" applyAlignment="1" applyProtection="0">
      <alignment horizontal="center" vertical="bottom" wrapText="1"/>
    </xf>
    <xf numFmtId="49" fontId="5" fillId="5" borderId="3" applyNumberFormat="1" applyFont="1" applyFill="1" applyBorder="1" applyAlignment="1" applyProtection="0">
      <alignment horizontal="center" vertical="center"/>
    </xf>
    <xf numFmtId="59" fontId="5" fillId="5" borderId="3" applyNumberFormat="1" applyFont="1" applyFill="1" applyBorder="1" applyAlignment="1" applyProtection="0">
      <alignment horizontal="center" vertical="center"/>
    </xf>
    <xf numFmtId="1" fontId="5" fillId="5" borderId="6" applyNumberFormat="1" applyFont="1" applyFill="1" applyBorder="1" applyAlignment="1" applyProtection="0">
      <alignment horizontal="center" vertical="center"/>
    </xf>
    <xf numFmtId="1" fontId="5" fillId="5" borderId="7" applyNumberFormat="1" applyFont="1" applyFill="1" applyBorder="1" applyAlignment="1" applyProtection="0">
      <alignment horizontal="center" vertical="center"/>
    </xf>
    <xf numFmtId="1" fontId="5" fillId="5" borderId="2" applyNumberFormat="1" applyFont="1" applyFill="1" applyBorder="1" applyAlignment="1" applyProtection="0">
      <alignment horizontal="center" vertical="center"/>
    </xf>
    <xf numFmtId="49" fontId="5" fillId="5" borderId="3" applyNumberFormat="1" applyFont="1" applyFill="1" applyBorder="1" applyAlignment="1" applyProtection="0">
      <alignment horizontal="left" vertical="bottom" wrapText="1"/>
    </xf>
    <xf numFmtId="59" fontId="5" fillId="5" borderId="3" applyNumberFormat="1" applyFont="1" applyFill="1" applyBorder="1" applyAlignment="1" applyProtection="0">
      <alignment horizontal="center" vertical="bottom"/>
    </xf>
    <xf numFmtId="1" fontId="5" fillId="5" borderId="3" applyNumberFormat="1" applyFont="1" applyFill="1" applyBorder="1" applyAlignment="1" applyProtection="0">
      <alignment horizontal="center" vertical="center"/>
    </xf>
    <xf numFmtId="1" fontId="5" fillId="5" borderId="4" applyNumberFormat="1" applyFont="1" applyFill="1" applyBorder="1" applyAlignment="1" applyProtection="0">
      <alignment horizontal="center" vertical="center"/>
    </xf>
    <xf numFmtId="1" fontId="5" fillId="5" borderId="5" applyNumberFormat="1" applyFont="1" applyFill="1" applyBorder="1" applyAlignment="1" applyProtection="0">
      <alignment horizontal="center" vertical="bottom"/>
    </xf>
    <xf numFmtId="1" fontId="5" fillId="5" borderId="3" applyNumberFormat="1" applyFont="1" applyFill="1" applyBorder="1" applyAlignment="1" applyProtection="0">
      <alignment horizontal="left" vertical="bottom" wrapText="1"/>
    </xf>
    <xf numFmtId="1" fontId="5" fillId="5" borderId="6" applyNumberFormat="1" applyFont="1" applyFill="1" applyBorder="1" applyAlignment="1" applyProtection="0">
      <alignment horizontal="center" vertical="bottom"/>
    </xf>
    <xf numFmtId="1" fontId="5" fillId="5" borderId="7" applyNumberFormat="1" applyFont="1" applyFill="1" applyBorder="1" applyAlignment="1" applyProtection="0">
      <alignment horizontal="center" vertical="bottom"/>
    </xf>
    <xf numFmtId="1" fontId="5" fillId="5" borderId="2" applyNumberFormat="1" applyFont="1" applyFill="1" applyBorder="1" applyAlignment="1" applyProtection="0">
      <alignment horizontal="center" vertical="bottom"/>
    </xf>
    <xf numFmtId="1" fontId="5" fillId="5" borderId="8" applyNumberFormat="1" applyFont="1" applyFill="1" applyBorder="1" applyAlignment="1" applyProtection="0">
      <alignment horizontal="center" vertical="bottom"/>
    </xf>
    <xf numFmtId="1" fontId="5" fillId="5" borderId="3" applyNumberFormat="1" applyFont="1" applyFill="1" applyBorder="1" applyAlignment="1" applyProtection="0">
      <alignment horizontal="center" vertical="bottom" wrapText="1"/>
    </xf>
    <xf numFmtId="1" fontId="5" fillId="5" borderId="5" applyNumberFormat="1" applyFont="1" applyFill="1" applyBorder="1" applyAlignment="1" applyProtection="0">
      <alignment horizontal="left" vertical="bottom" wrapText="1"/>
    </xf>
    <xf numFmtId="1" fontId="5" fillId="5" borderId="6" applyNumberFormat="1" applyFont="1" applyFill="1" applyBorder="1" applyAlignment="1" applyProtection="0">
      <alignment horizontal="left" vertical="bottom"/>
    </xf>
    <xf numFmtId="1" fontId="5" fillId="5" borderId="9" applyNumberFormat="1" applyFont="1" applyFill="1" applyBorder="1" applyAlignment="1" applyProtection="0">
      <alignment horizontal="left" vertical="bottom" wrapText="1"/>
    </xf>
    <xf numFmtId="49" fontId="5" fillId="5" borderId="5" applyNumberFormat="1" applyFont="1" applyFill="1" applyBorder="1" applyAlignment="1" applyProtection="0">
      <alignment horizontal="center" vertical="bottom"/>
    </xf>
    <xf numFmtId="59" fontId="5" fillId="5" borderId="5" applyNumberFormat="1" applyFont="1" applyFill="1" applyBorder="1" applyAlignment="1" applyProtection="0">
      <alignment horizontal="center" vertical="bottom"/>
    </xf>
    <xf numFmtId="1" fontId="5" fillId="5" borderId="1" applyNumberFormat="1" applyFont="1" applyFill="1" applyBorder="1" applyAlignment="1" applyProtection="0">
      <alignment horizontal="center" vertical="bottom"/>
    </xf>
    <xf numFmtId="1" fontId="5" fillId="5" borderId="10" applyNumberFormat="1" applyFont="1" applyFill="1" applyBorder="1" applyAlignment="1" applyProtection="0">
      <alignment horizontal="center" vertical="bottom"/>
    </xf>
    <xf numFmtId="49" fontId="5" fillId="5" borderId="9" applyNumberFormat="1" applyFont="1" applyFill="1" applyBorder="1" applyAlignment="1" applyProtection="0">
      <alignment horizontal="left" vertical="bottom" wrapText="1"/>
    </xf>
    <xf numFmtId="49" fontId="5" fillId="5" borderId="11" applyNumberFormat="1" applyFont="1" applyFill="1" applyBorder="1" applyAlignment="1" applyProtection="0">
      <alignment horizontal="center" vertical="bottom"/>
    </xf>
    <xf numFmtId="49" fontId="5" fillId="5" borderId="7" applyNumberFormat="1" applyFont="1" applyFill="1" applyBorder="1" applyAlignment="1" applyProtection="0">
      <alignment horizontal="center" vertical="bottom"/>
    </xf>
    <xf numFmtId="59" fontId="5" fillId="5" borderId="7" applyNumberFormat="1" applyFont="1" applyFill="1" applyBorder="1" applyAlignment="1" applyProtection="0">
      <alignment horizontal="center" vertical="bottom"/>
    </xf>
    <xf numFmtId="49" fontId="5" fillId="5" borderId="4" applyNumberFormat="1" applyFont="1" applyFill="1" applyBorder="1" applyAlignment="1" applyProtection="0">
      <alignment horizontal="center" vertical="bottom"/>
    </xf>
    <xf numFmtId="59" fontId="5" fillId="5" borderId="4" applyNumberFormat="1" applyFont="1" applyFill="1" applyBorder="1" applyAlignment="1" applyProtection="0">
      <alignment horizontal="center" vertical="bottom"/>
    </xf>
    <xf numFmtId="1" fontId="5" fillId="5" borderId="4" applyNumberFormat="1" applyFont="1" applyFill="1" applyBorder="1" applyAlignment="1" applyProtection="0">
      <alignment horizontal="left" vertical="bottom" wrapText="1"/>
    </xf>
    <xf numFmtId="49" fontId="7" fillId="5" borderId="3" applyNumberFormat="1" applyFont="1" applyFill="1" applyBorder="1" applyAlignment="1" applyProtection="0">
      <alignment horizontal="center" vertical="bottom"/>
    </xf>
    <xf numFmtId="59" fontId="7" fillId="5" borderId="3" applyNumberFormat="1" applyFont="1" applyFill="1" applyBorder="1" applyAlignment="1" applyProtection="0">
      <alignment horizontal="center" vertical="bottom"/>
    </xf>
    <xf numFmtId="49" fontId="1" fillId="5" borderId="3" applyNumberFormat="1" applyFont="1" applyFill="1" applyBorder="1" applyAlignment="1" applyProtection="0">
      <alignment horizontal="center" vertical="bottom"/>
    </xf>
    <xf numFmtId="1" fontId="5" fillId="5" borderId="3" applyNumberFormat="1" applyFont="1" applyFill="1" applyBorder="1" applyAlignment="1" applyProtection="0">
      <alignment vertical="bottom"/>
    </xf>
    <xf numFmtId="1" fontId="5" fillId="5" borderId="3" applyNumberFormat="1" applyFont="1" applyFill="1" applyBorder="1" applyAlignment="1" applyProtection="0">
      <alignment horizontal="right" vertical="bottom"/>
    </xf>
    <xf numFmtId="49" fontId="5" fillId="5" borderId="3" applyNumberFormat="1" applyFont="1" applyFill="1" applyBorder="1" applyAlignment="1" applyProtection="0">
      <alignment horizontal="right" vertical="bottom"/>
    </xf>
    <xf numFmtId="0" fontId="0" applyNumberFormat="1" applyFont="1" applyFill="0" applyBorder="0" applyAlignment="1" applyProtection="0">
      <alignment vertical="bottom"/>
    </xf>
    <xf numFmtId="0" fontId="5" fillId="5" borderId="3" applyNumberFormat="1" applyFont="1" applyFill="1" applyBorder="1" applyAlignment="1" applyProtection="0">
      <alignment vertical="bottom"/>
    </xf>
    <xf numFmtId="49" fontId="5" fillId="5" borderId="3" applyNumberFormat="1" applyFont="1" applyFill="1" applyBorder="1" applyAlignment="1" applyProtection="0">
      <alignment vertical="bottom"/>
    </xf>
    <xf numFmtId="49" fontId="0" fillId="5" borderId="3"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49" fontId="0" fillId="5" borderId="3" applyNumberFormat="1" applyFont="1" applyFill="1" applyBorder="1" applyAlignment="1" applyProtection="0">
      <alignment horizontal="left" vertical="bottom"/>
    </xf>
    <xf numFmtId="1" fontId="0" fillId="5" borderId="3" applyNumberFormat="1" applyFont="1" applyFill="1" applyBorder="1" applyAlignment="1" applyProtection="0">
      <alignment horizontal="left" vertical="bottom"/>
    </xf>
    <xf numFmtId="60" fontId="0" fillId="5" borderId="3" applyNumberFormat="1" applyFont="1" applyFill="1" applyBorder="1" applyAlignment="1" applyProtection="0">
      <alignment horizontal="left" vertical="bottom"/>
    </xf>
    <xf numFmtId="1" fontId="0" fillId="5" borderId="3" applyNumberFormat="1" applyFont="1" applyFill="1" applyBorder="1" applyAlignment="1" applyProtection="0">
      <alignment horizontal="center" vertical="bottom"/>
    </xf>
    <xf numFmtId="49" fontId="0" fillId="5" borderId="3" applyNumberFormat="1" applyFont="1" applyFill="1" applyBorder="1" applyAlignment="1" applyProtection="0">
      <alignment horizontal="center" vertical="center"/>
    </xf>
    <xf numFmtId="59" fontId="0" fillId="5" borderId="3" applyNumberFormat="1" applyFont="1" applyFill="1" applyBorder="1" applyAlignment="1" applyProtection="0">
      <alignment horizontal="center" vertical="bottom"/>
    </xf>
    <xf numFmtId="49" fontId="0" fillId="5" borderId="3" applyNumberFormat="1" applyFont="1" applyFill="1" applyBorder="1" applyAlignment="1" applyProtection="0">
      <alignment horizontal="left" vertical="bottom" wrapText="1"/>
    </xf>
    <xf numFmtId="1" fontId="0" fillId="5" borderId="3" applyNumberFormat="1" applyFont="1" applyFill="1" applyBorder="1" applyAlignment="1" applyProtection="0">
      <alignment horizontal="left" vertical="bottom" wrapText="1"/>
    </xf>
    <xf numFmtId="61" fontId="0" fillId="5" borderId="3"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49" fontId="0" fillId="5" borderId="3" applyNumberFormat="1" applyFont="1" applyFill="1" applyBorder="1" applyAlignment="1" applyProtection="0">
      <alignment vertical="top"/>
    </xf>
    <xf numFmtId="49" fontId="0" fillId="5" borderId="3" applyNumberFormat="1" applyFont="1" applyFill="1" applyBorder="1" applyAlignment="1" applyProtection="0">
      <alignment vertical="top" wrapText="1"/>
    </xf>
    <xf numFmtId="60" fontId="0" fillId="5" borderId="3" applyNumberFormat="1" applyFont="1" applyFill="1" applyBorder="1" applyAlignment="1" applyProtection="0">
      <alignment vertical="top"/>
    </xf>
    <xf numFmtId="1" fontId="0" fillId="5" borderId="3" applyNumberFormat="1" applyFont="1" applyFill="1" applyBorder="1" applyAlignment="1" applyProtection="0">
      <alignment vertical="top"/>
    </xf>
    <xf numFmtId="0" fontId="0" fillId="5" borderId="3" applyNumberFormat="0" applyFont="1" applyFill="1" applyBorder="1" applyAlignment="1" applyProtection="0">
      <alignment vertical="top"/>
    </xf>
    <xf numFmtId="1" fontId="0" fillId="5" borderId="3" applyNumberFormat="1" applyFont="1" applyFill="1" applyBorder="1" applyAlignment="1" applyProtection="0">
      <alignment horizontal="left" vertical="top"/>
    </xf>
    <xf numFmtId="59" fontId="0" fillId="5" borderId="3" applyNumberFormat="1" applyFont="1" applyFill="1" applyBorder="1" applyAlignment="1" applyProtection="0">
      <alignment vertical="top"/>
    </xf>
    <xf numFmtId="1" fontId="0" fillId="5" borderId="3" applyNumberFormat="1" applyFont="1" applyFill="1" applyBorder="1" applyAlignment="1" applyProtection="0">
      <alignment vertical="top" wrapText="1"/>
    </xf>
    <xf numFmtId="61" fontId="0" fillId="5" borderId="3" applyNumberFormat="1" applyFont="1" applyFill="1" applyBorder="1" applyAlignment="1" applyProtection="0">
      <alignment vertical="top"/>
    </xf>
    <xf numFmtId="0" fontId="0" fillId="5" borderId="3" applyNumberFormat="0" applyFont="1" applyFill="1" applyBorder="1" applyAlignment="1" applyProtection="0">
      <alignment vertical="top"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00ffff"/>
      <rgbColor rgb="ffaaaaaa"/>
      <rgbColor rgb="ffffffff"/>
      <rgbColor rgb="ff33333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21</v>
      </c>
      <c r="C11" s="3"/>
      <c r="D11" s="3"/>
    </row>
    <row r="12">
      <c r="B12" s="4"/>
      <c r="C12" t="s" s="4">
        <v>5</v>
      </c>
      <c r="D12" t="s" s="5">
        <v>21</v>
      </c>
    </row>
    <row r="13">
      <c r="B13" t="s" s="3">
        <v>54</v>
      </c>
      <c r="C13" s="3"/>
      <c r="D13" s="3"/>
    </row>
    <row r="14">
      <c r="B14" s="4"/>
      <c r="C14" t="s" s="4">
        <v>5</v>
      </c>
      <c r="D14" t="s" s="5">
        <v>54</v>
      </c>
    </row>
    <row r="15">
      <c r="B15" t="s" s="3">
        <v>199</v>
      </c>
      <c r="C15" s="3"/>
      <c r="D15" s="3"/>
    </row>
    <row r="16">
      <c r="B16" s="4"/>
      <c r="C16" t="s" s="4">
        <v>5</v>
      </c>
      <c r="D16" t="s" s="5">
        <v>199</v>
      </c>
    </row>
    <row r="17">
      <c r="B17" t="s" s="3">
        <v>305</v>
      </c>
      <c r="C17" s="3"/>
      <c r="D17" s="3"/>
    </row>
    <row r="18">
      <c r="B18" s="4"/>
      <c r="C18" t="s" s="4">
        <v>5</v>
      </c>
      <c r="D18" t="s" s="5">
        <v>305</v>
      </c>
    </row>
    <row r="19">
      <c r="B19" t="s" s="3">
        <v>465</v>
      </c>
      <c r="C19" s="3"/>
      <c r="D19" s="3"/>
    </row>
    <row r="20">
      <c r="B20" s="4"/>
      <c r="C20" t="s" s="4">
        <v>5</v>
      </c>
      <c r="D20" t="s" s="5">
        <v>465</v>
      </c>
    </row>
    <row r="21">
      <c r="B21" t="s" s="3">
        <v>467</v>
      </c>
      <c r="C21" s="3"/>
      <c r="D21" s="3"/>
    </row>
    <row r="22">
      <c r="B22" s="4"/>
      <c r="C22" t="s" s="4">
        <v>5</v>
      </c>
      <c r="D22" t="s" s="5">
        <v>467</v>
      </c>
    </row>
    <row r="23">
      <c r="B23" t="s" s="3">
        <v>486</v>
      </c>
      <c r="C23" s="3"/>
      <c r="D23" s="3"/>
    </row>
    <row r="24">
      <c r="B24" s="4"/>
      <c r="C24" t="s" s="4">
        <v>5</v>
      </c>
      <c r="D24" t="s" s="5">
        <v>486</v>
      </c>
    </row>
    <row r="25">
      <c r="B25" t="s" s="3">
        <v>488</v>
      </c>
      <c r="C25" s="3"/>
      <c r="D25" s="3"/>
    </row>
    <row r="26">
      <c r="B26" s="4"/>
      <c r="C26" t="s" s="4">
        <v>5</v>
      </c>
      <c r="D26" t="s" s="5">
        <v>488</v>
      </c>
    </row>
  </sheetData>
  <mergeCells count="1">
    <mergeCell ref="B3:D3"/>
  </mergeCells>
  <hyperlinks>
    <hyperlink ref="D10" location="'Ss Coding'!R1C1" tooltip="" display="Ss Coding"/>
    <hyperlink ref="D12" location="'Var Def'!R1C1" tooltip="" display="Var Def"/>
    <hyperlink ref="D14" location="'BEZOS'!R1C1" tooltip="" display="BEZOS"/>
    <hyperlink ref="D16" location="'SIMMS'!R1C1" tooltip="" display="SIMMS"/>
    <hyperlink ref="D18" location="'mmn'!R1C1" tooltip="" display="mmn"/>
    <hyperlink ref="D20" location="'assr'!R1C1" tooltip="" display="assr"/>
    <hyperlink ref="D22" location="'ids'!R1C1" tooltip="" display="ids"/>
    <hyperlink ref="D24" location="'simms_demographics'!R1C1" tooltip="" display="simms_demographics"/>
    <hyperlink ref="D26" location="'MEG'!R1C1" tooltip="" display="MEG"/>
  </hyperlinks>
</worksheet>
</file>

<file path=xl/worksheets/sheet10.xml><?xml version="1.0" encoding="utf-8"?>
<worksheet xmlns:r="http://schemas.openxmlformats.org/officeDocument/2006/relationships" xmlns="http://schemas.openxmlformats.org/spreadsheetml/2006/main">
  <dimension ref="A1:Y117"/>
  <sheetViews>
    <sheetView workbookViewId="0" showGridLines="0" defaultGridColor="1"/>
  </sheetViews>
  <sheetFormatPr defaultColWidth="8.83333" defaultRowHeight="14" customHeight="1" outlineLevelRow="0" outlineLevelCol="0"/>
  <cols>
    <col min="1" max="1" width="12.5" style="87" customWidth="1"/>
    <col min="2" max="2" width="29.8516" style="87" customWidth="1"/>
    <col min="3" max="3" width="15.8516" style="87" customWidth="1"/>
    <col min="4" max="4" width="43.8516" style="87" customWidth="1"/>
    <col min="5" max="5" width="18.5" style="87" customWidth="1"/>
    <col min="6" max="6" width="20.1719" style="87" customWidth="1"/>
    <col min="7" max="9" width="19.5" style="87" customWidth="1"/>
    <col min="10" max="19" width="15.8516" style="87" customWidth="1"/>
    <col min="20" max="25" width="13.6719" style="87" customWidth="1"/>
    <col min="26" max="256" width="8.85156" style="87" customWidth="1"/>
  </cols>
  <sheetData>
    <row r="1" ht="12" customHeight="1">
      <c r="A1" t="s" s="13">
        <v>55</v>
      </c>
      <c r="B1" t="s" s="13">
        <v>57</v>
      </c>
      <c r="C1" t="s" s="13">
        <v>468</v>
      </c>
      <c r="D1" t="s" s="13">
        <v>489</v>
      </c>
      <c r="E1" t="s" s="13">
        <v>469</v>
      </c>
      <c r="F1" s="14"/>
      <c r="G1" s="14"/>
      <c r="H1" s="14"/>
      <c r="I1" s="14"/>
      <c r="J1" s="14"/>
      <c r="K1" s="14"/>
      <c r="L1" s="14"/>
      <c r="M1" s="14"/>
      <c r="N1" s="14"/>
      <c r="O1" s="14"/>
      <c r="P1" s="14"/>
      <c r="Q1" s="14"/>
      <c r="R1" s="14"/>
      <c r="S1" s="14"/>
      <c r="T1" s="14"/>
      <c r="U1" s="14"/>
      <c r="V1" s="14"/>
      <c r="W1" s="14"/>
      <c r="X1" s="14"/>
      <c r="Y1" s="14"/>
    </row>
    <row r="2" ht="12" customHeight="1">
      <c r="A2" t="s" s="12">
        <v>67</v>
      </c>
      <c r="B2" s="25">
        <v>42262</v>
      </c>
      <c r="C2" t="s" s="13">
        <v>484</v>
      </c>
      <c r="D2" t="s" s="12">
        <v>490</v>
      </c>
      <c r="E2" s="14">
        <v>1200</v>
      </c>
      <c r="F2" s="57"/>
      <c r="G2" s="57"/>
      <c r="H2" s="57"/>
      <c r="I2" s="57"/>
      <c r="J2" s="57"/>
      <c r="K2" s="57"/>
      <c r="L2" s="57"/>
      <c r="M2" s="57"/>
      <c r="N2" s="57"/>
      <c r="O2" s="57"/>
      <c r="P2" s="57"/>
      <c r="Q2" s="57"/>
      <c r="R2" s="57"/>
      <c r="S2" s="57"/>
      <c r="T2" s="57"/>
      <c r="U2" s="57"/>
      <c r="V2" s="57"/>
      <c r="W2" s="57"/>
      <c r="X2" s="57"/>
      <c r="Y2" s="57"/>
    </row>
    <row r="3" ht="12" customHeight="1">
      <c r="A3" t="s" s="12">
        <v>71</v>
      </c>
      <c r="B3" s="30">
        <v>42293</v>
      </c>
      <c r="C3" t="s" s="13">
        <v>484</v>
      </c>
      <c r="D3" t="s" s="12">
        <v>490</v>
      </c>
      <c r="E3" s="14">
        <v>1200</v>
      </c>
      <c r="F3" s="57"/>
      <c r="G3" s="57"/>
      <c r="H3" s="57"/>
      <c r="I3" s="57"/>
      <c r="J3" s="57"/>
      <c r="K3" s="57"/>
      <c r="L3" s="57"/>
      <c r="M3" s="57"/>
      <c r="N3" s="57"/>
      <c r="O3" s="57"/>
      <c r="P3" s="57"/>
      <c r="Q3" s="57"/>
      <c r="R3" s="57"/>
      <c r="S3" s="57"/>
      <c r="T3" s="57"/>
      <c r="U3" s="57"/>
      <c r="V3" s="57"/>
      <c r="W3" s="57"/>
      <c r="X3" s="57"/>
      <c r="Y3" s="57"/>
    </row>
    <row r="4" ht="12" customHeight="1">
      <c r="A4" t="s" s="12">
        <v>74</v>
      </c>
      <c r="B4" s="30">
        <v>42276</v>
      </c>
      <c r="C4" t="s" s="13">
        <v>484</v>
      </c>
      <c r="D4" t="s" s="12">
        <v>490</v>
      </c>
      <c r="E4" s="14">
        <v>1200</v>
      </c>
      <c r="F4" s="57"/>
      <c r="G4" s="57"/>
      <c r="H4" s="57"/>
      <c r="I4" s="57"/>
      <c r="J4" s="57"/>
      <c r="K4" s="57"/>
      <c r="L4" s="57"/>
      <c r="M4" s="57"/>
      <c r="N4" s="57"/>
      <c r="O4" s="57"/>
      <c r="P4" s="57"/>
      <c r="Q4" s="57"/>
      <c r="R4" s="57"/>
      <c r="S4" s="57"/>
      <c r="T4" s="57"/>
      <c r="U4" s="57"/>
      <c r="V4" s="57"/>
      <c r="W4" s="57"/>
      <c r="X4" s="57"/>
      <c r="Y4" s="57"/>
    </row>
    <row r="5" ht="12" customHeight="1">
      <c r="A5" t="s" s="12">
        <v>136</v>
      </c>
      <c r="B5" s="30">
        <v>42286</v>
      </c>
      <c r="C5" t="s" s="13">
        <v>484</v>
      </c>
      <c r="D5" t="s" s="12">
        <v>490</v>
      </c>
      <c r="E5" s="14">
        <v>1200</v>
      </c>
      <c r="F5" s="57"/>
      <c r="G5" s="57"/>
      <c r="H5" s="57"/>
      <c r="I5" s="57"/>
      <c r="J5" s="57"/>
      <c r="K5" s="57"/>
      <c r="L5" s="57"/>
      <c r="M5" s="57"/>
      <c r="N5" s="57"/>
      <c r="O5" s="57"/>
      <c r="P5" s="57"/>
      <c r="Q5" s="57"/>
      <c r="R5" s="57"/>
      <c r="S5" s="57"/>
      <c r="T5" s="57"/>
      <c r="U5" s="57"/>
      <c r="V5" s="57"/>
      <c r="W5" s="57"/>
      <c r="X5" s="57"/>
      <c r="Y5" s="57"/>
    </row>
    <row r="6" ht="12" customHeight="1">
      <c r="A6" t="s" s="12">
        <v>77</v>
      </c>
      <c r="B6" s="30">
        <v>42279</v>
      </c>
      <c r="C6" t="s" s="13">
        <v>484</v>
      </c>
      <c r="D6" t="s" s="12">
        <v>490</v>
      </c>
      <c r="E6" s="14">
        <v>1200</v>
      </c>
      <c r="F6" s="57"/>
      <c r="G6" s="57"/>
      <c r="H6" s="57"/>
      <c r="I6" s="57"/>
      <c r="J6" s="57"/>
      <c r="K6" s="57"/>
      <c r="L6" s="57"/>
      <c r="M6" s="57"/>
      <c r="N6" s="57"/>
      <c r="O6" s="57"/>
      <c r="P6" s="57"/>
      <c r="Q6" s="57"/>
      <c r="R6" s="57"/>
      <c r="S6" s="57"/>
      <c r="T6" s="57"/>
      <c r="U6" s="57"/>
      <c r="V6" s="57"/>
      <c r="W6" s="57"/>
      <c r="X6" s="57"/>
      <c r="Y6" s="57"/>
    </row>
    <row r="7" ht="12" customHeight="1">
      <c r="A7" t="s" s="12">
        <v>79</v>
      </c>
      <c r="B7" s="30">
        <v>42286</v>
      </c>
      <c r="C7" t="s" s="13">
        <v>484</v>
      </c>
      <c r="D7" s="9">
        <v>1141</v>
      </c>
      <c r="E7" s="14">
        <v>1200</v>
      </c>
      <c r="F7" s="57"/>
      <c r="G7" s="57"/>
      <c r="H7" s="57"/>
      <c r="I7" s="57"/>
      <c r="J7" s="57"/>
      <c r="K7" s="57"/>
      <c r="L7" s="57"/>
      <c r="M7" s="57"/>
      <c r="N7" s="57"/>
      <c r="O7" s="57"/>
      <c r="P7" s="57"/>
      <c r="Q7" s="57"/>
      <c r="R7" s="57"/>
      <c r="S7" s="57"/>
      <c r="T7" s="57"/>
      <c r="U7" s="57"/>
      <c r="V7" s="57"/>
      <c r="W7" s="57"/>
      <c r="X7" s="57"/>
      <c r="Y7" s="57"/>
    </row>
    <row r="8" ht="12" customHeight="1">
      <c r="A8" t="s" s="12">
        <v>81</v>
      </c>
      <c r="B8" s="30">
        <v>42314</v>
      </c>
      <c r="C8" t="s" s="13">
        <v>491</v>
      </c>
      <c r="D8" s="9">
        <v>2532</v>
      </c>
      <c r="E8" s="14">
        <v>1800</v>
      </c>
      <c r="F8" s="57"/>
      <c r="G8" s="57"/>
      <c r="H8" s="57"/>
      <c r="I8" s="57"/>
      <c r="J8" s="57"/>
      <c r="K8" s="57"/>
      <c r="L8" s="57"/>
      <c r="M8" s="57"/>
      <c r="N8" s="57"/>
      <c r="O8" s="57"/>
      <c r="P8" s="57"/>
      <c r="Q8" s="57"/>
      <c r="R8" s="57"/>
      <c r="S8" s="57"/>
      <c r="T8" s="57"/>
      <c r="U8" s="57"/>
      <c r="V8" s="57"/>
      <c r="W8" s="57"/>
      <c r="X8" s="57"/>
      <c r="Y8" s="57"/>
    </row>
    <row r="9" ht="12" customHeight="1">
      <c r="A9" t="s" s="12">
        <v>84</v>
      </c>
      <c r="B9" s="30">
        <v>42310</v>
      </c>
      <c r="C9" t="s" s="13">
        <v>492</v>
      </c>
      <c r="D9" t="s" s="12">
        <v>490</v>
      </c>
      <c r="E9" s="14">
        <v>1800</v>
      </c>
      <c r="F9" s="57"/>
      <c r="G9" s="57"/>
      <c r="H9" s="57"/>
      <c r="I9" s="57"/>
      <c r="J9" s="57"/>
      <c r="K9" s="57"/>
      <c r="L9" s="57"/>
      <c r="M9" s="57"/>
      <c r="N9" s="57"/>
      <c r="O9" s="57"/>
      <c r="P9" s="57"/>
      <c r="Q9" s="57"/>
      <c r="R9" s="57"/>
      <c r="S9" s="57"/>
      <c r="T9" s="57"/>
      <c r="U9" s="57"/>
      <c r="V9" s="57"/>
      <c r="W9" s="57"/>
      <c r="X9" s="57"/>
      <c r="Y9" s="57"/>
    </row>
    <row r="10" ht="12" customHeight="1">
      <c r="A10" t="s" s="12">
        <v>87</v>
      </c>
      <c r="B10" s="30">
        <v>42313</v>
      </c>
      <c r="C10" t="s" s="13">
        <v>492</v>
      </c>
      <c r="D10" t="s" s="12">
        <v>490</v>
      </c>
      <c r="E10" s="14">
        <v>1800</v>
      </c>
      <c r="F10" s="57"/>
      <c r="G10" s="57"/>
      <c r="H10" s="57"/>
      <c r="I10" s="57"/>
      <c r="J10" s="57"/>
      <c r="K10" s="57"/>
      <c r="L10" s="57"/>
      <c r="M10" s="57"/>
      <c r="N10" s="57"/>
      <c r="O10" s="57"/>
      <c r="P10" s="57"/>
      <c r="Q10" s="57"/>
      <c r="R10" s="57"/>
      <c r="S10" s="57"/>
      <c r="T10" s="57"/>
      <c r="U10" s="57"/>
      <c r="V10" s="57"/>
      <c r="W10" s="57"/>
      <c r="X10" s="57"/>
      <c r="Y10" s="57"/>
    </row>
    <row r="11" ht="12" customHeight="1">
      <c r="A11" t="s" s="12">
        <v>89</v>
      </c>
      <c r="B11" s="30">
        <v>42300</v>
      </c>
      <c r="C11" t="s" s="13">
        <v>484</v>
      </c>
      <c r="D11" t="s" s="12">
        <v>490</v>
      </c>
      <c r="E11" s="14">
        <v>1800</v>
      </c>
      <c r="F11" s="57"/>
      <c r="G11" s="57"/>
      <c r="H11" s="57"/>
      <c r="I11" s="57"/>
      <c r="J11" s="57"/>
      <c r="K11" s="57"/>
      <c r="L11" s="57"/>
      <c r="M11" s="57"/>
      <c r="N11" s="57"/>
      <c r="O11" s="57"/>
      <c r="P11" s="57"/>
      <c r="Q11" s="57"/>
      <c r="R11" s="57"/>
      <c r="S11" s="57"/>
      <c r="T11" s="57"/>
      <c r="U11" s="57"/>
      <c r="V11" s="57"/>
      <c r="W11" s="57"/>
      <c r="X11" s="57"/>
      <c r="Y11" s="57"/>
    </row>
    <row r="12" ht="12" customHeight="1">
      <c r="A12" t="s" s="12">
        <v>91</v>
      </c>
      <c r="B12" s="30">
        <v>42304</v>
      </c>
      <c r="C12" t="s" s="13">
        <v>493</v>
      </c>
      <c r="D12" t="s" s="12">
        <v>490</v>
      </c>
      <c r="E12" s="14">
        <v>1800</v>
      </c>
      <c r="F12" s="57"/>
      <c r="G12" s="57"/>
      <c r="H12" s="57"/>
      <c r="I12" s="57"/>
      <c r="J12" s="57"/>
      <c r="K12" s="57"/>
      <c r="L12" s="57"/>
      <c r="M12" s="57"/>
      <c r="N12" s="57"/>
      <c r="O12" s="57"/>
      <c r="P12" s="57"/>
      <c r="Q12" s="57"/>
      <c r="R12" s="57"/>
      <c r="S12" s="57"/>
      <c r="T12" s="57"/>
      <c r="U12" s="57"/>
      <c r="V12" s="57"/>
      <c r="W12" s="57"/>
      <c r="X12" s="57"/>
      <c r="Y12" s="57"/>
    </row>
    <row r="13" ht="12" customHeight="1">
      <c r="A13" t="s" s="12">
        <v>94</v>
      </c>
      <c r="B13" s="30">
        <v>42320</v>
      </c>
      <c r="C13" t="s" s="13">
        <v>484</v>
      </c>
      <c r="D13" t="s" s="12">
        <v>490</v>
      </c>
      <c r="E13" s="14">
        <v>1800</v>
      </c>
      <c r="F13" s="57"/>
      <c r="G13" s="57"/>
      <c r="H13" s="57"/>
      <c r="I13" s="57"/>
      <c r="J13" s="57"/>
      <c r="K13" s="57"/>
      <c r="L13" s="57"/>
      <c r="M13" s="57"/>
      <c r="N13" s="57"/>
      <c r="O13" s="57"/>
      <c r="P13" s="57"/>
      <c r="Q13" s="57"/>
      <c r="R13" s="57"/>
      <c r="S13" s="57"/>
      <c r="T13" s="57"/>
      <c r="U13" s="57"/>
      <c r="V13" s="57"/>
      <c r="W13" s="57"/>
      <c r="X13" s="57"/>
      <c r="Y13" s="57"/>
    </row>
    <row r="14" ht="12" customHeight="1">
      <c r="A14" t="s" s="12">
        <v>96</v>
      </c>
      <c r="B14" s="30">
        <v>42320</v>
      </c>
      <c r="C14" t="s" s="13">
        <v>484</v>
      </c>
      <c r="D14" t="s" s="12">
        <v>494</v>
      </c>
      <c r="E14" s="14">
        <v>1800</v>
      </c>
      <c r="F14" s="57"/>
      <c r="G14" s="57"/>
      <c r="H14" s="57"/>
      <c r="I14" s="57"/>
      <c r="J14" s="57"/>
      <c r="K14" s="57"/>
      <c r="L14" s="57"/>
      <c r="M14" s="57"/>
      <c r="N14" s="57"/>
      <c r="O14" s="57"/>
      <c r="P14" s="57"/>
      <c r="Q14" s="57"/>
      <c r="R14" s="57"/>
      <c r="S14" s="57"/>
      <c r="T14" s="57"/>
      <c r="U14" s="57"/>
      <c r="V14" s="57"/>
      <c r="W14" s="57"/>
      <c r="X14" s="57"/>
      <c r="Y14" s="57"/>
    </row>
    <row r="15" ht="12" customHeight="1">
      <c r="A15" t="s" s="12">
        <v>99</v>
      </c>
      <c r="B15" s="30">
        <v>42321</v>
      </c>
      <c r="C15" t="s" s="13">
        <v>493</v>
      </c>
      <c r="D15" t="s" s="12">
        <v>490</v>
      </c>
      <c r="E15" s="14">
        <v>1800</v>
      </c>
      <c r="F15" s="57"/>
      <c r="G15" s="57"/>
      <c r="H15" s="57"/>
      <c r="I15" s="57"/>
      <c r="J15" s="57"/>
      <c r="K15" s="57"/>
      <c r="L15" s="57"/>
      <c r="M15" s="57"/>
      <c r="N15" s="57"/>
      <c r="O15" s="57"/>
      <c r="P15" s="57"/>
      <c r="Q15" s="57"/>
      <c r="R15" s="57"/>
      <c r="S15" s="57"/>
      <c r="T15" s="57"/>
      <c r="U15" s="57"/>
      <c r="V15" s="57"/>
      <c r="W15" s="57"/>
      <c r="X15" s="57"/>
      <c r="Y15" s="57"/>
    </row>
    <row r="16" ht="12" customHeight="1">
      <c r="A16" t="s" s="12">
        <v>236</v>
      </c>
      <c r="B16" s="30">
        <v>42462</v>
      </c>
      <c r="C16" t="s" s="13">
        <v>495</v>
      </c>
      <c r="D16" t="s" s="62">
        <v>496</v>
      </c>
      <c r="E16" s="14">
        <v>1800</v>
      </c>
      <c r="F16" s="57"/>
      <c r="G16" s="57"/>
      <c r="H16" s="57"/>
      <c r="I16" s="57"/>
      <c r="J16" s="57"/>
      <c r="K16" s="57"/>
      <c r="L16" s="57"/>
      <c r="M16" s="57"/>
      <c r="N16" s="57"/>
      <c r="O16" s="57"/>
      <c r="P16" s="57"/>
      <c r="Q16" s="57"/>
      <c r="R16" s="57"/>
      <c r="S16" s="57"/>
      <c r="T16" s="57"/>
      <c r="U16" s="57"/>
      <c r="V16" s="57"/>
      <c r="W16" s="57"/>
      <c r="X16" s="57"/>
      <c r="Y16" s="57"/>
    </row>
    <row r="17" ht="12" customHeight="1">
      <c r="A17" t="s" s="12">
        <v>101</v>
      </c>
      <c r="B17" s="30">
        <v>42326</v>
      </c>
      <c r="C17" t="s" s="13">
        <v>492</v>
      </c>
      <c r="D17" t="s" s="12">
        <v>490</v>
      </c>
      <c r="E17" s="14">
        <v>1800</v>
      </c>
      <c r="F17" s="57"/>
      <c r="G17" s="57"/>
      <c r="H17" s="57"/>
      <c r="I17" s="57"/>
      <c r="J17" s="57"/>
      <c r="K17" s="57"/>
      <c r="L17" s="57"/>
      <c r="M17" s="57"/>
      <c r="N17" s="57"/>
      <c r="O17" s="57"/>
      <c r="P17" s="57"/>
      <c r="Q17" s="57"/>
      <c r="R17" s="57"/>
      <c r="S17" s="57"/>
      <c r="T17" s="57"/>
      <c r="U17" s="57"/>
      <c r="V17" s="57"/>
      <c r="W17" s="57"/>
      <c r="X17" s="57"/>
      <c r="Y17" s="57"/>
    </row>
    <row r="18" ht="12" customHeight="1">
      <c r="A18" t="s" s="12">
        <v>238</v>
      </c>
      <c r="B18" s="30">
        <v>42452</v>
      </c>
      <c r="C18" t="s" s="13">
        <v>492</v>
      </c>
      <c r="D18" s="9">
        <v>1413</v>
      </c>
      <c r="E18" s="14">
        <v>1800</v>
      </c>
      <c r="F18" s="57"/>
      <c r="G18" s="57"/>
      <c r="H18" s="57"/>
      <c r="I18" s="57"/>
      <c r="J18" s="57"/>
      <c r="K18" s="57"/>
      <c r="L18" s="57"/>
      <c r="M18" s="57"/>
      <c r="N18" s="57"/>
      <c r="O18" s="57"/>
      <c r="P18" s="57"/>
      <c r="Q18" s="57"/>
      <c r="R18" s="57"/>
      <c r="S18" s="57"/>
      <c r="T18" s="57"/>
      <c r="U18" s="57"/>
      <c r="V18" s="57"/>
      <c r="W18" s="57"/>
      <c r="X18" s="57"/>
      <c r="Y18" s="57"/>
    </row>
    <row r="19" ht="12" customHeight="1">
      <c r="A19" t="s" s="12">
        <v>103</v>
      </c>
      <c r="B19" s="30">
        <v>42309</v>
      </c>
      <c r="C19" t="s" s="13">
        <v>491</v>
      </c>
      <c r="D19" t="s" s="12">
        <v>490</v>
      </c>
      <c r="E19" s="14">
        <v>1800</v>
      </c>
      <c r="F19" s="57"/>
      <c r="G19" s="57"/>
      <c r="H19" s="57"/>
      <c r="I19" s="57"/>
      <c r="J19" s="57"/>
      <c r="K19" s="57"/>
      <c r="L19" s="57"/>
      <c r="M19" s="57"/>
      <c r="N19" s="57"/>
      <c r="O19" s="57"/>
      <c r="P19" s="57"/>
      <c r="Q19" s="57"/>
      <c r="R19" s="57"/>
      <c r="S19" s="57"/>
      <c r="T19" s="57"/>
      <c r="U19" s="57"/>
      <c r="V19" s="57"/>
      <c r="W19" s="57"/>
      <c r="X19" s="57"/>
      <c r="Y19" s="57"/>
    </row>
    <row r="20" ht="12" customHeight="1">
      <c r="A20" t="s" s="12">
        <v>138</v>
      </c>
      <c r="B20" s="30">
        <v>42325</v>
      </c>
      <c r="C20" t="s" s="13">
        <v>497</v>
      </c>
      <c r="D20" t="s" s="12">
        <v>490</v>
      </c>
      <c r="E20" s="14">
        <v>1800</v>
      </c>
      <c r="F20" s="57"/>
      <c r="G20" s="57"/>
      <c r="H20" s="57"/>
      <c r="I20" s="57"/>
      <c r="J20" s="57"/>
      <c r="K20" s="57"/>
      <c r="L20" s="57"/>
      <c r="M20" s="57"/>
      <c r="N20" s="57"/>
      <c r="O20" s="57"/>
      <c r="P20" s="57"/>
      <c r="Q20" s="57"/>
      <c r="R20" s="57"/>
      <c r="S20" s="57"/>
      <c r="T20" s="57"/>
      <c r="U20" s="57"/>
      <c r="V20" s="57"/>
      <c r="W20" s="57"/>
      <c r="X20" s="57"/>
      <c r="Y20" s="57"/>
    </row>
    <row r="21" ht="12" customHeight="1">
      <c r="A21" t="s" s="12">
        <v>240</v>
      </c>
      <c r="B21" s="30">
        <v>42466</v>
      </c>
      <c r="C21" t="s" s="13">
        <v>492</v>
      </c>
      <c r="D21" t="s" s="62">
        <v>490</v>
      </c>
      <c r="E21" s="14">
        <v>1800</v>
      </c>
      <c r="F21" s="57"/>
      <c r="G21" s="57"/>
      <c r="H21" s="57"/>
      <c r="I21" s="57"/>
      <c r="J21" s="57"/>
      <c r="K21" s="57"/>
      <c r="L21" s="57"/>
      <c r="M21" s="57"/>
      <c r="N21" s="57"/>
      <c r="O21" s="57"/>
      <c r="P21" s="57"/>
      <c r="Q21" s="57"/>
      <c r="R21" s="57"/>
      <c r="S21" s="57"/>
      <c r="T21" s="57"/>
      <c r="U21" s="57"/>
      <c r="V21" s="57"/>
      <c r="W21" s="57"/>
      <c r="X21" s="57"/>
      <c r="Y21" s="57"/>
    </row>
    <row r="22" ht="12" customHeight="1">
      <c r="A22" t="s" s="12">
        <v>105</v>
      </c>
      <c r="B22" s="30">
        <v>42332</v>
      </c>
      <c r="C22" t="s" s="13">
        <v>484</v>
      </c>
      <c r="D22" t="s" s="12">
        <v>498</v>
      </c>
      <c r="E22" s="14">
        <v>1800</v>
      </c>
      <c r="F22" s="57"/>
      <c r="G22" s="57"/>
      <c r="H22" s="57"/>
      <c r="I22" s="57"/>
      <c r="J22" s="57"/>
      <c r="K22" s="57"/>
      <c r="L22" s="57"/>
      <c r="M22" s="57"/>
      <c r="N22" s="57"/>
      <c r="O22" s="57"/>
      <c r="P22" s="57"/>
      <c r="Q22" s="57"/>
      <c r="R22" s="57"/>
      <c r="S22" s="57"/>
      <c r="T22" s="57"/>
      <c r="U22" s="57"/>
      <c r="V22" s="57"/>
      <c r="W22" s="57"/>
      <c r="X22" s="57"/>
      <c r="Y22" s="57"/>
    </row>
    <row r="23" ht="12" customHeight="1">
      <c r="A23" t="s" s="12">
        <v>242</v>
      </c>
      <c r="B23" s="30">
        <v>42451</v>
      </c>
      <c r="C23" t="s" s="13">
        <v>484</v>
      </c>
      <c r="D23" s="9">
        <v>1821</v>
      </c>
      <c r="E23" s="14">
        <v>1800</v>
      </c>
      <c r="F23" s="57"/>
      <c r="G23" s="57"/>
      <c r="H23" s="57"/>
      <c r="I23" s="57"/>
      <c r="J23" s="57"/>
      <c r="K23" s="57"/>
      <c r="L23" s="57"/>
      <c r="M23" s="57"/>
      <c r="N23" s="57"/>
      <c r="O23" s="57"/>
      <c r="P23" s="57"/>
      <c r="Q23" s="57"/>
      <c r="R23" s="57"/>
      <c r="S23" s="57"/>
      <c r="T23" s="57"/>
      <c r="U23" s="57"/>
      <c r="V23" s="57"/>
      <c r="W23" s="57"/>
      <c r="X23" s="57"/>
      <c r="Y23" s="57"/>
    </row>
    <row r="24" ht="12" customHeight="1">
      <c r="A24" t="s" s="12">
        <v>107</v>
      </c>
      <c r="B24" s="30">
        <v>42339</v>
      </c>
      <c r="C24" t="s" s="13">
        <v>493</v>
      </c>
      <c r="D24" t="s" s="12">
        <v>490</v>
      </c>
      <c r="E24" s="14">
        <v>1800</v>
      </c>
      <c r="F24" s="57"/>
      <c r="G24" s="57"/>
      <c r="H24" s="57"/>
      <c r="I24" s="57"/>
      <c r="J24" s="57"/>
      <c r="K24" s="57"/>
      <c r="L24" s="57"/>
      <c r="M24" s="57"/>
      <c r="N24" s="57"/>
      <c r="O24" s="57"/>
      <c r="P24" s="57"/>
      <c r="Q24" s="57"/>
      <c r="R24" s="57"/>
      <c r="S24" s="57"/>
      <c r="T24" s="57"/>
      <c r="U24" s="57"/>
      <c r="V24" s="57"/>
      <c r="W24" s="57"/>
      <c r="X24" s="57"/>
      <c r="Y24" s="57"/>
    </row>
    <row r="25" ht="12" customHeight="1">
      <c r="A25" t="s" s="12">
        <v>244</v>
      </c>
      <c r="B25" s="30">
        <v>42464</v>
      </c>
      <c r="C25" t="s" s="13">
        <v>484</v>
      </c>
      <c r="D25" s="9">
        <v>2611</v>
      </c>
      <c r="E25" s="14">
        <v>1800</v>
      </c>
      <c r="F25" s="57"/>
      <c r="G25" s="57"/>
      <c r="H25" s="57"/>
      <c r="I25" s="57"/>
      <c r="J25" s="57"/>
      <c r="K25" s="57"/>
      <c r="L25" s="57"/>
      <c r="M25" s="57"/>
      <c r="N25" s="57"/>
      <c r="O25" s="57"/>
      <c r="P25" s="57"/>
      <c r="Q25" s="57"/>
      <c r="R25" s="57"/>
      <c r="S25" s="57"/>
      <c r="T25" s="57"/>
      <c r="U25" s="57"/>
      <c r="V25" s="57"/>
      <c r="W25" s="57"/>
      <c r="X25" s="57"/>
      <c r="Y25" s="57"/>
    </row>
    <row r="26" ht="12" customHeight="1">
      <c r="A26" t="s" s="12">
        <v>141</v>
      </c>
      <c r="B26" s="30">
        <v>42342</v>
      </c>
      <c r="C26" t="s" s="13">
        <v>492</v>
      </c>
      <c r="D26" t="s" s="12">
        <v>490</v>
      </c>
      <c r="E26" s="14">
        <v>1800</v>
      </c>
      <c r="F26" s="57"/>
      <c r="G26" s="57"/>
      <c r="H26" s="57"/>
      <c r="I26" s="57"/>
      <c r="J26" s="57"/>
      <c r="K26" s="57"/>
      <c r="L26" s="57"/>
      <c r="M26" s="57"/>
      <c r="N26" s="57"/>
      <c r="O26" s="57"/>
      <c r="P26" s="57"/>
      <c r="Q26" s="57"/>
      <c r="R26" s="57"/>
      <c r="S26" s="57"/>
      <c r="T26" s="57"/>
      <c r="U26" s="57"/>
      <c r="V26" s="57"/>
      <c r="W26" s="57"/>
      <c r="X26" s="57"/>
      <c r="Y26" s="57"/>
    </row>
    <row r="27" ht="12" customHeight="1">
      <c r="A27" t="s" s="12">
        <v>110</v>
      </c>
      <c r="B27" s="30">
        <v>42349</v>
      </c>
      <c r="C27" t="s" s="13">
        <v>484</v>
      </c>
      <c r="D27" t="s" s="12">
        <v>490</v>
      </c>
      <c r="E27" s="14">
        <v>1800</v>
      </c>
      <c r="F27" s="57"/>
      <c r="G27" s="57"/>
      <c r="H27" s="57"/>
      <c r="I27" s="57"/>
      <c r="J27" s="57"/>
      <c r="K27" s="57"/>
      <c r="L27" s="57"/>
      <c r="M27" s="57"/>
      <c r="N27" s="57"/>
      <c r="O27" s="57"/>
      <c r="P27" s="57"/>
      <c r="Q27" s="57"/>
      <c r="R27" s="57"/>
      <c r="S27" s="57"/>
      <c r="T27" s="57"/>
      <c r="U27" s="57"/>
      <c r="V27" s="57"/>
      <c r="W27" s="57"/>
      <c r="X27" s="57"/>
      <c r="Y27" s="57"/>
    </row>
    <row r="28" ht="12" customHeight="1">
      <c r="A28" t="s" s="12">
        <v>246</v>
      </c>
      <c r="B28" s="30">
        <v>42464</v>
      </c>
      <c r="C28" s="14">
        <v>1711</v>
      </c>
      <c r="D28" t="s" s="12">
        <v>490</v>
      </c>
      <c r="E28" s="14">
        <v>1800</v>
      </c>
      <c r="F28" s="57"/>
      <c r="G28" s="57"/>
      <c r="H28" s="57"/>
      <c r="I28" s="57"/>
      <c r="J28" s="57"/>
      <c r="K28" s="57"/>
      <c r="L28" s="57"/>
      <c r="M28" s="57"/>
      <c r="N28" s="57"/>
      <c r="O28" s="57"/>
      <c r="P28" s="57"/>
      <c r="Q28" s="57"/>
      <c r="R28" s="57"/>
      <c r="S28" s="57"/>
      <c r="T28" s="57"/>
      <c r="U28" s="57"/>
      <c r="V28" s="57"/>
      <c r="W28" s="57"/>
      <c r="X28" s="57"/>
      <c r="Y28" s="57"/>
    </row>
    <row r="29" ht="12" customHeight="1">
      <c r="A29" t="s" s="12">
        <v>112</v>
      </c>
      <c r="B29" s="30">
        <v>42374</v>
      </c>
      <c r="C29" t="s" s="13">
        <v>484</v>
      </c>
      <c r="D29" t="s" s="12">
        <v>490</v>
      </c>
      <c r="E29" s="14">
        <v>1800</v>
      </c>
      <c r="F29" s="57"/>
      <c r="G29" s="57"/>
      <c r="H29" s="57"/>
      <c r="I29" s="57"/>
      <c r="J29" s="57"/>
      <c r="K29" s="57"/>
      <c r="L29" s="57"/>
      <c r="M29" s="57"/>
      <c r="N29" s="57"/>
      <c r="O29" s="57"/>
      <c r="P29" s="57"/>
      <c r="Q29" s="57"/>
      <c r="R29" s="57"/>
      <c r="S29" s="57"/>
      <c r="T29" s="57"/>
      <c r="U29" s="57"/>
      <c r="V29" s="57"/>
      <c r="W29" s="57"/>
      <c r="X29" s="57"/>
      <c r="Y29" s="57"/>
    </row>
    <row r="30" ht="12" customHeight="1">
      <c r="A30" t="s" s="12">
        <v>114</v>
      </c>
      <c r="B30" s="30">
        <v>42383</v>
      </c>
      <c r="C30" t="s" s="13">
        <v>492</v>
      </c>
      <c r="D30" t="s" s="12">
        <v>490</v>
      </c>
      <c r="E30" s="14">
        <v>1800</v>
      </c>
      <c r="F30" s="57"/>
      <c r="G30" s="57"/>
      <c r="H30" s="57"/>
      <c r="I30" s="57"/>
      <c r="J30" s="57"/>
      <c r="K30" s="57"/>
      <c r="L30" s="57"/>
      <c r="M30" s="57"/>
      <c r="N30" s="57"/>
      <c r="O30" s="57"/>
      <c r="P30" s="57"/>
      <c r="Q30" s="57"/>
      <c r="R30" s="57"/>
      <c r="S30" s="57"/>
      <c r="T30" s="57"/>
      <c r="U30" s="57"/>
      <c r="V30" s="57"/>
      <c r="W30" s="57"/>
      <c r="X30" s="57"/>
      <c r="Y30" s="57"/>
    </row>
    <row r="31" ht="12" customHeight="1">
      <c r="A31" t="s" s="12">
        <v>115</v>
      </c>
      <c r="B31" s="30">
        <v>42394</v>
      </c>
      <c r="C31" t="s" s="13">
        <v>484</v>
      </c>
      <c r="D31" t="s" s="12">
        <v>499</v>
      </c>
      <c r="E31" s="14">
        <v>1800</v>
      </c>
      <c r="F31" s="57"/>
      <c r="G31" s="57"/>
      <c r="H31" s="57"/>
      <c r="I31" s="57"/>
      <c r="J31" s="57"/>
      <c r="K31" s="57"/>
      <c r="L31" s="57"/>
      <c r="M31" s="57"/>
      <c r="N31" s="57"/>
      <c r="O31" s="57"/>
      <c r="P31" s="57"/>
      <c r="Q31" s="57"/>
      <c r="R31" s="57"/>
      <c r="S31" s="57"/>
      <c r="T31" s="57"/>
      <c r="U31" s="57"/>
      <c r="V31" s="57"/>
      <c r="W31" s="57"/>
      <c r="X31" s="57"/>
      <c r="Y31" s="57"/>
    </row>
    <row r="32" ht="12" customHeight="1">
      <c r="A32" t="s" s="12">
        <v>248</v>
      </c>
      <c r="B32" s="30">
        <v>42528</v>
      </c>
      <c r="C32" t="s" s="13">
        <v>492</v>
      </c>
      <c r="D32" t="s" s="12">
        <v>490</v>
      </c>
      <c r="E32" s="14">
        <v>1800</v>
      </c>
      <c r="F32" s="57"/>
      <c r="G32" s="57"/>
      <c r="H32" s="57"/>
      <c r="I32" s="57"/>
      <c r="J32" s="57"/>
      <c r="K32" s="57"/>
      <c r="L32" s="57"/>
      <c r="M32" s="57"/>
      <c r="N32" s="57"/>
      <c r="O32" s="57"/>
      <c r="P32" s="57"/>
      <c r="Q32" s="57"/>
      <c r="R32" s="57"/>
      <c r="S32" s="57"/>
      <c r="T32" s="57"/>
      <c r="U32" s="57"/>
      <c r="V32" s="57"/>
      <c r="W32" s="57"/>
      <c r="X32" s="57"/>
      <c r="Y32" s="57"/>
    </row>
    <row r="33" ht="12" customHeight="1">
      <c r="A33" t="s" s="12">
        <v>117</v>
      </c>
      <c r="B33" s="30">
        <v>42395</v>
      </c>
      <c r="C33" t="s" s="13">
        <v>492</v>
      </c>
      <c r="D33" t="s" s="12">
        <v>500</v>
      </c>
      <c r="E33" s="14">
        <v>1800</v>
      </c>
      <c r="F33" s="57"/>
      <c r="G33" s="57"/>
      <c r="H33" s="57"/>
      <c r="I33" s="57"/>
      <c r="J33" s="57"/>
      <c r="K33" s="57"/>
      <c r="L33" s="57"/>
      <c r="M33" s="57"/>
      <c r="N33" s="57"/>
      <c r="O33" s="57"/>
      <c r="P33" s="57"/>
      <c r="Q33" s="57"/>
      <c r="R33" s="57"/>
      <c r="S33" s="57"/>
      <c r="T33" s="57"/>
      <c r="U33" s="57"/>
      <c r="V33" s="57"/>
      <c r="W33" s="57"/>
      <c r="X33" s="57"/>
      <c r="Y33" s="57"/>
    </row>
    <row r="34" ht="12" customHeight="1">
      <c r="A34" t="s" s="12">
        <v>250</v>
      </c>
      <c r="B34" s="30">
        <v>42534</v>
      </c>
      <c r="C34" t="s" s="13">
        <v>492</v>
      </c>
      <c r="D34" t="s" s="12">
        <v>490</v>
      </c>
      <c r="E34" s="14">
        <v>1800</v>
      </c>
      <c r="F34" s="57"/>
      <c r="G34" s="57"/>
      <c r="H34" s="57"/>
      <c r="I34" s="57"/>
      <c r="J34" s="57"/>
      <c r="K34" s="57"/>
      <c r="L34" s="57"/>
      <c r="M34" s="57"/>
      <c r="N34" s="57"/>
      <c r="O34" s="57"/>
      <c r="P34" s="57"/>
      <c r="Q34" s="57"/>
      <c r="R34" s="57"/>
      <c r="S34" s="57"/>
      <c r="T34" s="57"/>
      <c r="U34" s="57"/>
      <c r="V34" s="57"/>
      <c r="W34" s="57"/>
      <c r="X34" s="57"/>
      <c r="Y34" s="57"/>
    </row>
    <row r="35" ht="12" customHeight="1">
      <c r="A35" t="s" s="12">
        <v>119</v>
      </c>
      <c r="B35" s="30">
        <v>42398</v>
      </c>
      <c r="C35" t="s" s="13">
        <v>492</v>
      </c>
      <c r="D35" t="s" s="12">
        <v>501</v>
      </c>
      <c r="E35" s="14">
        <v>1800</v>
      </c>
      <c r="F35" s="57"/>
      <c r="G35" s="57"/>
      <c r="H35" s="57"/>
      <c r="I35" s="57"/>
      <c r="J35" s="57"/>
      <c r="K35" s="57"/>
      <c r="L35" s="57"/>
      <c r="M35" s="57"/>
      <c r="N35" s="57"/>
      <c r="O35" s="57"/>
      <c r="P35" s="57"/>
      <c r="Q35" s="57"/>
      <c r="R35" s="57"/>
      <c r="S35" s="57"/>
      <c r="T35" s="57"/>
      <c r="U35" s="57"/>
      <c r="V35" s="57"/>
      <c r="W35" s="57"/>
      <c r="X35" s="57"/>
      <c r="Y35" s="57"/>
    </row>
    <row r="36" ht="12" customHeight="1">
      <c r="A36" t="s" s="12">
        <v>252</v>
      </c>
      <c r="B36" s="30">
        <v>42535</v>
      </c>
      <c r="C36" t="s" s="13">
        <v>484</v>
      </c>
      <c r="D36" t="s" s="12">
        <v>490</v>
      </c>
      <c r="E36" s="14">
        <v>1800</v>
      </c>
      <c r="F36" s="57"/>
      <c r="G36" s="57"/>
      <c r="H36" s="57"/>
      <c r="I36" s="57"/>
      <c r="J36" s="57"/>
      <c r="K36" s="57"/>
      <c r="L36" s="57"/>
      <c r="M36" s="57"/>
      <c r="N36" s="57"/>
      <c r="O36" s="57"/>
      <c r="P36" s="57"/>
      <c r="Q36" s="57"/>
      <c r="R36" s="57"/>
      <c r="S36" s="57"/>
      <c r="T36" s="57"/>
      <c r="U36" s="57"/>
      <c r="V36" s="57"/>
      <c r="W36" s="57"/>
      <c r="X36" s="57"/>
      <c r="Y36" s="57"/>
    </row>
    <row r="37" ht="12" customHeight="1">
      <c r="A37" t="s" s="12">
        <v>120</v>
      </c>
      <c r="B37" s="30">
        <v>42410</v>
      </c>
      <c r="C37" t="s" s="13">
        <v>492</v>
      </c>
      <c r="D37" t="s" s="12">
        <v>502</v>
      </c>
      <c r="E37" s="14">
        <v>1800</v>
      </c>
      <c r="F37" s="57"/>
      <c r="G37" s="57"/>
      <c r="H37" s="57"/>
      <c r="I37" s="57"/>
      <c r="J37" s="57"/>
      <c r="K37" s="57"/>
      <c r="L37" s="57"/>
      <c r="M37" s="57"/>
      <c r="N37" s="57"/>
      <c r="O37" s="57"/>
      <c r="P37" s="57"/>
      <c r="Q37" s="57"/>
      <c r="R37" s="57"/>
      <c r="S37" s="57"/>
      <c r="T37" s="57"/>
      <c r="U37" s="57"/>
      <c r="V37" s="57"/>
      <c r="W37" s="57"/>
      <c r="X37" s="57"/>
      <c r="Y37" s="57"/>
    </row>
    <row r="38" ht="12" customHeight="1">
      <c r="A38" t="s" s="12">
        <v>253</v>
      </c>
      <c r="B38" s="30">
        <v>42558</v>
      </c>
      <c r="C38" t="s" s="13">
        <v>484</v>
      </c>
      <c r="D38" t="s" s="12">
        <v>490</v>
      </c>
      <c r="E38" s="14">
        <v>1800</v>
      </c>
      <c r="F38" s="57"/>
      <c r="G38" s="57"/>
      <c r="H38" s="57"/>
      <c r="I38" s="57"/>
      <c r="J38" s="57"/>
      <c r="K38" s="57"/>
      <c r="L38" s="57"/>
      <c r="M38" s="57"/>
      <c r="N38" s="57"/>
      <c r="O38" s="57"/>
      <c r="P38" s="57"/>
      <c r="Q38" s="57"/>
      <c r="R38" s="57"/>
      <c r="S38" s="57"/>
      <c r="T38" s="57"/>
      <c r="U38" s="57"/>
      <c r="V38" s="57"/>
      <c r="W38" s="57"/>
      <c r="X38" s="57"/>
      <c r="Y38" s="57"/>
    </row>
    <row r="39" ht="12" customHeight="1">
      <c r="A39" t="s" s="12">
        <v>122</v>
      </c>
      <c r="B39" s="30">
        <v>42426</v>
      </c>
      <c r="C39" t="s" s="13">
        <v>492</v>
      </c>
      <c r="D39" t="s" s="12">
        <v>490</v>
      </c>
      <c r="E39" s="14">
        <v>1800</v>
      </c>
      <c r="F39" s="57"/>
      <c r="G39" s="57"/>
      <c r="H39" s="57"/>
      <c r="I39" s="57"/>
      <c r="J39" s="57"/>
      <c r="K39" s="57"/>
      <c r="L39" s="57"/>
      <c r="M39" s="57"/>
      <c r="N39" s="57"/>
      <c r="O39" s="57"/>
      <c r="P39" s="57"/>
      <c r="Q39" s="57"/>
      <c r="R39" s="57"/>
      <c r="S39" s="57"/>
      <c r="T39" s="57"/>
      <c r="U39" s="57"/>
      <c r="V39" s="57"/>
      <c r="W39" s="57"/>
      <c r="X39" s="57"/>
      <c r="Y39" s="57"/>
    </row>
    <row r="40" ht="12" customHeight="1">
      <c r="A40" t="s" s="12">
        <v>255</v>
      </c>
      <c r="B40" s="30">
        <v>42550</v>
      </c>
      <c r="C40" t="s" s="13">
        <v>484</v>
      </c>
      <c r="D40" t="s" s="12">
        <v>503</v>
      </c>
      <c r="E40" s="14">
        <v>1800</v>
      </c>
      <c r="F40" s="57"/>
      <c r="G40" s="57"/>
      <c r="H40" s="57"/>
      <c r="I40" s="57"/>
      <c r="J40" s="57"/>
      <c r="K40" s="57"/>
      <c r="L40" s="57"/>
      <c r="M40" s="57"/>
      <c r="N40" s="57"/>
      <c r="O40" s="57"/>
      <c r="P40" s="57"/>
      <c r="Q40" s="57"/>
      <c r="R40" s="57"/>
      <c r="S40" s="57"/>
      <c r="T40" s="57"/>
      <c r="U40" s="57"/>
      <c r="V40" s="57"/>
      <c r="W40" s="57"/>
      <c r="X40" s="57"/>
      <c r="Y40" s="57"/>
    </row>
    <row r="41" ht="12" customHeight="1">
      <c r="A41" t="s" s="12">
        <v>124</v>
      </c>
      <c r="B41" s="30">
        <v>42467</v>
      </c>
      <c r="C41" t="s" s="13">
        <v>484</v>
      </c>
      <c r="D41" t="s" s="62">
        <v>490</v>
      </c>
      <c r="E41" s="14">
        <v>1800</v>
      </c>
      <c r="F41" s="57"/>
      <c r="G41" s="57"/>
      <c r="H41" s="57"/>
      <c r="I41" s="57"/>
      <c r="J41" s="57"/>
      <c r="K41" s="57"/>
      <c r="L41" s="57"/>
      <c r="M41" s="57"/>
      <c r="N41" s="57"/>
      <c r="O41" s="57"/>
      <c r="P41" s="57"/>
      <c r="Q41" s="57"/>
      <c r="R41" s="57"/>
      <c r="S41" s="57"/>
      <c r="T41" s="57"/>
      <c r="U41" s="57"/>
      <c r="V41" s="57"/>
      <c r="W41" s="57"/>
      <c r="X41" s="57"/>
      <c r="Y41" s="57"/>
    </row>
    <row r="42" ht="12" customHeight="1">
      <c r="A42" t="s" s="12">
        <v>125</v>
      </c>
      <c r="B42" s="30">
        <v>42467</v>
      </c>
      <c r="C42" t="s" s="13">
        <v>484</v>
      </c>
      <c r="D42" t="s" s="12">
        <v>490</v>
      </c>
      <c r="E42" s="14">
        <v>1800</v>
      </c>
      <c r="F42" s="57"/>
      <c r="G42" s="57"/>
      <c r="H42" s="57"/>
      <c r="I42" s="57"/>
      <c r="J42" s="57"/>
      <c r="K42" s="57"/>
      <c r="L42" s="57"/>
      <c r="M42" s="57"/>
      <c r="N42" s="57"/>
      <c r="O42" s="57"/>
      <c r="P42" s="57"/>
      <c r="Q42" s="57"/>
      <c r="R42" s="57"/>
      <c r="S42" s="57"/>
      <c r="T42" s="57"/>
      <c r="U42" s="57"/>
      <c r="V42" s="57"/>
      <c r="W42" s="57"/>
      <c r="X42" s="57"/>
      <c r="Y42" s="57"/>
    </row>
    <row r="43" ht="12" customHeight="1">
      <c r="A43" t="s" s="12">
        <v>257</v>
      </c>
      <c r="B43" s="30">
        <v>42598</v>
      </c>
      <c r="C43" t="s" s="13">
        <v>484</v>
      </c>
      <c r="D43" t="s" s="12">
        <v>490</v>
      </c>
      <c r="E43" s="14">
        <v>1800</v>
      </c>
      <c r="F43" s="57"/>
      <c r="G43" s="57"/>
      <c r="H43" s="57"/>
      <c r="I43" s="57"/>
      <c r="J43" s="57"/>
      <c r="K43" s="57"/>
      <c r="L43" s="57"/>
      <c r="M43" s="57"/>
      <c r="N43" s="57"/>
      <c r="O43" s="57"/>
      <c r="P43" s="57"/>
      <c r="Q43" s="57"/>
      <c r="R43" s="57"/>
      <c r="S43" s="57"/>
      <c r="T43" s="57"/>
      <c r="U43" s="57"/>
      <c r="V43" s="57"/>
      <c r="W43" s="57"/>
      <c r="X43" s="57"/>
      <c r="Y43" s="57"/>
    </row>
    <row r="44" ht="12" customHeight="1">
      <c r="A44" t="s" s="12">
        <v>127</v>
      </c>
      <c r="B44" s="30">
        <v>42475</v>
      </c>
      <c r="C44" t="s" s="13">
        <v>492</v>
      </c>
      <c r="D44" s="9">
        <v>1631</v>
      </c>
      <c r="E44" s="14">
        <v>1800</v>
      </c>
      <c r="F44" s="57"/>
      <c r="G44" s="57"/>
      <c r="H44" s="57"/>
      <c r="I44" s="57"/>
      <c r="J44" s="57"/>
      <c r="K44" s="57"/>
      <c r="L44" s="57"/>
      <c r="M44" s="57"/>
      <c r="N44" s="57"/>
      <c r="O44" s="57"/>
      <c r="P44" s="57"/>
      <c r="Q44" s="57"/>
      <c r="R44" s="57"/>
      <c r="S44" s="57"/>
      <c r="T44" s="57"/>
      <c r="U44" s="57"/>
      <c r="V44" s="57"/>
      <c r="W44" s="57"/>
      <c r="X44" s="57"/>
      <c r="Y44" s="57"/>
    </row>
    <row r="45" ht="12" customHeight="1">
      <c r="A45" t="s" s="12">
        <v>259</v>
      </c>
      <c r="B45" s="30">
        <v>42604</v>
      </c>
      <c r="C45" t="s" s="13">
        <v>497</v>
      </c>
      <c r="D45" t="s" s="12">
        <v>490</v>
      </c>
      <c r="E45" s="14">
        <v>1800</v>
      </c>
      <c r="F45" s="57"/>
      <c r="G45" s="57"/>
      <c r="H45" s="57"/>
      <c r="I45" s="57"/>
      <c r="J45" s="57"/>
      <c r="K45" s="57"/>
      <c r="L45" s="57"/>
      <c r="M45" s="57"/>
      <c r="N45" s="57"/>
      <c r="O45" s="57"/>
      <c r="P45" s="57"/>
      <c r="Q45" s="57"/>
      <c r="R45" s="57"/>
      <c r="S45" s="57"/>
      <c r="T45" s="57"/>
      <c r="U45" s="57"/>
      <c r="V45" s="57"/>
      <c r="W45" s="57"/>
      <c r="X45" s="57"/>
      <c r="Y45" s="57"/>
    </row>
    <row r="46" ht="12" customHeight="1">
      <c r="A46" t="s" s="12">
        <v>142</v>
      </c>
      <c r="B46" s="30">
        <v>42263</v>
      </c>
      <c r="C46" t="s" s="13">
        <v>484</v>
      </c>
      <c r="D46" t="s" s="12">
        <v>490</v>
      </c>
      <c r="E46" s="14">
        <v>1200</v>
      </c>
      <c r="F46" s="57"/>
      <c r="G46" s="57"/>
      <c r="H46" s="57"/>
      <c r="I46" s="57"/>
      <c r="J46" s="57"/>
      <c r="K46" s="57"/>
      <c r="L46" s="57"/>
      <c r="M46" s="57"/>
      <c r="N46" s="57"/>
      <c r="O46" s="57"/>
      <c r="P46" s="57"/>
      <c r="Q46" s="57"/>
      <c r="R46" s="57"/>
      <c r="S46" s="57"/>
      <c r="T46" s="57"/>
      <c r="U46" s="57"/>
      <c r="V46" s="57"/>
      <c r="W46" s="57"/>
      <c r="X46" s="57"/>
      <c r="Y46" s="57"/>
    </row>
    <row r="47" ht="12" customHeight="1">
      <c r="A47" t="s" s="12">
        <v>144</v>
      </c>
      <c r="B47" s="30">
        <v>42262</v>
      </c>
      <c r="C47" t="s" s="13">
        <v>484</v>
      </c>
      <c r="D47" t="s" s="12">
        <v>490</v>
      </c>
      <c r="E47" s="14">
        <v>1200</v>
      </c>
      <c r="F47" s="57"/>
      <c r="G47" s="57"/>
      <c r="H47" s="57"/>
      <c r="I47" s="57"/>
      <c r="J47" s="57"/>
      <c r="K47" s="57"/>
      <c r="L47" s="57"/>
      <c r="M47" s="57"/>
      <c r="N47" s="57"/>
      <c r="O47" s="57"/>
      <c r="P47" s="57"/>
      <c r="Q47" s="57"/>
      <c r="R47" s="57"/>
      <c r="S47" s="57"/>
      <c r="T47" s="57"/>
      <c r="U47" s="57"/>
      <c r="V47" s="57"/>
      <c r="W47" s="57"/>
      <c r="X47" s="57"/>
      <c r="Y47" s="57"/>
    </row>
    <row r="48" ht="12" customHeight="1">
      <c r="A48" t="s" s="12">
        <v>146</v>
      </c>
      <c r="B48" s="30">
        <v>42268</v>
      </c>
      <c r="C48" t="s" s="13">
        <v>484</v>
      </c>
      <c r="D48" s="9">
        <v>2623</v>
      </c>
      <c r="E48" s="14">
        <v>1200</v>
      </c>
      <c r="F48" s="57"/>
      <c r="G48" s="57"/>
      <c r="H48" s="57"/>
      <c r="I48" s="57"/>
      <c r="J48" s="57"/>
      <c r="K48" s="57"/>
      <c r="L48" s="57"/>
      <c r="M48" s="57"/>
      <c r="N48" s="57"/>
      <c r="O48" s="57"/>
      <c r="P48" s="57"/>
      <c r="Q48" s="57"/>
      <c r="R48" s="57"/>
      <c r="S48" s="57"/>
      <c r="T48" s="57"/>
      <c r="U48" s="57"/>
      <c r="V48" s="57"/>
      <c r="W48" s="57"/>
      <c r="X48" s="57"/>
      <c r="Y48" s="57"/>
    </row>
    <row r="49" ht="12" customHeight="1">
      <c r="A49" t="s" s="12">
        <v>147</v>
      </c>
      <c r="B49" s="30">
        <v>42272</v>
      </c>
      <c r="C49" t="s" s="13">
        <v>484</v>
      </c>
      <c r="D49" t="s" s="12">
        <v>504</v>
      </c>
      <c r="E49" s="14">
        <v>1200</v>
      </c>
      <c r="F49" s="57"/>
      <c r="G49" s="57"/>
      <c r="H49" s="57"/>
      <c r="I49" s="57"/>
      <c r="J49" s="57"/>
      <c r="K49" s="57"/>
      <c r="L49" s="57"/>
      <c r="M49" s="57"/>
      <c r="N49" s="57"/>
      <c r="O49" s="57"/>
      <c r="P49" s="57"/>
      <c r="Q49" s="57"/>
      <c r="R49" s="57"/>
      <c r="S49" s="57"/>
      <c r="T49" s="57"/>
      <c r="U49" s="57"/>
      <c r="V49" s="57"/>
      <c r="W49" s="57"/>
      <c r="X49" s="57"/>
      <c r="Y49" s="57"/>
    </row>
    <row r="50" ht="12" customHeight="1">
      <c r="A50" t="s" s="12">
        <v>148</v>
      </c>
      <c r="B50" s="30">
        <v>42275</v>
      </c>
      <c r="C50" t="s" s="13">
        <v>484</v>
      </c>
      <c r="D50" s="9">
        <v>1643</v>
      </c>
      <c r="E50" s="14">
        <v>1200</v>
      </c>
      <c r="F50" s="57"/>
      <c r="G50" s="57"/>
      <c r="H50" s="57"/>
      <c r="I50" s="57"/>
      <c r="J50" s="57"/>
      <c r="K50" s="57"/>
      <c r="L50" s="57"/>
      <c r="M50" s="57"/>
      <c r="N50" s="57"/>
      <c r="O50" s="57"/>
      <c r="P50" s="57"/>
      <c r="Q50" s="57"/>
      <c r="R50" s="57"/>
      <c r="S50" s="57"/>
      <c r="T50" s="57"/>
      <c r="U50" s="57"/>
      <c r="V50" s="57"/>
      <c r="W50" s="57"/>
      <c r="X50" s="57"/>
      <c r="Y50" s="57"/>
    </row>
    <row r="51" ht="12" customHeight="1">
      <c r="A51" t="s" s="12">
        <v>150</v>
      </c>
      <c r="B51" s="30">
        <v>42282</v>
      </c>
      <c r="C51" t="s" s="13">
        <v>484</v>
      </c>
      <c r="D51" t="s" s="12">
        <v>490</v>
      </c>
      <c r="E51" s="14">
        <v>1200</v>
      </c>
      <c r="F51" s="57"/>
      <c r="G51" s="57"/>
      <c r="H51" s="57"/>
      <c r="I51" s="57"/>
      <c r="J51" s="57"/>
      <c r="K51" s="57"/>
      <c r="L51" s="57"/>
      <c r="M51" s="57"/>
      <c r="N51" s="57"/>
      <c r="O51" s="57"/>
      <c r="P51" s="57"/>
      <c r="Q51" s="57"/>
      <c r="R51" s="57"/>
      <c r="S51" s="57"/>
      <c r="T51" s="57"/>
      <c r="U51" s="57"/>
      <c r="V51" s="57"/>
      <c r="W51" s="57"/>
      <c r="X51" s="57"/>
      <c r="Y51" s="57"/>
    </row>
    <row r="52" ht="12" customHeight="1">
      <c r="A52" t="s" s="29">
        <v>261</v>
      </c>
      <c r="B52" s="30">
        <v>42426</v>
      </c>
      <c r="C52" t="s" s="13">
        <v>484</v>
      </c>
      <c r="D52" s="9">
        <v>1321</v>
      </c>
      <c r="E52" s="14">
        <v>1800</v>
      </c>
      <c r="F52" s="57"/>
      <c r="G52" s="57"/>
      <c r="H52" s="57"/>
      <c r="I52" s="57"/>
      <c r="J52" s="57"/>
      <c r="K52" s="57"/>
      <c r="L52" s="57"/>
      <c r="M52" s="57"/>
      <c r="N52" s="57"/>
      <c r="O52" s="57"/>
      <c r="P52" s="57"/>
      <c r="Q52" s="57"/>
      <c r="R52" s="57"/>
      <c r="S52" s="57"/>
      <c r="T52" s="57"/>
      <c r="U52" s="57"/>
      <c r="V52" s="57"/>
      <c r="W52" s="57"/>
      <c r="X52" s="57"/>
      <c r="Y52" s="57"/>
    </row>
    <row r="53" ht="12" customHeight="1">
      <c r="A53" t="s" s="12">
        <v>152</v>
      </c>
      <c r="B53" s="30">
        <v>42283</v>
      </c>
      <c r="C53" t="s" s="13">
        <v>484</v>
      </c>
      <c r="D53" s="9">
        <v>2512</v>
      </c>
      <c r="E53" s="14">
        <v>1200</v>
      </c>
      <c r="F53" s="57"/>
      <c r="G53" s="57"/>
      <c r="H53" s="57"/>
      <c r="I53" s="57"/>
      <c r="J53" s="57"/>
      <c r="K53" s="57"/>
      <c r="L53" s="57"/>
      <c r="M53" s="57"/>
      <c r="N53" s="57"/>
      <c r="O53" s="57"/>
      <c r="P53" s="57"/>
      <c r="Q53" s="57"/>
      <c r="R53" s="57"/>
      <c r="S53" s="57"/>
      <c r="T53" s="57"/>
      <c r="U53" s="57"/>
      <c r="V53" s="57"/>
      <c r="W53" s="57"/>
      <c r="X53" s="57"/>
      <c r="Y53" s="57"/>
    </row>
    <row r="54" ht="12" customHeight="1">
      <c r="A54" t="s" s="29">
        <v>262</v>
      </c>
      <c r="B54" s="30">
        <v>42425</v>
      </c>
      <c r="C54" t="s" s="13">
        <v>492</v>
      </c>
      <c r="D54" t="s" s="12">
        <v>490</v>
      </c>
      <c r="E54" s="14">
        <v>1800</v>
      </c>
      <c r="F54" s="57"/>
      <c r="G54" s="57"/>
      <c r="H54" s="57"/>
      <c r="I54" s="57"/>
      <c r="J54" s="57"/>
      <c r="K54" s="57"/>
      <c r="L54" s="57"/>
      <c r="M54" s="57"/>
      <c r="N54" s="57"/>
      <c r="O54" s="57"/>
      <c r="P54" s="57"/>
      <c r="Q54" s="57"/>
      <c r="R54" s="57"/>
      <c r="S54" s="57"/>
      <c r="T54" s="57"/>
      <c r="U54" s="57"/>
      <c r="V54" s="57"/>
      <c r="W54" s="57"/>
      <c r="X54" s="57"/>
      <c r="Y54" s="57"/>
    </row>
    <row r="55" ht="12" customHeight="1">
      <c r="A55" t="s" s="12">
        <v>153</v>
      </c>
      <c r="B55" s="30">
        <v>42296</v>
      </c>
      <c r="C55" t="s" s="13">
        <v>484</v>
      </c>
      <c r="D55" s="9">
        <v>1112</v>
      </c>
      <c r="E55" s="14">
        <v>1800</v>
      </c>
      <c r="F55" s="57"/>
      <c r="G55" s="57"/>
      <c r="H55" s="57"/>
      <c r="I55" s="57"/>
      <c r="J55" s="57"/>
      <c r="K55" s="57"/>
      <c r="L55" s="57"/>
      <c r="M55" s="57"/>
      <c r="N55" s="57"/>
      <c r="O55" s="57"/>
      <c r="P55" s="57"/>
      <c r="Q55" s="57"/>
      <c r="R55" s="57"/>
      <c r="S55" s="57"/>
      <c r="T55" s="57"/>
      <c r="U55" s="57"/>
      <c r="V55" s="57"/>
      <c r="W55" s="57"/>
      <c r="X55" s="57"/>
      <c r="Y55" s="57"/>
    </row>
    <row r="56" ht="12" customHeight="1">
      <c r="A56" t="s" s="12">
        <v>263</v>
      </c>
      <c r="B56" s="30">
        <v>42422</v>
      </c>
      <c r="C56" t="s" s="13">
        <v>492</v>
      </c>
      <c r="D56" t="s" s="12">
        <v>490</v>
      </c>
      <c r="E56" s="14">
        <v>1800</v>
      </c>
      <c r="F56" s="57"/>
      <c r="G56" s="57"/>
      <c r="H56" s="57"/>
      <c r="I56" s="57"/>
      <c r="J56" s="57"/>
      <c r="K56" s="57"/>
      <c r="L56" s="57"/>
      <c r="M56" s="57"/>
      <c r="N56" s="57"/>
      <c r="O56" s="57"/>
      <c r="P56" s="57"/>
      <c r="Q56" s="57"/>
      <c r="R56" s="57"/>
      <c r="S56" s="57"/>
      <c r="T56" s="57"/>
      <c r="U56" s="57"/>
      <c r="V56" s="57"/>
      <c r="W56" s="57"/>
      <c r="X56" s="57"/>
      <c r="Y56" s="57"/>
    </row>
    <row r="57" ht="12" customHeight="1">
      <c r="A57" t="s" s="12">
        <v>155</v>
      </c>
      <c r="B57" s="30">
        <v>42312</v>
      </c>
      <c r="C57" t="s" s="13">
        <v>493</v>
      </c>
      <c r="D57" t="s" s="12">
        <v>490</v>
      </c>
      <c r="E57" s="14">
        <v>1800</v>
      </c>
      <c r="F57" s="57"/>
      <c r="G57" s="57"/>
      <c r="H57" s="57"/>
      <c r="I57" s="57"/>
      <c r="J57" s="57"/>
      <c r="K57" s="57"/>
      <c r="L57" s="57"/>
      <c r="M57" s="57"/>
      <c r="N57" s="57"/>
      <c r="O57" s="57"/>
      <c r="P57" s="57"/>
      <c r="Q57" s="57"/>
      <c r="R57" s="57"/>
      <c r="S57" s="57"/>
      <c r="T57" s="57"/>
      <c r="U57" s="57"/>
      <c r="V57" s="57"/>
      <c r="W57" s="57"/>
      <c r="X57" s="57"/>
      <c r="Y57" s="57"/>
    </row>
    <row r="58" ht="12" customHeight="1">
      <c r="A58" t="s" s="12">
        <v>157</v>
      </c>
      <c r="B58" s="30">
        <v>42331</v>
      </c>
      <c r="C58" t="s" s="13">
        <v>484</v>
      </c>
      <c r="D58" t="s" s="12">
        <v>490</v>
      </c>
      <c r="E58" s="14">
        <v>1800</v>
      </c>
      <c r="F58" s="57"/>
      <c r="G58" s="57"/>
      <c r="H58" s="57"/>
      <c r="I58" s="57"/>
      <c r="J58" s="57"/>
      <c r="K58" s="57"/>
      <c r="L58" s="57"/>
      <c r="M58" s="57"/>
      <c r="N58" s="57"/>
      <c r="O58" s="57"/>
      <c r="P58" s="57"/>
      <c r="Q58" s="57"/>
      <c r="R58" s="57"/>
      <c r="S58" s="57"/>
      <c r="T58" s="57"/>
      <c r="U58" s="57"/>
      <c r="V58" s="57"/>
      <c r="W58" s="57"/>
      <c r="X58" s="57"/>
      <c r="Y58" s="57"/>
    </row>
    <row r="59" ht="12" customHeight="1">
      <c r="A59" t="s" s="12">
        <v>159</v>
      </c>
      <c r="B59" s="30">
        <v>42328</v>
      </c>
      <c r="C59" t="s" s="13">
        <v>484</v>
      </c>
      <c r="D59" t="s" s="12">
        <v>490</v>
      </c>
      <c r="E59" s="14">
        <v>1800</v>
      </c>
      <c r="F59" s="57"/>
      <c r="G59" s="57"/>
      <c r="H59" s="57"/>
      <c r="I59" s="57"/>
      <c r="J59" s="57"/>
      <c r="K59" s="57"/>
      <c r="L59" s="57"/>
      <c r="M59" s="57"/>
      <c r="N59" s="57"/>
      <c r="O59" s="57"/>
      <c r="P59" s="57"/>
      <c r="Q59" s="57"/>
      <c r="R59" s="57"/>
      <c r="S59" s="57"/>
      <c r="T59" s="57"/>
      <c r="U59" s="57"/>
      <c r="V59" s="57"/>
      <c r="W59" s="57"/>
      <c r="X59" s="57"/>
      <c r="Y59" s="57"/>
    </row>
    <row r="60" ht="12" customHeight="1">
      <c r="A60" t="s" s="12">
        <v>161</v>
      </c>
      <c r="B60" s="30">
        <v>42324</v>
      </c>
      <c r="C60" t="s" s="13">
        <v>492</v>
      </c>
      <c r="D60" t="s" s="12">
        <v>505</v>
      </c>
      <c r="E60" s="14">
        <v>1800</v>
      </c>
      <c r="F60" s="57"/>
      <c r="G60" s="57"/>
      <c r="H60" s="57"/>
      <c r="I60" s="57"/>
      <c r="J60" s="57"/>
      <c r="K60" s="57"/>
      <c r="L60" s="57"/>
      <c r="M60" s="57"/>
      <c r="N60" s="57"/>
      <c r="O60" s="57"/>
      <c r="P60" s="57"/>
      <c r="Q60" s="57"/>
      <c r="R60" s="57"/>
      <c r="S60" s="57"/>
      <c r="T60" s="57"/>
      <c r="U60" s="57"/>
      <c r="V60" s="57"/>
      <c r="W60" s="57"/>
      <c r="X60" s="57"/>
      <c r="Y60" s="57"/>
    </row>
    <row r="61" ht="12" customHeight="1">
      <c r="A61" t="s" s="12">
        <v>264</v>
      </c>
      <c r="B61" s="30">
        <v>42462</v>
      </c>
      <c r="C61" t="s" s="13">
        <v>484</v>
      </c>
      <c r="D61" t="s" s="12">
        <v>490</v>
      </c>
      <c r="E61" s="14">
        <v>1800</v>
      </c>
      <c r="F61" s="57"/>
      <c r="G61" s="57"/>
      <c r="H61" s="57"/>
      <c r="I61" s="57"/>
      <c r="J61" s="57"/>
      <c r="K61" s="57"/>
      <c r="L61" s="57"/>
      <c r="M61" s="57"/>
      <c r="N61" s="57"/>
      <c r="O61" s="57"/>
      <c r="P61" s="57"/>
      <c r="Q61" s="57"/>
      <c r="R61" s="57"/>
      <c r="S61" s="57"/>
      <c r="T61" s="57"/>
      <c r="U61" s="57"/>
      <c r="V61" s="57"/>
      <c r="W61" s="57"/>
      <c r="X61" s="57"/>
      <c r="Y61" s="57"/>
    </row>
    <row r="62" ht="12" customHeight="1">
      <c r="A62" t="s" s="12">
        <v>162</v>
      </c>
      <c r="B62" s="55">
        <v>42328</v>
      </c>
      <c r="C62" t="s" s="13">
        <v>506</v>
      </c>
      <c r="D62" t="s" s="12">
        <v>490</v>
      </c>
      <c r="E62" s="14">
        <v>1800</v>
      </c>
      <c r="F62" s="57"/>
      <c r="G62" s="57"/>
      <c r="H62" s="57"/>
      <c r="I62" s="57"/>
      <c r="J62" s="57"/>
      <c r="K62" s="57"/>
      <c r="L62" s="57"/>
      <c r="M62" s="57"/>
      <c r="N62" s="57"/>
      <c r="O62" s="57"/>
      <c r="P62" s="57"/>
      <c r="Q62" s="57"/>
      <c r="R62" s="57"/>
      <c r="S62" s="57"/>
      <c r="T62" s="57"/>
      <c r="U62" s="57"/>
      <c r="V62" s="57"/>
      <c r="W62" s="57"/>
      <c r="X62" s="57"/>
      <c r="Y62" s="57"/>
    </row>
    <row r="63" ht="12" customHeight="1">
      <c r="A63" t="s" s="29">
        <v>164</v>
      </c>
      <c r="B63" s="30">
        <v>42340</v>
      </c>
      <c r="C63" t="s" s="13">
        <v>492</v>
      </c>
      <c r="D63" t="s" s="12">
        <v>490</v>
      </c>
      <c r="E63" s="14">
        <v>1800</v>
      </c>
      <c r="F63" s="57"/>
      <c r="G63" s="57"/>
      <c r="H63" s="57"/>
      <c r="I63" s="57"/>
      <c r="J63" s="57"/>
      <c r="K63" s="57"/>
      <c r="L63" s="57"/>
      <c r="M63" s="57"/>
      <c r="N63" s="57"/>
      <c r="O63" s="57"/>
      <c r="P63" s="57"/>
      <c r="Q63" s="57"/>
      <c r="R63" s="57"/>
      <c r="S63" s="57"/>
      <c r="T63" s="57"/>
      <c r="U63" s="57"/>
      <c r="V63" s="57"/>
      <c r="W63" s="57"/>
      <c r="X63" s="57"/>
      <c r="Y63" s="57"/>
    </row>
    <row r="64" ht="12" customHeight="1">
      <c r="A64" t="s" s="29">
        <v>166</v>
      </c>
      <c r="B64" s="30">
        <v>42345</v>
      </c>
      <c r="C64" t="s" s="13">
        <v>492</v>
      </c>
      <c r="D64" t="s" s="12">
        <v>490</v>
      </c>
      <c r="E64" s="14">
        <v>1800</v>
      </c>
      <c r="F64" s="57"/>
      <c r="G64" s="57"/>
      <c r="H64" s="57"/>
      <c r="I64" s="57"/>
      <c r="J64" s="57"/>
      <c r="K64" s="57"/>
      <c r="L64" s="57"/>
      <c r="M64" s="57"/>
      <c r="N64" s="57"/>
      <c r="O64" s="57"/>
      <c r="P64" s="57"/>
      <c r="Q64" s="57"/>
      <c r="R64" s="57"/>
      <c r="S64" s="57"/>
      <c r="T64" s="57"/>
      <c r="U64" s="57"/>
      <c r="V64" s="57"/>
      <c r="W64" s="57"/>
      <c r="X64" s="57"/>
      <c r="Y64" s="57"/>
    </row>
    <row r="65" ht="12" customHeight="1">
      <c r="A65" t="s" s="12">
        <v>266</v>
      </c>
      <c r="B65" s="30">
        <v>42480</v>
      </c>
      <c r="C65" t="s" s="13">
        <v>507</v>
      </c>
      <c r="D65" t="s" s="12">
        <v>490</v>
      </c>
      <c r="E65" s="14">
        <v>1800</v>
      </c>
      <c r="F65" s="57"/>
      <c r="G65" s="57"/>
      <c r="H65" s="57"/>
      <c r="I65" s="57"/>
      <c r="J65" s="57"/>
      <c r="K65" s="57"/>
      <c r="L65" s="57"/>
      <c r="M65" s="57"/>
      <c r="N65" s="57"/>
      <c r="O65" s="57"/>
      <c r="P65" s="57"/>
      <c r="Q65" s="57"/>
      <c r="R65" s="57"/>
      <c r="S65" s="57"/>
      <c r="T65" s="57"/>
      <c r="U65" s="57"/>
      <c r="V65" s="57"/>
      <c r="W65" s="57"/>
      <c r="X65" s="57"/>
      <c r="Y65" s="57"/>
    </row>
    <row r="66" ht="12" customHeight="1">
      <c r="A66" t="s" s="29">
        <v>167</v>
      </c>
      <c r="B66" s="30">
        <v>42375</v>
      </c>
      <c r="C66" t="s" s="13">
        <v>484</v>
      </c>
      <c r="D66" t="s" s="12">
        <v>490</v>
      </c>
      <c r="E66" s="14">
        <v>1800</v>
      </c>
      <c r="F66" s="57"/>
      <c r="G66" s="57"/>
      <c r="H66" s="57"/>
      <c r="I66" s="57"/>
      <c r="J66" s="57"/>
      <c r="K66" s="57"/>
      <c r="L66" s="57"/>
      <c r="M66" s="57"/>
      <c r="N66" s="57"/>
      <c r="O66" s="57"/>
      <c r="P66" s="57"/>
      <c r="Q66" s="57"/>
      <c r="R66" s="57"/>
      <c r="S66" s="57"/>
      <c r="T66" s="57"/>
      <c r="U66" s="57"/>
      <c r="V66" s="57"/>
      <c r="W66" s="57"/>
      <c r="X66" s="57"/>
      <c r="Y66" s="57"/>
    </row>
    <row r="67" ht="12" customHeight="1">
      <c r="A67" t="s" s="29">
        <v>168</v>
      </c>
      <c r="B67" s="30">
        <v>42377</v>
      </c>
      <c r="C67" t="s" s="13">
        <v>484</v>
      </c>
      <c r="D67" s="9">
        <v>1112</v>
      </c>
      <c r="E67" s="14">
        <v>1800</v>
      </c>
      <c r="F67" s="57"/>
      <c r="G67" s="57"/>
      <c r="H67" s="57"/>
      <c r="I67" s="57"/>
      <c r="J67" s="57"/>
      <c r="K67" s="57"/>
      <c r="L67" s="57"/>
      <c r="M67" s="57"/>
      <c r="N67" s="57"/>
      <c r="O67" s="57"/>
      <c r="P67" s="57"/>
      <c r="Q67" s="57"/>
      <c r="R67" s="57"/>
      <c r="S67" s="57"/>
      <c r="T67" s="57"/>
      <c r="U67" s="57"/>
      <c r="V67" s="57"/>
      <c r="W67" s="57"/>
      <c r="X67" s="57"/>
      <c r="Y67" s="57"/>
    </row>
    <row r="68" ht="12" customHeight="1">
      <c r="A68" t="s" s="12">
        <v>268</v>
      </c>
      <c r="B68" s="30">
        <v>42502</v>
      </c>
      <c r="C68" t="s" s="13">
        <v>484</v>
      </c>
      <c r="D68" t="s" s="12">
        <v>490</v>
      </c>
      <c r="E68" s="14">
        <v>1800</v>
      </c>
      <c r="F68" s="57"/>
      <c r="G68" s="57"/>
      <c r="H68" s="57"/>
      <c r="I68" s="57"/>
      <c r="J68" s="57"/>
      <c r="K68" s="57"/>
      <c r="L68" s="57"/>
      <c r="M68" s="57"/>
      <c r="N68" s="57"/>
      <c r="O68" s="57"/>
      <c r="P68" s="57"/>
      <c r="Q68" s="57"/>
      <c r="R68" s="57"/>
      <c r="S68" s="57"/>
      <c r="T68" s="57"/>
      <c r="U68" s="57"/>
      <c r="V68" s="57"/>
      <c r="W68" s="57"/>
      <c r="X68" s="57"/>
      <c r="Y68" s="57"/>
    </row>
    <row r="69" ht="12" customHeight="1">
      <c r="A69" t="s" s="29">
        <v>172</v>
      </c>
      <c r="B69" s="30">
        <v>42376</v>
      </c>
      <c r="C69" t="s" s="13">
        <v>484</v>
      </c>
      <c r="D69" t="s" s="12">
        <v>490</v>
      </c>
      <c r="E69" s="14">
        <v>1800</v>
      </c>
      <c r="F69" s="57"/>
      <c r="G69" s="57"/>
      <c r="H69" s="57"/>
      <c r="I69" s="57"/>
      <c r="J69" s="57"/>
      <c r="K69" s="57"/>
      <c r="L69" s="57"/>
      <c r="M69" s="57"/>
      <c r="N69" s="57"/>
      <c r="O69" s="57"/>
      <c r="P69" s="57"/>
      <c r="Q69" s="57"/>
      <c r="R69" s="57"/>
      <c r="S69" s="57"/>
      <c r="T69" s="57"/>
      <c r="U69" s="57"/>
      <c r="V69" s="57"/>
      <c r="W69" s="57"/>
      <c r="X69" s="57"/>
      <c r="Y69" s="57"/>
    </row>
    <row r="70" ht="12" customHeight="1">
      <c r="A70" t="s" s="12">
        <v>270</v>
      </c>
      <c r="B70" s="30">
        <v>42503</v>
      </c>
      <c r="C70" t="s" s="13">
        <v>491</v>
      </c>
      <c r="D70" t="s" s="12">
        <v>490</v>
      </c>
      <c r="E70" s="14">
        <v>1800</v>
      </c>
      <c r="F70" s="57"/>
      <c r="G70" s="57"/>
      <c r="H70" s="57"/>
      <c r="I70" s="57"/>
      <c r="J70" s="57"/>
      <c r="K70" s="57"/>
      <c r="L70" s="57"/>
      <c r="M70" s="57"/>
      <c r="N70" s="57"/>
      <c r="O70" s="57"/>
      <c r="P70" s="57"/>
      <c r="Q70" s="57"/>
      <c r="R70" s="57"/>
      <c r="S70" s="57"/>
      <c r="T70" s="57"/>
      <c r="U70" s="57"/>
      <c r="V70" s="57"/>
      <c r="W70" s="57"/>
      <c r="X70" s="57"/>
      <c r="Y70" s="57"/>
    </row>
    <row r="71" ht="12" customHeight="1">
      <c r="A71" t="s" s="29">
        <v>174</v>
      </c>
      <c r="B71" s="30">
        <v>42384</v>
      </c>
      <c r="C71" t="s" s="13">
        <v>492</v>
      </c>
      <c r="D71" s="9">
        <v>1223</v>
      </c>
      <c r="E71" s="14">
        <v>1800</v>
      </c>
      <c r="F71" s="57"/>
      <c r="G71" s="57"/>
      <c r="H71" s="57"/>
      <c r="I71" s="57"/>
      <c r="J71" s="57"/>
      <c r="K71" s="57"/>
      <c r="L71" s="57"/>
      <c r="M71" s="57"/>
      <c r="N71" s="57"/>
      <c r="O71" s="57"/>
      <c r="P71" s="57"/>
      <c r="Q71" s="57"/>
      <c r="R71" s="57"/>
      <c r="S71" s="57"/>
      <c r="T71" s="57"/>
      <c r="U71" s="57"/>
      <c r="V71" s="57"/>
      <c r="W71" s="57"/>
      <c r="X71" s="57"/>
      <c r="Y71" s="57"/>
    </row>
    <row r="72" ht="12" customHeight="1">
      <c r="A72" t="s" s="12">
        <v>272</v>
      </c>
      <c r="B72" s="30">
        <v>42516</v>
      </c>
      <c r="C72" t="s" s="13">
        <v>491</v>
      </c>
      <c r="D72" t="s" s="12">
        <v>490</v>
      </c>
      <c r="E72" s="14">
        <v>1800</v>
      </c>
      <c r="F72" s="57"/>
      <c r="G72" s="57"/>
      <c r="H72" s="57"/>
      <c r="I72" s="57"/>
      <c r="J72" s="57"/>
      <c r="K72" s="57"/>
      <c r="L72" s="57"/>
      <c r="M72" s="57"/>
      <c r="N72" s="57"/>
      <c r="O72" s="57"/>
      <c r="P72" s="57"/>
      <c r="Q72" s="57"/>
      <c r="R72" s="57"/>
      <c r="S72" s="57"/>
      <c r="T72" s="57"/>
      <c r="U72" s="57"/>
      <c r="V72" s="57"/>
      <c r="W72" s="57"/>
      <c r="X72" s="57"/>
      <c r="Y72" s="57"/>
    </row>
    <row r="73" ht="12" customHeight="1">
      <c r="A73" t="s" s="29">
        <v>175</v>
      </c>
      <c r="B73" s="30">
        <v>42397</v>
      </c>
      <c r="C73" t="s" s="13">
        <v>484</v>
      </c>
      <c r="D73" t="s" s="12">
        <v>508</v>
      </c>
      <c r="E73" s="14">
        <v>1800</v>
      </c>
      <c r="F73" s="57"/>
      <c r="G73" s="57"/>
      <c r="H73" s="57"/>
      <c r="I73" s="57"/>
      <c r="J73" s="57"/>
      <c r="K73" s="57"/>
      <c r="L73" s="57"/>
      <c r="M73" s="57"/>
      <c r="N73" s="57"/>
      <c r="O73" s="57"/>
      <c r="P73" s="57"/>
      <c r="Q73" s="57"/>
      <c r="R73" s="57"/>
      <c r="S73" s="57"/>
      <c r="T73" s="57"/>
      <c r="U73" s="57"/>
      <c r="V73" s="57"/>
      <c r="W73" s="57"/>
      <c r="X73" s="57"/>
      <c r="Y73" s="57"/>
    </row>
    <row r="74" ht="12" customHeight="1">
      <c r="A74" t="s" s="12">
        <v>273</v>
      </c>
      <c r="B74" s="30">
        <v>42515</v>
      </c>
      <c r="C74" t="s" s="13">
        <v>484</v>
      </c>
      <c r="D74" s="9">
        <v>2141</v>
      </c>
      <c r="E74" s="14">
        <v>1800</v>
      </c>
      <c r="F74" s="57"/>
      <c r="G74" s="57"/>
      <c r="H74" s="57"/>
      <c r="I74" s="57"/>
      <c r="J74" s="57"/>
      <c r="K74" s="57"/>
      <c r="L74" s="57"/>
      <c r="M74" s="57"/>
      <c r="N74" s="57"/>
      <c r="O74" s="57"/>
      <c r="P74" s="57"/>
      <c r="Q74" s="57"/>
      <c r="R74" s="57"/>
      <c r="S74" s="57"/>
      <c r="T74" s="57"/>
      <c r="U74" s="57"/>
      <c r="V74" s="57"/>
      <c r="W74" s="57"/>
      <c r="X74" s="57"/>
      <c r="Y74" s="57"/>
    </row>
    <row r="75" ht="12" customHeight="1">
      <c r="A75" t="s" s="29">
        <v>176</v>
      </c>
      <c r="B75" s="30">
        <v>42390</v>
      </c>
      <c r="C75" t="s" s="13">
        <v>484</v>
      </c>
      <c r="D75" t="s" s="12">
        <v>509</v>
      </c>
      <c r="E75" s="14">
        <v>1800</v>
      </c>
      <c r="F75" s="57"/>
      <c r="G75" s="57"/>
      <c r="H75" s="57"/>
      <c r="I75" s="57"/>
      <c r="J75" s="57"/>
      <c r="K75" s="57"/>
      <c r="L75" s="57"/>
      <c r="M75" s="57"/>
      <c r="N75" s="57"/>
      <c r="O75" s="57"/>
      <c r="P75" s="57"/>
      <c r="Q75" s="57"/>
      <c r="R75" s="57"/>
      <c r="S75" s="57"/>
      <c r="T75" s="57"/>
      <c r="U75" s="57"/>
      <c r="V75" s="57"/>
      <c r="W75" s="57"/>
      <c r="X75" s="57"/>
      <c r="Y75" s="57"/>
    </row>
    <row r="76" ht="12" customHeight="1">
      <c r="A76" t="s" s="29">
        <v>177</v>
      </c>
      <c r="B76" s="30">
        <v>42404</v>
      </c>
      <c r="C76" t="s" s="13">
        <v>484</v>
      </c>
      <c r="D76" t="s" s="12">
        <v>490</v>
      </c>
      <c r="E76" s="14">
        <v>1800</v>
      </c>
      <c r="F76" s="57"/>
      <c r="G76" s="57"/>
      <c r="H76" s="57"/>
      <c r="I76" s="57"/>
      <c r="J76" s="57"/>
      <c r="K76" s="57"/>
      <c r="L76" s="57"/>
      <c r="M76" s="57"/>
      <c r="N76" s="57"/>
      <c r="O76" s="57"/>
      <c r="P76" s="57"/>
      <c r="Q76" s="57"/>
      <c r="R76" s="57"/>
      <c r="S76" s="57"/>
      <c r="T76" s="57"/>
      <c r="U76" s="57"/>
      <c r="V76" s="57"/>
      <c r="W76" s="57"/>
      <c r="X76" s="57"/>
      <c r="Y76" s="57"/>
    </row>
    <row r="77" ht="12" customHeight="1">
      <c r="A77" t="s" s="12">
        <v>275</v>
      </c>
      <c r="B77" s="30">
        <v>42536</v>
      </c>
      <c r="C77" t="s" s="13">
        <v>510</v>
      </c>
      <c r="D77" s="9">
        <v>2612</v>
      </c>
      <c r="E77" s="14">
        <v>1800</v>
      </c>
      <c r="F77" s="57"/>
      <c r="G77" s="57"/>
      <c r="H77" s="57"/>
      <c r="I77" s="57"/>
      <c r="J77" s="57"/>
      <c r="K77" s="57"/>
      <c r="L77" s="57"/>
      <c r="M77" s="57"/>
      <c r="N77" s="57"/>
      <c r="O77" s="57"/>
      <c r="P77" s="57"/>
      <c r="Q77" s="57"/>
      <c r="R77" s="57"/>
      <c r="S77" s="57"/>
      <c r="T77" s="57"/>
      <c r="U77" s="57"/>
      <c r="V77" s="57"/>
      <c r="W77" s="57"/>
      <c r="X77" s="57"/>
      <c r="Y77" s="57"/>
    </row>
    <row r="78" ht="12" customHeight="1">
      <c r="A78" t="s" s="29">
        <v>179</v>
      </c>
      <c r="B78" s="30">
        <v>42426</v>
      </c>
      <c r="C78" t="s" s="13">
        <v>484</v>
      </c>
      <c r="D78" s="9">
        <v>2541</v>
      </c>
      <c r="E78" s="14">
        <v>1800</v>
      </c>
      <c r="F78" s="57"/>
      <c r="G78" s="57"/>
      <c r="H78" s="57"/>
      <c r="I78" s="57"/>
      <c r="J78" s="57"/>
      <c r="K78" s="57"/>
      <c r="L78" s="57"/>
      <c r="M78" s="57"/>
      <c r="N78" s="57"/>
      <c r="O78" s="57"/>
      <c r="P78" s="57"/>
      <c r="Q78" s="57"/>
      <c r="R78" s="57"/>
      <c r="S78" s="57"/>
      <c r="T78" s="57"/>
      <c r="U78" s="57"/>
      <c r="V78" s="57"/>
      <c r="W78" s="57"/>
      <c r="X78" s="57"/>
      <c r="Y78" s="57"/>
    </row>
    <row r="79" ht="12" customHeight="1">
      <c r="A79" t="s" s="12">
        <v>276</v>
      </c>
      <c r="B79" s="30">
        <v>42562</v>
      </c>
      <c r="C79" t="s" s="13">
        <v>492</v>
      </c>
      <c r="D79" t="s" s="12">
        <v>511</v>
      </c>
      <c r="E79" s="14">
        <v>1800</v>
      </c>
      <c r="F79" s="57"/>
      <c r="G79" s="57"/>
      <c r="H79" s="57"/>
      <c r="I79" s="57"/>
      <c r="J79" s="57"/>
      <c r="K79" s="57"/>
      <c r="L79" s="57"/>
      <c r="M79" s="57"/>
      <c r="N79" s="57"/>
      <c r="O79" s="57"/>
      <c r="P79" s="57"/>
      <c r="Q79" s="57"/>
      <c r="R79" s="57"/>
      <c r="S79" s="57"/>
      <c r="T79" s="57"/>
      <c r="U79" s="57"/>
      <c r="V79" s="57"/>
      <c r="W79" s="57"/>
      <c r="X79" s="57"/>
      <c r="Y79" s="57"/>
    </row>
    <row r="80" ht="12" customHeight="1">
      <c r="A80" t="s" s="12">
        <v>180</v>
      </c>
      <c r="B80" s="30">
        <v>42464</v>
      </c>
      <c r="C80" t="s" s="13">
        <v>484</v>
      </c>
      <c r="D80" t="s" s="12">
        <v>512</v>
      </c>
      <c r="E80" s="14">
        <v>1800</v>
      </c>
      <c r="F80" s="57"/>
      <c r="G80" s="57"/>
      <c r="H80" s="57"/>
      <c r="I80" s="57"/>
      <c r="J80" s="57"/>
      <c r="K80" s="57"/>
      <c r="L80" s="57"/>
      <c r="M80" s="57"/>
      <c r="N80" s="57"/>
      <c r="O80" s="57"/>
      <c r="P80" s="57"/>
      <c r="Q80" s="57"/>
      <c r="R80" s="57"/>
      <c r="S80" s="57"/>
      <c r="T80" s="57"/>
      <c r="U80" s="57"/>
      <c r="V80" s="57"/>
      <c r="W80" s="57"/>
      <c r="X80" s="57"/>
      <c r="Y80" s="57"/>
    </row>
    <row r="81" ht="12" customHeight="1">
      <c r="A81" t="s" s="12">
        <v>277</v>
      </c>
      <c r="B81" s="30">
        <v>42583</v>
      </c>
      <c r="C81" t="s" s="13">
        <v>492</v>
      </c>
      <c r="D81" s="9">
        <v>2512</v>
      </c>
      <c r="E81" s="14">
        <v>1800</v>
      </c>
      <c r="F81" s="57"/>
      <c r="G81" s="57"/>
      <c r="H81" s="57"/>
      <c r="I81" s="57"/>
      <c r="J81" s="57"/>
      <c r="K81" s="57"/>
      <c r="L81" s="57"/>
      <c r="M81" s="57"/>
      <c r="N81" s="57"/>
      <c r="O81" s="57"/>
      <c r="P81" s="57"/>
      <c r="Q81" s="57"/>
      <c r="R81" s="57"/>
      <c r="S81" s="57"/>
      <c r="T81" s="57"/>
      <c r="U81" s="57"/>
      <c r="V81" s="57"/>
      <c r="W81" s="57"/>
      <c r="X81" s="57"/>
      <c r="Y81" s="57"/>
    </row>
    <row r="82" ht="12" customHeight="1">
      <c r="A82" t="s" s="12">
        <v>182</v>
      </c>
      <c r="B82" s="30">
        <v>42751</v>
      </c>
      <c r="C82" t="s" s="13">
        <v>484</v>
      </c>
      <c r="D82" t="s" s="12">
        <v>490</v>
      </c>
      <c r="E82" s="14">
        <v>1800</v>
      </c>
      <c r="F82" s="57"/>
      <c r="G82" s="57"/>
      <c r="H82" s="57"/>
      <c r="I82" s="57"/>
      <c r="J82" s="57"/>
      <c r="K82" s="57"/>
      <c r="L82" s="57"/>
      <c r="M82" s="57"/>
      <c r="N82" s="57"/>
      <c r="O82" s="57"/>
      <c r="P82" s="57"/>
      <c r="Q82" s="57"/>
      <c r="R82" s="57"/>
      <c r="S82" s="57"/>
      <c r="T82" s="57"/>
      <c r="U82" s="57"/>
      <c r="V82" s="57"/>
      <c r="W82" s="57"/>
      <c r="X82" s="57"/>
      <c r="Y82" s="57"/>
    </row>
    <row r="83" ht="12" customHeight="1">
      <c r="A83" t="s" s="12">
        <v>279</v>
      </c>
      <c r="B83" s="30">
        <v>42863</v>
      </c>
      <c r="C83" t="s" s="13">
        <v>484</v>
      </c>
      <c r="D83" t="s" s="12">
        <v>490</v>
      </c>
      <c r="E83" s="14">
        <v>1800</v>
      </c>
      <c r="F83" s="57"/>
      <c r="G83" s="57"/>
      <c r="H83" s="57"/>
      <c r="I83" s="57"/>
      <c r="J83" s="57"/>
      <c r="K83" s="57"/>
      <c r="L83" s="57"/>
      <c r="M83" s="57"/>
      <c r="N83" s="57"/>
      <c r="O83" s="57"/>
      <c r="P83" s="57"/>
      <c r="Q83" s="57"/>
      <c r="R83" s="57"/>
      <c r="S83" s="57"/>
      <c r="T83" s="57"/>
      <c r="U83" s="57"/>
      <c r="V83" s="57"/>
      <c r="W83" s="57"/>
      <c r="X83" s="57"/>
      <c r="Y83" s="57"/>
    </row>
    <row r="84" ht="12" customHeight="1">
      <c r="A84" t="s" s="12">
        <v>184</v>
      </c>
      <c r="B84" s="30">
        <v>42282</v>
      </c>
      <c r="C84" t="s" s="13">
        <v>484</v>
      </c>
      <c r="D84" t="s" s="12">
        <v>513</v>
      </c>
      <c r="E84" s="14">
        <v>1200</v>
      </c>
      <c r="F84" s="57"/>
      <c r="G84" s="57"/>
      <c r="H84" s="57"/>
      <c r="I84" s="57"/>
      <c r="J84" s="57"/>
      <c r="K84" s="57"/>
      <c r="L84" s="57"/>
      <c r="M84" s="57"/>
      <c r="N84" s="57"/>
      <c r="O84" s="57"/>
      <c r="P84" s="57"/>
      <c r="Q84" s="57"/>
      <c r="R84" s="57"/>
      <c r="S84" s="57"/>
      <c r="T84" s="57"/>
      <c r="U84" s="57"/>
      <c r="V84" s="57"/>
      <c r="W84" s="57"/>
      <c r="X84" s="57"/>
      <c r="Y84" s="57"/>
    </row>
    <row r="85" ht="12" customHeight="1">
      <c r="A85" t="s" s="12">
        <v>280</v>
      </c>
      <c r="B85" s="30">
        <v>42416</v>
      </c>
      <c r="C85" t="s" s="13">
        <v>484</v>
      </c>
      <c r="D85" t="s" s="12">
        <v>490</v>
      </c>
      <c r="E85" s="14">
        <v>1800</v>
      </c>
      <c r="F85" s="57"/>
      <c r="G85" s="57"/>
      <c r="H85" s="57"/>
      <c r="I85" s="57"/>
      <c r="J85" s="57"/>
      <c r="K85" s="57"/>
      <c r="L85" s="57"/>
      <c r="M85" s="57"/>
      <c r="N85" s="57"/>
      <c r="O85" s="57"/>
      <c r="P85" s="57"/>
      <c r="Q85" s="57"/>
      <c r="R85" s="57"/>
      <c r="S85" s="57"/>
      <c r="T85" s="57"/>
      <c r="U85" s="57"/>
      <c r="V85" s="57"/>
      <c r="W85" s="57"/>
      <c r="X85" s="57"/>
      <c r="Y85" s="57"/>
    </row>
    <row r="86" ht="12" customHeight="1">
      <c r="A86" t="s" s="12">
        <v>210</v>
      </c>
      <c r="B86" s="30">
        <v>42291</v>
      </c>
      <c r="C86" t="s" s="13">
        <v>492</v>
      </c>
      <c r="D86" t="s" s="12">
        <v>490</v>
      </c>
      <c r="E86" s="14">
        <v>1200</v>
      </c>
      <c r="F86" s="57"/>
      <c r="G86" s="57"/>
      <c r="H86" s="57"/>
      <c r="I86" s="57"/>
      <c r="J86" s="57"/>
      <c r="K86" s="57"/>
      <c r="L86" s="57"/>
      <c r="M86" s="57"/>
      <c r="N86" s="57"/>
      <c r="O86" s="57"/>
      <c r="P86" s="57"/>
      <c r="Q86" s="57"/>
      <c r="R86" s="57"/>
      <c r="S86" s="57"/>
      <c r="T86" s="57"/>
      <c r="U86" s="57"/>
      <c r="V86" s="57"/>
      <c r="W86" s="57"/>
      <c r="X86" s="57"/>
      <c r="Y86" s="57"/>
    </row>
    <row r="87" ht="12" customHeight="1">
      <c r="A87" t="s" s="12">
        <v>211</v>
      </c>
      <c r="B87" s="30">
        <v>42327</v>
      </c>
      <c r="C87" t="s" s="13">
        <v>497</v>
      </c>
      <c r="D87" t="s" s="62">
        <v>514</v>
      </c>
      <c r="E87" s="14">
        <v>1800</v>
      </c>
      <c r="F87" s="57"/>
      <c r="G87" s="57"/>
      <c r="H87" s="57"/>
      <c r="I87" s="57"/>
      <c r="J87" s="57"/>
      <c r="K87" s="57"/>
      <c r="L87" s="57"/>
      <c r="M87" s="57"/>
      <c r="N87" s="57"/>
      <c r="O87" s="57"/>
      <c r="P87" s="57"/>
      <c r="Q87" s="57"/>
      <c r="R87" s="57"/>
      <c r="S87" s="57"/>
      <c r="T87" s="57"/>
      <c r="U87" s="57"/>
      <c r="V87" s="57"/>
      <c r="W87" s="57"/>
      <c r="X87" s="57"/>
      <c r="Y87" s="57"/>
    </row>
    <row r="88" ht="12" customHeight="1">
      <c r="A88" t="s" s="12">
        <v>281</v>
      </c>
      <c r="B88" s="30">
        <v>42443</v>
      </c>
      <c r="C88" t="s" s="13">
        <v>484</v>
      </c>
      <c r="D88" t="s" s="12">
        <v>490</v>
      </c>
      <c r="E88" s="14">
        <v>1800</v>
      </c>
      <c r="F88" s="57"/>
      <c r="G88" s="57"/>
      <c r="H88" s="57"/>
      <c r="I88" s="57"/>
      <c r="J88" s="57"/>
      <c r="K88" s="57"/>
      <c r="L88" s="57"/>
      <c r="M88" s="57"/>
      <c r="N88" s="57"/>
      <c r="O88" s="57"/>
      <c r="P88" s="57"/>
      <c r="Q88" s="57"/>
      <c r="R88" s="57"/>
      <c r="S88" s="57"/>
      <c r="T88" s="57"/>
      <c r="U88" s="57"/>
      <c r="V88" s="57"/>
      <c r="W88" s="57"/>
      <c r="X88" s="57"/>
      <c r="Y88" s="57"/>
    </row>
    <row r="89" ht="12" customHeight="1">
      <c r="A89" t="s" s="12">
        <v>185</v>
      </c>
      <c r="B89" s="30">
        <v>42313</v>
      </c>
      <c r="C89" t="s" s="13">
        <v>492</v>
      </c>
      <c r="D89" t="s" s="12">
        <v>490</v>
      </c>
      <c r="E89" s="14">
        <v>1800</v>
      </c>
      <c r="F89" s="57"/>
      <c r="G89" s="57"/>
      <c r="H89" s="57"/>
      <c r="I89" s="57"/>
      <c r="J89" s="57"/>
      <c r="K89" s="57"/>
      <c r="L89" s="57"/>
      <c r="M89" s="57"/>
      <c r="N89" s="57"/>
      <c r="O89" s="57"/>
      <c r="P89" s="57"/>
      <c r="Q89" s="57"/>
      <c r="R89" s="57"/>
      <c r="S89" s="57"/>
      <c r="T89" s="57"/>
      <c r="U89" s="57"/>
      <c r="V89" s="57"/>
      <c r="W89" s="57"/>
      <c r="X89" s="57"/>
      <c r="Y89" s="57"/>
    </row>
    <row r="90" ht="12" customHeight="1">
      <c r="A90" t="s" s="12">
        <v>212</v>
      </c>
      <c r="B90" s="30">
        <v>42359</v>
      </c>
      <c r="C90" t="s" s="13">
        <v>484</v>
      </c>
      <c r="D90" t="s" s="12">
        <v>490</v>
      </c>
      <c r="E90" s="14">
        <v>1800</v>
      </c>
      <c r="F90" s="57"/>
      <c r="G90" s="57"/>
      <c r="H90" s="57"/>
      <c r="I90" s="57"/>
      <c r="J90" s="57"/>
      <c r="K90" s="57"/>
      <c r="L90" s="57"/>
      <c r="M90" s="57"/>
      <c r="N90" s="57"/>
      <c r="O90" s="57"/>
      <c r="P90" s="57"/>
      <c r="Q90" s="57"/>
      <c r="R90" s="57"/>
      <c r="S90" s="57"/>
      <c r="T90" s="57"/>
      <c r="U90" s="57"/>
      <c r="V90" s="57"/>
      <c r="W90" s="57"/>
      <c r="X90" s="57"/>
      <c r="Y90" s="57"/>
    </row>
    <row r="91" ht="12" customHeight="1">
      <c r="A91" t="s" s="12">
        <v>213</v>
      </c>
      <c r="B91" s="30">
        <v>42386</v>
      </c>
      <c r="C91" t="s" s="13">
        <v>484</v>
      </c>
      <c r="D91" t="s" s="12">
        <v>490</v>
      </c>
      <c r="E91" s="14">
        <v>1800</v>
      </c>
      <c r="F91" s="57"/>
      <c r="G91" s="57"/>
      <c r="H91" s="57"/>
      <c r="I91" s="57"/>
      <c r="J91" s="57"/>
      <c r="K91" s="57"/>
      <c r="L91" s="57"/>
      <c r="M91" s="57"/>
      <c r="N91" s="57"/>
      <c r="O91" s="57"/>
      <c r="P91" s="57"/>
      <c r="Q91" s="57"/>
      <c r="R91" s="57"/>
      <c r="S91" s="57"/>
      <c r="T91" s="57"/>
      <c r="U91" s="57"/>
      <c r="V91" s="57"/>
      <c r="W91" s="57"/>
      <c r="X91" s="57"/>
      <c r="Y91" s="57"/>
    </row>
    <row r="92" ht="12" customHeight="1">
      <c r="A92" t="s" s="12">
        <v>214</v>
      </c>
      <c r="B92" s="30">
        <v>42384</v>
      </c>
      <c r="C92" t="s" s="13">
        <v>484</v>
      </c>
      <c r="D92" t="s" s="12">
        <v>515</v>
      </c>
      <c r="E92" s="14">
        <v>1800</v>
      </c>
      <c r="F92" s="57"/>
      <c r="G92" s="57"/>
      <c r="H92" s="57"/>
      <c r="I92" s="57"/>
      <c r="J92" s="57"/>
      <c r="K92" s="57"/>
      <c r="L92" s="57"/>
      <c r="M92" s="57"/>
      <c r="N92" s="57"/>
      <c r="O92" s="57"/>
      <c r="P92" s="57"/>
      <c r="Q92" s="57"/>
      <c r="R92" s="57"/>
      <c r="S92" s="57"/>
      <c r="T92" s="57"/>
      <c r="U92" s="57"/>
      <c r="V92" s="57"/>
      <c r="W92" s="57"/>
      <c r="X92" s="57"/>
      <c r="Y92" s="57"/>
    </row>
    <row r="93" ht="12" customHeight="1">
      <c r="A93" t="s" s="12">
        <v>282</v>
      </c>
      <c r="B93" s="30">
        <v>42513</v>
      </c>
      <c r="C93" t="s" s="13">
        <v>516</v>
      </c>
      <c r="D93" t="s" s="12">
        <v>517</v>
      </c>
      <c r="E93" s="14">
        <v>1800</v>
      </c>
      <c r="F93" s="57"/>
      <c r="G93" s="57"/>
      <c r="H93" s="57"/>
      <c r="I93" s="57"/>
      <c r="J93" s="57"/>
      <c r="K93" s="57"/>
      <c r="L93" s="57"/>
      <c r="M93" s="57"/>
      <c r="N93" s="57"/>
      <c r="O93" s="57"/>
      <c r="P93" s="57"/>
      <c r="Q93" s="57"/>
      <c r="R93" s="57"/>
      <c r="S93" s="57"/>
      <c r="T93" s="57"/>
      <c r="U93" s="57"/>
      <c r="V93" s="57"/>
      <c r="W93" s="57"/>
      <c r="X93" s="57"/>
      <c r="Y93" s="57"/>
    </row>
    <row r="94" ht="12" customHeight="1">
      <c r="A94" t="s" s="12">
        <v>215</v>
      </c>
      <c r="B94" s="30">
        <v>42381</v>
      </c>
      <c r="C94" t="s" s="13">
        <v>484</v>
      </c>
      <c r="D94" s="9">
        <v>1023</v>
      </c>
      <c r="E94" s="14">
        <v>1800</v>
      </c>
      <c r="F94" s="57"/>
      <c r="G94" s="57"/>
      <c r="H94" s="57"/>
      <c r="I94" s="57"/>
      <c r="J94" s="57"/>
      <c r="K94" s="57"/>
      <c r="L94" s="57"/>
      <c r="M94" s="57"/>
      <c r="N94" s="57"/>
      <c r="O94" s="57"/>
      <c r="P94" s="57"/>
      <c r="Q94" s="57"/>
      <c r="R94" s="57"/>
      <c r="S94" s="57"/>
      <c r="T94" s="57"/>
      <c r="U94" s="57"/>
      <c r="V94" s="57"/>
      <c r="W94" s="57"/>
      <c r="X94" s="57"/>
      <c r="Y94" s="57"/>
    </row>
    <row r="95" ht="12" customHeight="1">
      <c r="A95" t="s" s="12">
        <v>283</v>
      </c>
      <c r="B95" s="30">
        <v>42503</v>
      </c>
      <c r="C95" t="s" s="13">
        <v>484</v>
      </c>
      <c r="D95" s="9">
        <v>1711</v>
      </c>
      <c r="E95" s="14">
        <v>1800</v>
      </c>
      <c r="F95" s="57"/>
      <c r="G95" s="57"/>
      <c r="H95" s="57"/>
      <c r="I95" s="57"/>
      <c r="J95" s="57"/>
      <c r="K95" s="57"/>
      <c r="L95" s="57"/>
      <c r="M95" s="57"/>
      <c r="N95" s="57"/>
      <c r="O95" s="57"/>
      <c r="P95" s="57"/>
      <c r="Q95" s="57"/>
      <c r="R95" s="57"/>
      <c r="S95" s="57"/>
      <c r="T95" s="57"/>
      <c r="U95" s="57"/>
      <c r="V95" s="57"/>
      <c r="W95" s="57"/>
      <c r="X95" s="57"/>
      <c r="Y95" s="57"/>
    </row>
    <row r="96" ht="12" customHeight="1">
      <c r="A96" t="s" s="12">
        <v>216</v>
      </c>
      <c r="B96" s="30">
        <v>42395</v>
      </c>
      <c r="C96" t="s" s="13">
        <v>492</v>
      </c>
      <c r="D96" s="9">
        <v>1413</v>
      </c>
      <c r="E96" s="14">
        <v>1800</v>
      </c>
      <c r="F96" s="57"/>
      <c r="G96" s="57"/>
      <c r="H96" s="57"/>
      <c r="I96" s="57"/>
      <c r="J96" s="57"/>
      <c r="K96" s="57"/>
      <c r="L96" s="57"/>
      <c r="M96" s="57"/>
      <c r="N96" s="57"/>
      <c r="O96" s="57"/>
      <c r="P96" s="57"/>
      <c r="Q96" s="57"/>
      <c r="R96" s="57"/>
      <c r="S96" s="57"/>
      <c r="T96" s="57"/>
      <c r="U96" s="57"/>
      <c r="V96" s="57"/>
      <c r="W96" s="57"/>
      <c r="X96" s="57"/>
      <c r="Y96" s="57"/>
    </row>
    <row r="97" ht="12" customHeight="1">
      <c r="A97" t="s" s="12">
        <v>284</v>
      </c>
      <c r="B97" s="30">
        <v>42522</v>
      </c>
      <c r="C97" t="s" s="13">
        <v>492</v>
      </c>
      <c r="D97" t="s" s="12">
        <v>490</v>
      </c>
      <c r="E97" s="14">
        <v>1800</v>
      </c>
      <c r="F97" s="57"/>
      <c r="G97" s="57"/>
      <c r="H97" s="57"/>
      <c r="I97" s="57"/>
      <c r="J97" s="57"/>
      <c r="K97" s="57"/>
      <c r="L97" s="57"/>
      <c r="M97" s="57"/>
      <c r="N97" s="57"/>
      <c r="O97" s="57"/>
      <c r="P97" s="57"/>
      <c r="Q97" s="57"/>
      <c r="R97" s="57"/>
      <c r="S97" s="57"/>
      <c r="T97" s="57"/>
      <c r="U97" s="57"/>
      <c r="V97" s="57"/>
      <c r="W97" s="57"/>
      <c r="X97" s="57"/>
      <c r="Y97" s="57"/>
    </row>
    <row r="98" ht="12" customHeight="1">
      <c r="A98" t="s" s="12">
        <v>217</v>
      </c>
      <c r="B98" s="30">
        <v>42401</v>
      </c>
      <c r="C98" t="s" s="13">
        <v>492</v>
      </c>
      <c r="D98" t="s" s="12">
        <v>518</v>
      </c>
      <c r="E98" s="14">
        <v>1800</v>
      </c>
      <c r="F98" s="57"/>
      <c r="G98" s="57"/>
      <c r="H98" s="57"/>
      <c r="I98" s="57"/>
      <c r="J98" s="57"/>
      <c r="K98" s="57"/>
      <c r="L98" s="57"/>
      <c r="M98" s="57"/>
      <c r="N98" s="57"/>
      <c r="O98" s="57"/>
      <c r="P98" s="57"/>
      <c r="Q98" s="57"/>
      <c r="R98" s="57"/>
      <c r="S98" s="57"/>
      <c r="T98" s="57"/>
      <c r="U98" s="57"/>
      <c r="V98" s="57"/>
      <c r="W98" s="57"/>
      <c r="X98" s="57"/>
      <c r="Y98" s="57"/>
    </row>
    <row r="99" ht="12" customHeight="1">
      <c r="A99" t="s" s="12">
        <v>285</v>
      </c>
      <c r="B99" s="30">
        <v>42535</v>
      </c>
      <c r="C99" t="s" s="13">
        <v>491</v>
      </c>
      <c r="D99" s="9">
        <v>1041</v>
      </c>
      <c r="E99" s="14">
        <v>1800</v>
      </c>
      <c r="F99" s="57"/>
      <c r="G99" s="57"/>
      <c r="H99" s="57"/>
      <c r="I99" s="57"/>
      <c r="J99" s="57"/>
      <c r="K99" s="57"/>
      <c r="L99" s="57"/>
      <c r="M99" s="57"/>
      <c r="N99" s="57"/>
      <c r="O99" s="57"/>
      <c r="P99" s="57"/>
      <c r="Q99" s="57"/>
      <c r="R99" s="57"/>
      <c r="S99" s="57"/>
      <c r="T99" s="57"/>
      <c r="U99" s="57"/>
      <c r="V99" s="57"/>
      <c r="W99" s="57"/>
      <c r="X99" s="57"/>
      <c r="Y99" s="57"/>
    </row>
    <row r="100" ht="12" customHeight="1">
      <c r="A100" t="s" s="12">
        <v>187</v>
      </c>
      <c r="B100" s="55">
        <v>42411</v>
      </c>
      <c r="C100" t="s" s="13">
        <v>492</v>
      </c>
      <c r="D100" s="9">
        <v>1413</v>
      </c>
      <c r="E100" s="14">
        <v>1800</v>
      </c>
      <c r="F100" s="57"/>
      <c r="G100" s="57"/>
      <c r="H100" s="57"/>
      <c r="I100" s="57"/>
      <c r="J100" s="57"/>
      <c r="K100" s="57"/>
      <c r="L100" s="57"/>
      <c r="M100" s="57"/>
      <c r="N100" s="57"/>
      <c r="O100" s="57"/>
      <c r="P100" s="57"/>
      <c r="Q100" s="57"/>
      <c r="R100" s="57"/>
      <c r="S100" s="57"/>
      <c r="T100" s="57"/>
      <c r="U100" s="57"/>
      <c r="V100" s="57"/>
      <c r="W100" s="57"/>
      <c r="X100" s="57"/>
      <c r="Y100" s="57"/>
    </row>
    <row r="101" ht="12" customHeight="1">
      <c r="A101" t="s" s="12">
        <v>286</v>
      </c>
      <c r="B101" s="30">
        <v>42559</v>
      </c>
      <c r="C101" t="s" s="13">
        <v>484</v>
      </c>
      <c r="D101" t="s" s="12">
        <v>490</v>
      </c>
      <c r="E101" s="14">
        <v>1800</v>
      </c>
      <c r="F101" s="57"/>
      <c r="G101" s="57"/>
      <c r="H101" s="57"/>
      <c r="I101" s="57"/>
      <c r="J101" s="57"/>
      <c r="K101" s="57"/>
      <c r="L101" s="57"/>
      <c r="M101" s="57"/>
      <c r="N101" s="57"/>
      <c r="O101" s="57"/>
      <c r="P101" s="57"/>
      <c r="Q101" s="57"/>
      <c r="R101" s="57"/>
      <c r="S101" s="57"/>
      <c r="T101" s="57"/>
      <c r="U101" s="57"/>
      <c r="V101" s="57"/>
      <c r="W101" s="57"/>
      <c r="X101" s="57"/>
      <c r="Y101" s="57"/>
    </row>
    <row r="102" ht="12" customHeight="1">
      <c r="A102" t="s" s="12">
        <v>218</v>
      </c>
      <c r="B102" s="30">
        <v>42417</v>
      </c>
      <c r="C102" t="s" s="13">
        <v>484</v>
      </c>
      <c r="D102" t="s" s="12">
        <v>490</v>
      </c>
      <c r="E102" s="14">
        <v>1800</v>
      </c>
      <c r="F102" s="57"/>
      <c r="G102" s="57"/>
      <c r="H102" s="57"/>
      <c r="I102" s="57"/>
      <c r="J102" s="57"/>
      <c r="K102" s="57"/>
      <c r="L102" s="57"/>
      <c r="M102" s="57"/>
      <c r="N102" s="57"/>
      <c r="O102" s="57"/>
      <c r="P102" s="57"/>
      <c r="Q102" s="57"/>
      <c r="R102" s="57"/>
      <c r="S102" s="57"/>
      <c r="T102" s="57"/>
      <c r="U102" s="57"/>
      <c r="V102" s="57"/>
      <c r="W102" s="57"/>
      <c r="X102" s="57"/>
      <c r="Y102" s="57"/>
    </row>
    <row r="103" ht="12" customHeight="1">
      <c r="A103" t="s" s="12">
        <v>288</v>
      </c>
      <c r="B103" s="30">
        <v>42552</v>
      </c>
      <c r="C103" t="s" s="13">
        <v>492</v>
      </c>
      <c r="D103" t="s" s="12">
        <v>490</v>
      </c>
      <c r="E103" s="14">
        <v>1800</v>
      </c>
      <c r="F103" s="57"/>
      <c r="G103" s="57"/>
      <c r="H103" s="57"/>
      <c r="I103" s="57"/>
      <c r="J103" s="57"/>
      <c r="K103" s="57"/>
      <c r="L103" s="57"/>
      <c r="M103" s="57"/>
      <c r="N103" s="57"/>
      <c r="O103" s="57"/>
      <c r="P103" s="57"/>
      <c r="Q103" s="57"/>
      <c r="R103" s="57"/>
      <c r="S103" s="57"/>
      <c r="T103" s="57"/>
      <c r="U103" s="57"/>
      <c r="V103" s="57"/>
      <c r="W103" s="57"/>
      <c r="X103" s="57"/>
      <c r="Y103" s="57"/>
    </row>
    <row r="104" ht="12" customHeight="1">
      <c r="A104" t="s" s="12">
        <v>128</v>
      </c>
      <c r="B104" s="30">
        <v>42459</v>
      </c>
      <c r="C104" t="s" s="13">
        <v>484</v>
      </c>
      <c r="D104" t="s" s="62">
        <v>519</v>
      </c>
      <c r="E104" s="14">
        <v>1800</v>
      </c>
      <c r="F104" s="57"/>
      <c r="G104" s="57"/>
      <c r="H104" s="57"/>
      <c r="I104" s="57"/>
      <c r="J104" s="57"/>
      <c r="K104" s="57"/>
      <c r="L104" s="57"/>
      <c r="M104" s="57"/>
      <c r="N104" s="57"/>
      <c r="O104" s="57"/>
      <c r="P104" s="57"/>
      <c r="Q104" s="57"/>
      <c r="R104" s="57"/>
      <c r="S104" s="57"/>
      <c r="T104" s="57"/>
      <c r="U104" s="57"/>
      <c r="V104" s="57"/>
      <c r="W104" s="57"/>
      <c r="X104" s="57"/>
      <c r="Y104" s="57"/>
    </row>
    <row r="105" ht="12" customHeight="1">
      <c r="A105" t="s" s="12">
        <v>219</v>
      </c>
      <c r="B105" s="30">
        <v>42465</v>
      </c>
      <c r="C105" t="s" s="13">
        <v>484</v>
      </c>
      <c r="D105" t="s" s="62">
        <v>520</v>
      </c>
      <c r="E105" s="14">
        <v>1800</v>
      </c>
      <c r="F105" s="57"/>
      <c r="G105" s="57"/>
      <c r="H105" s="57"/>
      <c r="I105" s="57"/>
      <c r="J105" s="57"/>
      <c r="K105" s="57"/>
      <c r="L105" s="57"/>
      <c r="M105" s="57"/>
      <c r="N105" s="57"/>
      <c r="O105" s="57"/>
      <c r="P105" s="57"/>
      <c r="Q105" s="57"/>
      <c r="R105" s="57"/>
      <c r="S105" s="57"/>
      <c r="T105" s="57"/>
      <c r="U105" s="57"/>
      <c r="V105" s="57"/>
      <c r="W105" s="57"/>
      <c r="X105" s="57"/>
      <c r="Y105" s="57"/>
    </row>
    <row r="106" ht="12" customHeight="1">
      <c r="A106" t="s" s="12">
        <v>289</v>
      </c>
      <c r="B106" s="30">
        <v>42587</v>
      </c>
      <c r="C106" t="s" s="13">
        <v>484</v>
      </c>
      <c r="D106" t="s" s="12">
        <v>490</v>
      </c>
      <c r="E106" s="14">
        <v>1800</v>
      </c>
      <c r="F106" s="57"/>
      <c r="G106" s="57"/>
      <c r="H106" s="57"/>
      <c r="I106" s="57"/>
      <c r="J106" s="57"/>
      <c r="K106" s="57"/>
      <c r="L106" s="57"/>
      <c r="M106" s="57"/>
      <c r="N106" s="57"/>
      <c r="O106" s="57"/>
      <c r="P106" s="57"/>
      <c r="Q106" s="57"/>
      <c r="R106" s="57"/>
      <c r="S106" s="57"/>
      <c r="T106" s="57"/>
      <c r="U106" s="57"/>
      <c r="V106" s="57"/>
      <c r="W106" s="57"/>
      <c r="X106" s="57"/>
      <c r="Y106" s="57"/>
    </row>
    <row r="107" ht="12" customHeight="1">
      <c r="A107" t="s" s="12">
        <v>220</v>
      </c>
      <c r="B107" s="30">
        <v>42466</v>
      </c>
      <c r="C107" t="s" s="13">
        <v>484</v>
      </c>
      <c r="D107" t="s" s="62">
        <v>490</v>
      </c>
      <c r="E107" s="14">
        <v>1800</v>
      </c>
      <c r="F107" s="57"/>
      <c r="G107" s="57"/>
      <c r="H107" s="57"/>
      <c r="I107" s="57"/>
      <c r="J107" s="57"/>
      <c r="K107" s="57"/>
      <c r="L107" s="57"/>
      <c r="M107" s="57"/>
      <c r="N107" s="57"/>
      <c r="O107" s="57"/>
      <c r="P107" s="57"/>
      <c r="Q107" s="57"/>
      <c r="R107" s="57"/>
      <c r="S107" s="57"/>
      <c r="T107" s="57"/>
      <c r="U107" s="57"/>
      <c r="V107" s="57"/>
      <c r="W107" s="57"/>
      <c r="X107" s="57"/>
      <c r="Y107" s="57"/>
    </row>
    <row r="108" ht="12" customHeight="1">
      <c r="A108" t="s" s="12">
        <v>291</v>
      </c>
      <c r="B108" s="30">
        <v>42594</v>
      </c>
      <c r="C108" t="s" s="13">
        <v>484</v>
      </c>
      <c r="D108" t="s" s="12">
        <v>490</v>
      </c>
      <c r="E108" s="14">
        <v>1800</v>
      </c>
      <c r="F108" s="57"/>
      <c r="G108" s="57"/>
      <c r="H108" s="57"/>
      <c r="I108" s="57"/>
      <c r="J108" s="57"/>
      <c r="K108" s="57"/>
      <c r="L108" s="57"/>
      <c r="M108" s="57"/>
      <c r="N108" s="57"/>
      <c r="O108" s="57"/>
      <c r="P108" s="57"/>
      <c r="Q108" s="57"/>
      <c r="R108" s="57"/>
      <c r="S108" s="57"/>
      <c r="T108" s="57"/>
      <c r="U108" s="57"/>
      <c r="V108" s="57"/>
      <c r="W108" s="57"/>
      <c r="X108" s="57"/>
      <c r="Y108" s="57"/>
    </row>
    <row r="109" ht="12" customHeight="1">
      <c r="A109" t="s" s="12">
        <v>221</v>
      </c>
      <c r="B109" s="30">
        <v>42472</v>
      </c>
      <c r="C109" t="s" s="13">
        <v>484</v>
      </c>
      <c r="D109" t="s" s="12">
        <v>490</v>
      </c>
      <c r="E109" s="14">
        <v>1800</v>
      </c>
      <c r="F109" s="57"/>
      <c r="G109" s="57"/>
      <c r="H109" s="57"/>
      <c r="I109" s="57"/>
      <c r="J109" s="57"/>
      <c r="K109" s="57"/>
      <c r="L109" s="57"/>
      <c r="M109" s="57"/>
      <c r="N109" s="57"/>
      <c r="O109" s="57"/>
      <c r="P109" s="57"/>
      <c r="Q109" s="57"/>
      <c r="R109" s="57"/>
      <c r="S109" s="57"/>
      <c r="T109" s="57"/>
      <c r="U109" s="57"/>
      <c r="V109" s="57"/>
      <c r="W109" s="57"/>
      <c r="X109" s="57"/>
      <c r="Y109" s="57"/>
    </row>
    <row r="110" ht="12" customHeight="1">
      <c r="A110" t="s" s="12">
        <v>292</v>
      </c>
      <c r="B110" s="30">
        <v>42606</v>
      </c>
      <c r="C110" t="s" s="13">
        <v>492</v>
      </c>
      <c r="D110" t="s" s="12">
        <v>490</v>
      </c>
      <c r="E110" s="14">
        <v>1800</v>
      </c>
      <c r="F110" s="57"/>
      <c r="G110" s="57"/>
      <c r="H110" s="57"/>
      <c r="I110" s="57"/>
      <c r="J110" s="57"/>
      <c r="K110" s="57"/>
      <c r="L110" s="57"/>
      <c r="M110" s="57"/>
      <c r="N110" s="57"/>
      <c r="O110" s="57"/>
      <c r="P110" s="57"/>
      <c r="Q110" s="57"/>
      <c r="R110" s="57"/>
      <c r="S110" s="57"/>
      <c r="T110" s="57"/>
      <c r="U110" s="57"/>
      <c r="V110" s="57"/>
      <c r="W110" s="57"/>
      <c r="X110" s="57"/>
      <c r="Y110" s="57"/>
    </row>
    <row r="111" ht="12" customHeight="1">
      <c r="A111" t="s" s="12">
        <v>460</v>
      </c>
      <c r="B111" s="30">
        <v>42235</v>
      </c>
      <c r="C111" t="s" s="13">
        <v>492</v>
      </c>
      <c r="D111" s="9">
        <v>2512</v>
      </c>
      <c r="E111" s="14">
        <v>1200</v>
      </c>
      <c r="F111" s="57"/>
      <c r="G111" s="57"/>
      <c r="H111" s="57"/>
      <c r="I111" s="57"/>
      <c r="J111" s="57"/>
      <c r="K111" s="57"/>
      <c r="L111" s="57"/>
      <c r="M111" s="57"/>
      <c r="N111" s="57"/>
      <c r="O111" s="57"/>
      <c r="P111" s="57"/>
      <c r="Q111" s="57"/>
      <c r="R111" s="57"/>
      <c r="S111" s="57"/>
      <c r="T111" s="57"/>
      <c r="U111" s="57"/>
      <c r="V111" s="57"/>
      <c r="W111" s="57"/>
      <c r="X111" s="57"/>
      <c r="Y111" s="57"/>
    </row>
    <row r="112" ht="12" customHeight="1">
      <c r="A112" t="s" s="12">
        <v>222</v>
      </c>
      <c r="B112" s="30">
        <v>42234</v>
      </c>
      <c r="C112" t="s" s="13">
        <v>484</v>
      </c>
      <c r="D112" t="s" s="12">
        <v>490</v>
      </c>
      <c r="E112" s="14">
        <v>1200</v>
      </c>
      <c r="F112" s="57"/>
      <c r="G112" s="57"/>
      <c r="H112" s="57"/>
      <c r="I112" s="57"/>
      <c r="J112" s="57"/>
      <c r="K112" s="57"/>
      <c r="L112" s="57"/>
      <c r="M112" s="57"/>
      <c r="N112" s="57"/>
      <c r="O112" s="57"/>
      <c r="P112" s="57"/>
      <c r="Q112" s="57"/>
      <c r="R112" s="57"/>
      <c r="S112" s="57"/>
      <c r="T112" s="57"/>
      <c r="U112" s="57"/>
      <c r="V112" s="57"/>
      <c r="W112" s="57"/>
      <c r="X112" s="57"/>
      <c r="Y112" s="57"/>
    </row>
    <row r="113" ht="12" customHeight="1">
      <c r="A113" t="s" s="12">
        <v>293</v>
      </c>
      <c r="B113" s="30">
        <v>42373</v>
      </c>
      <c r="C113" t="s" s="13">
        <v>484</v>
      </c>
      <c r="D113" t="s" s="12">
        <v>490</v>
      </c>
      <c r="E113" s="14">
        <v>1800</v>
      </c>
      <c r="F113" s="57"/>
      <c r="G113" s="57"/>
      <c r="H113" s="57"/>
      <c r="I113" s="57"/>
      <c r="J113" s="57"/>
      <c r="K113" s="57"/>
      <c r="L113" s="57"/>
      <c r="M113" s="57"/>
      <c r="N113" s="57"/>
      <c r="O113" s="57"/>
      <c r="P113" s="57"/>
      <c r="Q113" s="57"/>
      <c r="R113" s="57"/>
      <c r="S113" s="57"/>
      <c r="T113" s="57"/>
      <c r="U113" s="57"/>
      <c r="V113" s="57"/>
      <c r="W113" s="57"/>
      <c r="X113" s="57"/>
      <c r="Y113" s="57"/>
    </row>
    <row r="114" ht="12" customHeight="1">
      <c r="A114" t="s" s="12">
        <v>223</v>
      </c>
      <c r="B114" s="30">
        <v>42237</v>
      </c>
      <c r="C114" t="s" s="13">
        <v>484</v>
      </c>
      <c r="D114" t="s" s="12">
        <v>490</v>
      </c>
      <c r="E114" s="14">
        <v>1200</v>
      </c>
      <c r="F114" s="57"/>
      <c r="G114" s="57"/>
      <c r="H114" s="57"/>
      <c r="I114" s="57"/>
      <c r="J114" s="57"/>
      <c r="K114" s="57"/>
      <c r="L114" s="57"/>
      <c r="M114" s="57"/>
      <c r="N114" s="57"/>
      <c r="O114" s="57"/>
      <c r="P114" s="57"/>
      <c r="Q114" s="57"/>
      <c r="R114" s="57"/>
      <c r="S114" s="57"/>
      <c r="T114" s="57"/>
      <c r="U114" s="57"/>
      <c r="V114" s="57"/>
      <c r="W114" s="57"/>
      <c r="X114" s="57"/>
      <c r="Y114" s="57"/>
    </row>
    <row r="115" ht="12" customHeight="1">
      <c r="A115" t="s" s="12">
        <v>294</v>
      </c>
      <c r="B115" s="30">
        <v>42367</v>
      </c>
      <c r="C115" t="s" s="13">
        <v>484</v>
      </c>
      <c r="D115" s="9">
        <v>1823</v>
      </c>
      <c r="E115" s="14">
        <v>1800</v>
      </c>
      <c r="F115" s="57"/>
      <c r="G115" s="57"/>
      <c r="H115" s="57"/>
      <c r="I115" s="57"/>
      <c r="J115" s="57"/>
      <c r="K115" s="57"/>
      <c r="L115" s="57"/>
      <c r="M115" s="57"/>
      <c r="N115" s="57"/>
      <c r="O115" s="57"/>
      <c r="P115" s="57"/>
      <c r="Q115" s="57"/>
      <c r="R115" s="57"/>
      <c r="S115" s="57"/>
      <c r="T115" s="57"/>
      <c r="U115" s="57"/>
      <c r="V115" s="57"/>
      <c r="W115" s="57"/>
      <c r="X115" s="57"/>
      <c r="Y115" s="57"/>
    </row>
    <row r="116" ht="12" customHeight="1">
      <c r="A116" t="s" s="12">
        <v>225</v>
      </c>
      <c r="B116" s="30">
        <v>42250</v>
      </c>
      <c r="C116" t="s" s="13">
        <v>484</v>
      </c>
      <c r="D116" t="s" s="12">
        <v>521</v>
      </c>
      <c r="E116" s="14">
        <v>1200</v>
      </c>
      <c r="F116" s="57"/>
      <c r="G116" s="57"/>
      <c r="H116" s="57"/>
      <c r="I116" s="57"/>
      <c r="J116" s="57"/>
      <c r="K116" s="57"/>
      <c r="L116" s="57"/>
      <c r="M116" s="57"/>
      <c r="N116" s="57"/>
      <c r="O116" s="57"/>
      <c r="P116" s="57"/>
      <c r="Q116" s="57"/>
      <c r="R116" s="57"/>
      <c r="S116" s="57"/>
      <c r="T116" s="57"/>
      <c r="U116" s="57"/>
      <c r="V116" s="57"/>
      <c r="W116" s="57"/>
      <c r="X116" s="57"/>
      <c r="Y116" s="57"/>
    </row>
    <row r="117" ht="12" customHeight="1">
      <c r="A117" t="s" s="12">
        <v>295</v>
      </c>
      <c r="B117" s="30">
        <v>42373</v>
      </c>
      <c r="C117" t="s" s="13">
        <v>484</v>
      </c>
      <c r="D117" t="s" s="12">
        <v>490</v>
      </c>
      <c r="E117" s="14">
        <v>1800</v>
      </c>
      <c r="F117" s="57"/>
      <c r="G117" s="57"/>
      <c r="H117" s="57"/>
      <c r="I117" s="57"/>
      <c r="J117" s="57"/>
      <c r="K117" s="57"/>
      <c r="L117" s="57"/>
      <c r="M117" s="57"/>
      <c r="N117" s="57"/>
      <c r="O117" s="57"/>
      <c r="P117" s="57"/>
      <c r="Q117" s="57"/>
      <c r="R117" s="57"/>
      <c r="S117" s="57"/>
      <c r="T117" s="57"/>
      <c r="U117" s="57"/>
      <c r="V117" s="57"/>
      <c r="W117" s="57"/>
      <c r="X117" s="57"/>
      <c r="Y117" s="57"/>
    </row>
  </sheetData>
  <pageMargins left="0.747917" right="0.747917" top="0.984028" bottom="0.984028" header="0.511806" footer="0.511806"/>
  <pageSetup firstPageNumber="1" fitToHeight="1" fitToWidth="1" scale="100" useFirstPageNumber="0" orientation="portrait" pageOrder="downThenOver"/>
  <headerFooter>
    <oddFooter>&amp;C&amp;"Arial,Regular"&amp;12&amp;K000000&amp;P</oddFooter>
  </headerFooter>
</worksheet>
</file>

<file path=xl/worksheets/sheet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3" customHeight="1" outlineLevelRow="0" outlineLevelCol="0"/>
  <cols>
    <col min="1" max="5" width="24.3516" style="6" customWidth="1"/>
    <col min="6" max="256" width="8.85156" style="6" customWidth="1"/>
  </cols>
  <sheetData>
    <row r="1" ht="15" customHeight="1">
      <c r="A1" t="s" s="7">
        <v>6</v>
      </c>
      <c r="B1" s="8"/>
      <c r="C1" s="9"/>
      <c r="D1" s="10"/>
      <c r="E1" s="10"/>
    </row>
    <row r="2" ht="15" customHeight="1">
      <c r="A2" s="11">
        <v>100</v>
      </c>
      <c r="B2" t="s" s="12">
        <v>7</v>
      </c>
      <c r="C2" s="9"/>
      <c r="D2" s="10"/>
      <c r="E2" s="10"/>
    </row>
    <row r="3" ht="15" customHeight="1">
      <c r="A3" t="s" s="13">
        <v>8</v>
      </c>
      <c r="B3" t="s" s="12">
        <v>9</v>
      </c>
      <c r="C3" s="9"/>
      <c r="D3" s="10"/>
      <c r="E3" s="10"/>
    </row>
    <row r="4" ht="15" customHeight="1">
      <c r="A4" t="s" s="13">
        <v>10</v>
      </c>
      <c r="B4" t="s" s="12">
        <v>11</v>
      </c>
      <c r="C4" s="9"/>
      <c r="D4" s="10"/>
      <c r="E4" s="10"/>
    </row>
    <row r="5" ht="15" customHeight="1">
      <c r="A5" s="14">
        <v>200</v>
      </c>
      <c r="B5" t="s" s="12">
        <v>12</v>
      </c>
      <c r="C5" s="9"/>
      <c r="D5" s="10"/>
      <c r="E5" s="10"/>
    </row>
    <row r="6" ht="15" customHeight="1">
      <c r="A6" t="s" s="13">
        <v>13</v>
      </c>
      <c r="B6" t="s" s="12">
        <v>14</v>
      </c>
      <c r="C6" s="9"/>
      <c r="D6" s="10"/>
      <c r="E6" s="10"/>
    </row>
    <row r="7" ht="15" customHeight="1">
      <c r="A7" t="s" s="13">
        <v>15</v>
      </c>
      <c r="B7" t="s" s="12">
        <v>16</v>
      </c>
      <c r="C7" s="9"/>
      <c r="D7" s="10"/>
      <c r="E7" s="10"/>
    </row>
    <row r="8" ht="15" customHeight="1">
      <c r="A8" t="s" s="13">
        <v>17</v>
      </c>
      <c r="B8" t="s" s="12">
        <v>18</v>
      </c>
      <c r="C8" s="9"/>
      <c r="D8" s="10"/>
      <c r="E8" s="10"/>
    </row>
    <row r="9" ht="15" customHeight="1">
      <c r="A9" t="s" s="13">
        <v>19</v>
      </c>
      <c r="B9" t="s" s="12">
        <v>20</v>
      </c>
      <c r="C9" s="9"/>
      <c r="D9" s="10"/>
      <c r="E9" s="10"/>
    </row>
    <row r="10" ht="13.65" customHeight="1">
      <c r="A10" s="10"/>
      <c r="B10" s="10"/>
      <c r="C10" s="10"/>
      <c r="D10" s="10"/>
      <c r="E10" s="10"/>
    </row>
  </sheetData>
  <pageMargins left="0.747917" right="0.747917" top="0.984028" bottom="0.984028" header="0.511806" footer="0.511806"/>
  <pageSetup firstPageNumber="1" fitToHeight="1" fitToWidth="1" scale="100" useFirstPageNumber="0" orientation="portrait" pageOrder="downThenOver"/>
  <headerFooter>
    <oddFooter>&amp;C&amp;"Arial,Regular"&amp;12&amp;K000000&amp;P</oddFooter>
  </headerFooter>
</worksheet>
</file>

<file path=xl/worksheets/sheet3.xml><?xml version="1.0" encoding="utf-8"?>
<worksheet xmlns:r="http://schemas.openxmlformats.org/officeDocument/2006/relationships" xmlns="http://schemas.openxmlformats.org/spreadsheetml/2006/main">
  <dimension ref="A1:E31"/>
  <sheetViews>
    <sheetView workbookViewId="0" showGridLines="0" defaultGridColor="1"/>
  </sheetViews>
  <sheetFormatPr defaultColWidth="8.83333" defaultRowHeight="13" customHeight="1" outlineLevelRow="0" outlineLevelCol="0"/>
  <cols>
    <col min="1" max="1" width="12.1719" style="15" customWidth="1"/>
    <col min="2" max="2" width="54.1719" style="15" customWidth="1"/>
    <col min="3" max="5" width="10.6719" style="15" customWidth="1"/>
    <col min="6" max="256" width="8.85156" style="15" customWidth="1"/>
  </cols>
  <sheetData>
    <row r="1" ht="13.65" customHeight="1">
      <c r="A1" t="s" s="16">
        <v>22</v>
      </c>
      <c r="B1" t="s" s="16">
        <v>23</v>
      </c>
      <c r="C1" s="10"/>
      <c r="D1" s="10"/>
      <c r="E1" s="10"/>
    </row>
    <row r="2" ht="13.65" customHeight="1">
      <c r="A2" t="s" s="16">
        <v>24</v>
      </c>
      <c r="B2" t="s" s="16">
        <v>25</v>
      </c>
      <c r="C2" s="10"/>
      <c r="D2" s="10"/>
      <c r="E2" s="10"/>
    </row>
    <row r="3" ht="13.65" customHeight="1">
      <c r="A3" t="s" s="16">
        <v>26</v>
      </c>
      <c r="B3" t="s" s="16">
        <v>27</v>
      </c>
      <c r="C3" s="10"/>
      <c r="D3" s="10"/>
      <c r="E3" s="10"/>
    </row>
    <row r="4" ht="13.65" customHeight="1">
      <c r="A4" t="s" s="16">
        <v>28</v>
      </c>
      <c r="B4" t="s" s="16">
        <v>29</v>
      </c>
      <c r="C4" s="10"/>
      <c r="D4" s="10"/>
      <c r="E4" s="10"/>
    </row>
    <row r="5" ht="13.65" customHeight="1">
      <c r="A5" t="s" s="16">
        <v>30</v>
      </c>
      <c r="B5" t="s" s="16">
        <v>31</v>
      </c>
      <c r="C5" s="10"/>
      <c r="D5" s="10"/>
      <c r="E5" s="10"/>
    </row>
    <row r="6" ht="13.65" customHeight="1">
      <c r="A6" t="s" s="16">
        <v>32</v>
      </c>
      <c r="B6" t="s" s="16">
        <v>33</v>
      </c>
      <c r="C6" s="10"/>
      <c r="D6" s="10"/>
      <c r="E6" s="10"/>
    </row>
    <row r="7" ht="13.65" customHeight="1">
      <c r="A7" t="s" s="16">
        <v>34</v>
      </c>
      <c r="B7" t="s" s="16">
        <v>35</v>
      </c>
      <c r="C7" s="10"/>
      <c r="D7" s="10"/>
      <c r="E7" s="10"/>
    </row>
    <row r="8" ht="13.65" customHeight="1">
      <c r="A8" s="10"/>
      <c r="B8" s="10"/>
      <c r="C8" s="10"/>
      <c r="D8" s="10"/>
      <c r="E8" s="10"/>
    </row>
    <row r="9" ht="13.65" customHeight="1">
      <c r="A9" s="10"/>
      <c r="B9" s="10"/>
      <c r="C9" s="10"/>
      <c r="D9" s="10"/>
      <c r="E9" s="10"/>
    </row>
    <row r="10" ht="13.65" customHeight="1">
      <c r="A10" s="10"/>
      <c r="B10" s="10"/>
      <c r="C10" s="10"/>
      <c r="D10" s="10"/>
      <c r="E10" s="10"/>
    </row>
    <row r="11" ht="13.65" customHeight="1">
      <c r="A11" s="10"/>
      <c r="B11" t="s" s="17">
        <v>36</v>
      </c>
      <c r="C11" s="18"/>
      <c r="D11" s="10"/>
      <c r="E11" s="10"/>
    </row>
    <row r="12" ht="13.65" customHeight="1">
      <c r="A12" t="s" s="19">
        <v>37</v>
      </c>
      <c r="B12" s="20"/>
      <c r="C12" s="18"/>
      <c r="D12" s="10"/>
      <c r="E12" s="10"/>
    </row>
    <row r="13" ht="13.65" customHeight="1">
      <c r="A13" s="18">
        <v>1</v>
      </c>
      <c r="B13" t="s" s="17">
        <v>38</v>
      </c>
      <c r="C13" s="18"/>
      <c r="D13" s="10"/>
      <c r="E13" s="10"/>
    </row>
    <row r="14" ht="13.65" customHeight="1">
      <c r="A14" s="18">
        <v>2</v>
      </c>
      <c r="B14" t="s" s="17">
        <v>39</v>
      </c>
      <c r="C14" s="18"/>
      <c r="D14" s="10"/>
      <c r="E14" s="10"/>
    </row>
    <row r="15" ht="13.65" customHeight="1">
      <c r="A15" s="18">
        <v>3</v>
      </c>
      <c r="B15" t="s" s="17">
        <v>40</v>
      </c>
      <c r="C15" s="18"/>
      <c r="D15" s="10"/>
      <c r="E15" s="10"/>
    </row>
    <row r="16" ht="13.65" customHeight="1">
      <c r="A16" s="18">
        <v>4</v>
      </c>
      <c r="B16" t="s" s="17">
        <v>41</v>
      </c>
      <c r="C16" s="18"/>
      <c r="D16" s="10"/>
      <c r="E16" s="10"/>
    </row>
    <row r="17" ht="13.65" customHeight="1">
      <c r="A17" s="18">
        <v>5</v>
      </c>
      <c r="B17" t="s" s="17">
        <v>42</v>
      </c>
      <c r="C17" s="18"/>
      <c r="D17" s="10"/>
      <c r="E17" s="10"/>
    </row>
    <row r="18" ht="13.65" customHeight="1">
      <c r="A18" s="18">
        <v>6</v>
      </c>
      <c r="B18" t="s" s="17">
        <v>43</v>
      </c>
      <c r="C18" s="18"/>
      <c r="D18" s="10"/>
      <c r="E18" s="10"/>
    </row>
    <row r="19" ht="13.65" customHeight="1">
      <c r="A19" s="18">
        <v>7</v>
      </c>
      <c r="B19" t="s" s="17">
        <v>44</v>
      </c>
      <c r="C19" s="18"/>
      <c r="D19" s="10"/>
      <c r="E19" s="10"/>
    </row>
    <row r="20" ht="13.65" customHeight="1">
      <c r="A20" s="10"/>
      <c r="B20" s="10"/>
      <c r="C20" s="10"/>
      <c r="D20" s="10"/>
      <c r="E20" s="10"/>
    </row>
    <row r="21" ht="13.65" customHeight="1">
      <c r="A21" s="10"/>
      <c r="B21" s="10"/>
      <c r="C21" s="10"/>
      <c r="D21" s="10"/>
      <c r="E21" s="10"/>
    </row>
    <row r="22" ht="13.65" customHeight="1">
      <c r="A22" s="10"/>
      <c r="B22" t="s" s="17">
        <v>45</v>
      </c>
      <c r="C22" s="10"/>
      <c r="D22" s="10"/>
      <c r="E22" s="10"/>
    </row>
    <row r="23" ht="13.65" customHeight="1">
      <c r="A23" s="10"/>
      <c r="B23" s="10"/>
      <c r="C23" s="10"/>
      <c r="D23" s="10"/>
      <c r="E23" s="10"/>
    </row>
    <row r="24" ht="13.65" customHeight="1">
      <c r="A24" s="10"/>
      <c r="B24" t="s" s="16">
        <v>46</v>
      </c>
      <c r="C24" s="10"/>
      <c r="D24" s="10"/>
      <c r="E24" s="10"/>
    </row>
    <row r="25" ht="13.65" customHeight="1">
      <c r="A25" s="10"/>
      <c r="B25" t="s" s="16">
        <v>47</v>
      </c>
      <c r="C25" s="10"/>
      <c r="D25" s="10"/>
      <c r="E25" s="10"/>
    </row>
    <row r="26" ht="13.65" customHeight="1">
      <c r="A26" t="s" s="19">
        <v>48</v>
      </c>
      <c r="B26" s="10"/>
      <c r="C26" s="10"/>
      <c r="D26" s="10"/>
      <c r="E26" s="10"/>
    </row>
    <row r="27" ht="13.65" customHeight="1">
      <c r="A27" s="18">
        <v>12</v>
      </c>
      <c r="B27" t="s" s="16">
        <v>49</v>
      </c>
      <c r="C27" s="10"/>
      <c r="D27" s="10"/>
      <c r="E27" s="10"/>
    </row>
    <row r="28" ht="13.65" customHeight="1">
      <c r="A28" s="18">
        <v>16</v>
      </c>
      <c r="B28" t="s" s="16">
        <v>50</v>
      </c>
      <c r="C28" s="10"/>
      <c r="D28" s="10"/>
      <c r="E28" s="10"/>
    </row>
    <row r="29" ht="13.65" customHeight="1">
      <c r="A29" s="18">
        <v>18</v>
      </c>
      <c r="B29" t="s" s="16">
        <v>51</v>
      </c>
      <c r="C29" s="10"/>
      <c r="D29" s="10"/>
      <c r="E29" s="10"/>
    </row>
    <row r="30" ht="13.65" customHeight="1">
      <c r="A30" s="18">
        <v>19</v>
      </c>
      <c r="B30" t="s" s="16">
        <v>52</v>
      </c>
      <c r="C30" s="10"/>
      <c r="D30" s="10"/>
      <c r="E30" s="10"/>
    </row>
    <row r="31" ht="13.65" customHeight="1">
      <c r="A31" s="18">
        <v>20</v>
      </c>
      <c r="B31" t="s" s="16">
        <v>53</v>
      </c>
      <c r="C31" s="10"/>
      <c r="D31" s="10"/>
      <c r="E31" s="10"/>
    </row>
  </sheetData>
  <pageMargins left="0.7" right="0.7" top="0.75" bottom="0.75" header="0.511806" footer="0.511806"/>
  <pageSetup firstPageNumber="1" fitToHeight="1" fitToWidth="1" scale="100" useFirstPageNumber="0" orientation="portrait" pageOrder="downThenOver"/>
  <headerFooter>
    <oddFooter>&amp;C&amp;"Arial,Regular"&amp;12&amp;K000000&amp;P</oddFooter>
  </headerFooter>
</worksheet>
</file>

<file path=xl/worksheets/sheet4.xml><?xml version="1.0" encoding="utf-8"?>
<worksheet xmlns:r="http://schemas.openxmlformats.org/officeDocument/2006/relationships" xmlns="http://schemas.openxmlformats.org/spreadsheetml/2006/main">
  <dimension ref="A1:L126"/>
  <sheetViews>
    <sheetView workbookViewId="0" showGridLines="0" defaultGridColor="1"/>
  </sheetViews>
  <sheetFormatPr defaultColWidth="8.83333" defaultRowHeight="13" customHeight="1" outlineLevelRow="0" outlineLevelCol="0"/>
  <cols>
    <col min="1" max="3" width="24.3516" style="21" customWidth="1"/>
    <col min="4" max="4" width="25.1719" style="21" customWidth="1"/>
    <col min="5" max="5" width="24.3516" style="21" customWidth="1"/>
    <col min="6" max="6" width="16.5" style="21" customWidth="1"/>
    <col min="7" max="7" width="24.3516" style="21" customWidth="1"/>
    <col min="8" max="8" width="7.17188" style="21" customWidth="1"/>
    <col min="9" max="9" width="5.35156" style="21" customWidth="1"/>
    <col min="10" max="10" width="7.5" style="21" customWidth="1"/>
    <col min="11" max="11" width="8.35156" style="21" customWidth="1"/>
    <col min="12" max="12" width="28.6719" style="21" customWidth="1"/>
    <col min="13" max="256" width="8.85156" style="21" customWidth="1"/>
  </cols>
  <sheetData>
    <row r="1" ht="27" customHeight="1">
      <c r="A1" t="s" s="13">
        <v>55</v>
      </c>
      <c r="B1" t="s" s="13">
        <v>56</v>
      </c>
      <c r="C1" t="s" s="13">
        <v>57</v>
      </c>
      <c r="D1" t="s" s="13">
        <v>58</v>
      </c>
      <c r="E1" t="s" s="22">
        <v>59</v>
      </c>
      <c r="F1" t="s" s="23">
        <v>60</v>
      </c>
      <c r="G1" t="s" s="22">
        <v>61</v>
      </c>
      <c r="H1" t="s" s="13">
        <v>62</v>
      </c>
      <c r="I1" t="s" s="13">
        <v>63</v>
      </c>
      <c r="J1" t="s" s="13">
        <v>64</v>
      </c>
      <c r="K1" t="s" s="13">
        <v>65</v>
      </c>
      <c r="L1" t="s" s="22">
        <v>66</v>
      </c>
    </row>
    <row r="2" ht="15" customHeight="1">
      <c r="A2" t="s" s="13">
        <v>67</v>
      </c>
      <c r="B2" t="s" s="24">
        <v>68</v>
      </c>
      <c r="C2" s="25">
        <v>42262</v>
      </c>
      <c r="D2" t="s" s="24">
        <v>69</v>
      </c>
      <c r="E2" s="26">
        <f>15*7+3</f>
        <v>108</v>
      </c>
      <c r="F2" s="27">
        <v>41</v>
      </c>
      <c r="G2" s="28">
        <v>40</v>
      </c>
      <c r="H2" s="14">
        <v>1</v>
      </c>
      <c r="I2" s="14">
        <v>1</v>
      </c>
      <c r="J2" s="14">
        <v>1</v>
      </c>
      <c r="K2" s="9">
        <f>SUM(H2:J2)</f>
        <v>3</v>
      </c>
      <c r="L2" t="s" s="29">
        <v>70</v>
      </c>
    </row>
    <row r="3" ht="15" customHeight="1">
      <c r="A3" t="s" s="13">
        <v>71</v>
      </c>
      <c r="B3" t="s" s="13">
        <v>68</v>
      </c>
      <c r="C3" s="30">
        <v>42293</v>
      </c>
      <c r="D3" t="s" s="24">
        <v>72</v>
      </c>
      <c r="E3" s="31">
        <v>115</v>
      </c>
      <c r="F3" s="32">
        <v>22</v>
      </c>
      <c r="G3" s="31">
        <v>42</v>
      </c>
      <c r="H3" s="14">
        <v>1</v>
      </c>
      <c r="I3" s="14">
        <v>1</v>
      </c>
      <c r="J3" s="14">
        <v>1</v>
      </c>
      <c r="K3" s="9">
        <f>SUM(H3:J3)</f>
        <v>3</v>
      </c>
      <c r="L3" t="s" s="29">
        <v>73</v>
      </c>
    </row>
    <row r="4" ht="15" customHeight="1">
      <c r="A4" t="s" s="13">
        <v>74</v>
      </c>
      <c r="B4" t="s" s="13">
        <v>75</v>
      </c>
      <c r="C4" s="30">
        <v>42276</v>
      </c>
      <c r="D4" t="s" s="13">
        <v>76</v>
      </c>
      <c r="E4" s="14">
        <f>16*7</f>
        <v>112</v>
      </c>
      <c r="F4" s="33">
        <v>45</v>
      </c>
      <c r="G4" s="14">
        <v>43</v>
      </c>
      <c r="H4" s="14">
        <v>1</v>
      </c>
      <c r="I4" s="14">
        <v>1</v>
      </c>
      <c r="J4" s="14">
        <v>1</v>
      </c>
      <c r="K4" s="9">
        <f>SUM(H4:J4)</f>
        <v>3</v>
      </c>
      <c r="L4" s="34"/>
    </row>
    <row r="5" ht="15" customHeight="1">
      <c r="A5" t="s" s="13">
        <v>77</v>
      </c>
      <c r="B5" t="s" s="13">
        <v>75</v>
      </c>
      <c r="C5" s="30">
        <v>42279</v>
      </c>
      <c r="D5" t="s" s="13">
        <v>78</v>
      </c>
      <c r="E5" s="35">
        <v>113</v>
      </c>
      <c r="F5" s="36">
        <v>43</v>
      </c>
      <c r="G5" s="37">
        <v>42</v>
      </c>
      <c r="H5" s="14">
        <v>1</v>
      </c>
      <c r="I5" s="14">
        <v>1</v>
      </c>
      <c r="J5" s="14">
        <v>1</v>
      </c>
      <c r="K5" s="9">
        <f>SUM(H5:J5)</f>
        <v>3</v>
      </c>
      <c r="L5" s="34"/>
    </row>
    <row r="6" ht="15" customHeight="1">
      <c r="A6" t="s" s="13">
        <v>79</v>
      </c>
      <c r="B6" t="s" s="13">
        <v>75</v>
      </c>
      <c r="C6" s="30">
        <v>42286</v>
      </c>
      <c r="D6" t="s" s="13">
        <v>80</v>
      </c>
      <c r="E6" s="14">
        <f>17*7+1</f>
        <v>120</v>
      </c>
      <c r="F6" s="38">
        <v>40</v>
      </c>
      <c r="G6" s="14">
        <v>42</v>
      </c>
      <c r="H6" s="14">
        <v>1</v>
      </c>
      <c r="I6" s="14">
        <v>0</v>
      </c>
      <c r="J6" s="14">
        <v>0</v>
      </c>
      <c r="K6" s="9">
        <f>SUM(H6:J6)</f>
        <v>1</v>
      </c>
      <c r="L6" s="34"/>
    </row>
    <row r="7" ht="15" customHeight="1">
      <c r="A7" t="s" s="13">
        <v>81</v>
      </c>
      <c r="B7" t="s" s="13">
        <v>68</v>
      </c>
      <c r="C7" s="30">
        <v>42314</v>
      </c>
      <c r="D7" t="s" s="13">
        <v>82</v>
      </c>
      <c r="E7" s="35">
        <f>19*7+4</f>
        <v>137</v>
      </c>
      <c r="F7" s="36">
        <v>21</v>
      </c>
      <c r="G7" s="37">
        <v>42</v>
      </c>
      <c r="H7" s="14">
        <v>0</v>
      </c>
      <c r="I7" s="14">
        <v>1</v>
      </c>
      <c r="J7" s="14">
        <v>0</v>
      </c>
      <c r="K7" s="9">
        <f>SUM(H7:J7)</f>
        <v>1</v>
      </c>
      <c r="L7" t="s" s="29">
        <v>83</v>
      </c>
    </row>
    <row r="8" ht="15" customHeight="1">
      <c r="A8" t="s" s="13">
        <v>84</v>
      </c>
      <c r="B8" t="s" s="13">
        <v>75</v>
      </c>
      <c r="C8" s="30">
        <v>42310</v>
      </c>
      <c r="D8" t="s" s="13">
        <v>85</v>
      </c>
      <c r="E8" s="14">
        <f>20*7+6</f>
        <v>146</v>
      </c>
      <c r="F8" s="11">
        <v>42.5</v>
      </c>
      <c r="G8" s="14">
        <v>44</v>
      </c>
      <c r="H8" s="14">
        <v>1</v>
      </c>
      <c r="I8" s="14">
        <v>1</v>
      </c>
      <c r="J8" s="14">
        <v>1</v>
      </c>
      <c r="K8" s="9">
        <f>SUM(H8:J8)</f>
        <v>3</v>
      </c>
      <c r="L8" t="s" s="29">
        <v>86</v>
      </c>
    </row>
    <row r="9" ht="15" customHeight="1">
      <c r="A9" t="s" s="13">
        <v>87</v>
      </c>
      <c r="B9" t="s" s="13">
        <v>68</v>
      </c>
      <c r="C9" s="30">
        <v>42313</v>
      </c>
      <c r="D9" t="s" s="13">
        <v>88</v>
      </c>
      <c r="E9" s="14">
        <f>18*7</f>
        <v>126</v>
      </c>
      <c r="F9" s="14">
        <v>42.5</v>
      </c>
      <c r="G9" s="14">
        <v>39</v>
      </c>
      <c r="H9" s="14">
        <v>1</v>
      </c>
      <c r="I9" s="14">
        <v>1</v>
      </c>
      <c r="J9" s="14">
        <v>1</v>
      </c>
      <c r="K9" s="9">
        <f>SUM(H9:J9)</f>
        <v>3</v>
      </c>
      <c r="L9" s="34"/>
    </row>
    <row r="10" ht="15" customHeight="1">
      <c r="A10" t="s" s="13">
        <v>89</v>
      </c>
      <c r="B10" t="s" s="13">
        <v>75</v>
      </c>
      <c r="C10" s="30">
        <v>42300</v>
      </c>
      <c r="D10" t="s" s="13">
        <v>90</v>
      </c>
      <c r="E10" s="14">
        <f>16*7+4</f>
        <v>116</v>
      </c>
      <c r="F10" s="33">
        <v>11</v>
      </c>
      <c r="G10" s="14">
        <v>41</v>
      </c>
      <c r="H10" s="14">
        <v>1</v>
      </c>
      <c r="I10" s="14">
        <v>1</v>
      </c>
      <c r="J10" s="14">
        <v>1</v>
      </c>
      <c r="K10" s="9">
        <f>SUM(H10:J10)</f>
        <v>3</v>
      </c>
      <c r="L10" s="34"/>
    </row>
    <row r="11" ht="15" customHeight="1">
      <c r="A11" t="s" s="13">
        <v>91</v>
      </c>
      <c r="B11" t="s" s="13">
        <v>68</v>
      </c>
      <c r="C11" s="30">
        <v>42304</v>
      </c>
      <c r="D11" t="s" s="13">
        <v>92</v>
      </c>
      <c r="E11" s="35">
        <f>17*7+5</f>
        <v>124</v>
      </c>
      <c r="F11" s="36">
        <v>40</v>
      </c>
      <c r="G11" s="37">
        <v>41</v>
      </c>
      <c r="H11" s="14">
        <v>1</v>
      </c>
      <c r="I11" s="14">
        <v>1</v>
      </c>
      <c r="J11" s="14">
        <v>0</v>
      </c>
      <c r="K11" s="9">
        <f>SUM(H11:J11)</f>
        <v>2</v>
      </c>
      <c r="L11" t="s" s="29">
        <v>93</v>
      </c>
    </row>
    <row r="12" ht="15" customHeight="1">
      <c r="A12" t="s" s="13">
        <v>94</v>
      </c>
      <c r="B12" t="s" s="13">
        <v>75</v>
      </c>
      <c r="C12" s="30">
        <v>42320</v>
      </c>
      <c r="D12" t="s" s="13">
        <v>95</v>
      </c>
      <c r="E12" s="14">
        <v>142</v>
      </c>
      <c r="F12" s="11">
        <v>22</v>
      </c>
      <c r="G12" s="14">
        <v>43</v>
      </c>
      <c r="H12" s="14">
        <v>1</v>
      </c>
      <c r="I12" s="14">
        <v>1</v>
      </c>
      <c r="J12" s="14">
        <v>1</v>
      </c>
      <c r="K12" s="9">
        <f>SUM(H12:J12)</f>
        <v>3</v>
      </c>
      <c r="L12" s="34"/>
    </row>
    <row r="13" ht="15" customHeight="1">
      <c r="A13" t="s" s="13">
        <v>96</v>
      </c>
      <c r="B13" t="s" s="13">
        <v>75</v>
      </c>
      <c r="C13" s="30">
        <v>42320</v>
      </c>
      <c r="D13" t="s" s="13">
        <v>97</v>
      </c>
      <c r="E13" s="14">
        <v>135</v>
      </c>
      <c r="F13" s="14">
        <v>40.5</v>
      </c>
      <c r="G13" s="14">
        <v>44</v>
      </c>
      <c r="H13" s="14">
        <v>1</v>
      </c>
      <c r="I13" s="14">
        <v>1</v>
      </c>
      <c r="J13" s="14">
        <v>1</v>
      </c>
      <c r="K13" s="9">
        <f>SUM(H13:J13)</f>
        <v>3</v>
      </c>
      <c r="L13" t="s" s="29">
        <v>98</v>
      </c>
    </row>
    <row r="14" ht="15" customHeight="1">
      <c r="A14" t="s" s="13">
        <v>99</v>
      </c>
      <c r="B14" t="s" s="13">
        <v>75</v>
      </c>
      <c r="C14" s="30">
        <v>42321</v>
      </c>
      <c r="D14" t="s" s="13">
        <v>100</v>
      </c>
      <c r="E14" s="14">
        <v>65</v>
      </c>
      <c r="F14" s="14">
        <v>41.5</v>
      </c>
      <c r="G14" s="14">
        <v>37</v>
      </c>
      <c r="H14" s="14">
        <v>1</v>
      </c>
      <c r="I14" s="14">
        <v>1</v>
      </c>
      <c r="J14" s="14">
        <v>1</v>
      </c>
      <c r="K14" s="9">
        <f>SUM(H14:J14)</f>
        <v>3</v>
      </c>
      <c r="L14" s="34"/>
    </row>
    <row r="15" ht="15" customHeight="1">
      <c r="A15" t="s" s="13">
        <v>101</v>
      </c>
      <c r="B15" t="s" s="13">
        <v>68</v>
      </c>
      <c r="C15" s="30">
        <v>42326</v>
      </c>
      <c r="D15" t="s" s="13">
        <v>102</v>
      </c>
      <c r="E15" s="14">
        <v>64</v>
      </c>
      <c r="F15" s="33">
        <v>30</v>
      </c>
      <c r="G15" s="14">
        <v>40</v>
      </c>
      <c r="H15" s="14">
        <v>1</v>
      </c>
      <c r="I15" s="14">
        <v>1</v>
      </c>
      <c r="J15" s="14">
        <v>1</v>
      </c>
      <c r="K15" s="9">
        <f>SUM(H15:J15)</f>
        <v>3</v>
      </c>
      <c r="L15" s="34"/>
    </row>
    <row r="16" ht="15" customHeight="1">
      <c r="A16" t="s" s="13">
        <v>103</v>
      </c>
      <c r="B16" t="s" s="13">
        <v>68</v>
      </c>
      <c r="C16" s="30">
        <v>42309</v>
      </c>
      <c r="D16" t="s" s="13">
        <v>88</v>
      </c>
      <c r="E16" s="35">
        <v>126</v>
      </c>
      <c r="F16" s="36">
        <v>35</v>
      </c>
      <c r="G16" s="37">
        <v>41</v>
      </c>
      <c r="H16" s="14">
        <v>1</v>
      </c>
      <c r="I16" s="14">
        <v>1</v>
      </c>
      <c r="J16" s="14">
        <v>1</v>
      </c>
      <c r="K16" s="9">
        <f>SUM(H16:J16)</f>
        <v>3</v>
      </c>
      <c r="L16" t="s" s="29">
        <v>104</v>
      </c>
    </row>
    <row r="17" ht="15" customHeight="1">
      <c r="A17" t="s" s="13">
        <v>105</v>
      </c>
      <c r="B17" t="s" s="13">
        <v>75</v>
      </c>
      <c r="C17" s="30">
        <v>42332</v>
      </c>
      <c r="D17" t="s" s="13">
        <v>106</v>
      </c>
      <c r="E17" s="35">
        <v>70</v>
      </c>
      <c r="F17" s="36">
        <v>35</v>
      </c>
      <c r="G17" s="37">
        <v>41</v>
      </c>
      <c r="H17" s="14">
        <v>1</v>
      </c>
      <c r="I17" s="14">
        <v>1</v>
      </c>
      <c r="J17" s="14">
        <v>0</v>
      </c>
      <c r="K17" s="9">
        <f>SUM(H17:J17)</f>
        <v>2</v>
      </c>
      <c r="L17" s="34"/>
    </row>
    <row r="18" ht="15" customHeight="1">
      <c r="A18" t="s" s="13">
        <v>107</v>
      </c>
      <c r="B18" t="s" s="13">
        <v>75</v>
      </c>
      <c r="C18" s="30">
        <v>42339</v>
      </c>
      <c r="D18" t="s" s="13">
        <v>108</v>
      </c>
      <c r="E18" s="35">
        <v>60</v>
      </c>
      <c r="F18" s="36">
        <v>43</v>
      </c>
      <c r="G18" s="37">
        <v>39</v>
      </c>
      <c r="H18" s="14">
        <v>1</v>
      </c>
      <c r="I18" s="14">
        <v>1</v>
      </c>
      <c r="J18" s="14">
        <v>1</v>
      </c>
      <c r="K18" s="9">
        <f>SUM(H18:J18)</f>
        <v>3</v>
      </c>
      <c r="L18" t="s" s="29">
        <v>109</v>
      </c>
    </row>
    <row r="19" ht="15" customHeight="1">
      <c r="A19" t="s" s="13">
        <v>110</v>
      </c>
      <c r="B19" t="s" s="13">
        <v>75</v>
      </c>
      <c r="C19" s="30">
        <v>42349</v>
      </c>
      <c r="D19" t="s" s="13">
        <v>111</v>
      </c>
      <c r="E19" s="14">
        <v>75</v>
      </c>
      <c r="F19" s="11">
        <v>42</v>
      </c>
      <c r="G19" s="14">
        <v>39</v>
      </c>
      <c r="H19" s="14">
        <v>1</v>
      </c>
      <c r="I19" s="14">
        <v>1</v>
      </c>
      <c r="J19" s="14">
        <v>1</v>
      </c>
      <c r="K19" s="9">
        <f>SUM(H19:J19)</f>
        <v>3</v>
      </c>
      <c r="L19" s="34"/>
    </row>
    <row r="20" ht="15" customHeight="1">
      <c r="A20" t="s" s="13">
        <v>112</v>
      </c>
      <c r="B20" t="s" s="13">
        <v>75</v>
      </c>
      <c r="C20" s="30">
        <v>42374</v>
      </c>
      <c r="D20" t="s" s="13">
        <v>113</v>
      </c>
      <c r="E20" s="14">
        <v>62</v>
      </c>
      <c r="F20" s="14">
        <v>43</v>
      </c>
      <c r="G20" s="14">
        <v>42</v>
      </c>
      <c r="H20" s="14">
        <v>1</v>
      </c>
      <c r="I20" s="14">
        <v>0</v>
      </c>
      <c r="J20" s="14">
        <v>1</v>
      </c>
      <c r="K20" s="9">
        <f>SUM(H20:J20)</f>
        <v>2</v>
      </c>
      <c r="L20" t="s" s="29">
        <v>109</v>
      </c>
    </row>
    <row r="21" ht="15" customHeight="1">
      <c r="A21" t="s" s="13">
        <v>114</v>
      </c>
      <c r="B21" t="s" s="13">
        <v>68</v>
      </c>
      <c r="C21" s="30">
        <v>42383</v>
      </c>
      <c r="D21" t="s" s="13">
        <v>108</v>
      </c>
      <c r="E21" s="14">
        <v>60</v>
      </c>
      <c r="F21" s="14">
        <v>42</v>
      </c>
      <c r="G21" s="14">
        <v>39</v>
      </c>
      <c r="H21" s="14">
        <v>1</v>
      </c>
      <c r="I21" s="14">
        <v>1</v>
      </c>
      <c r="J21" s="14">
        <v>0</v>
      </c>
      <c r="K21" s="9">
        <f>SUM(H21:J21)</f>
        <v>2</v>
      </c>
      <c r="L21" s="34"/>
    </row>
    <row r="22" ht="15" customHeight="1">
      <c r="A22" t="s" s="13">
        <v>115</v>
      </c>
      <c r="B22" t="s" s="13">
        <v>68</v>
      </c>
      <c r="C22" s="30">
        <v>42394</v>
      </c>
      <c r="D22" t="s" s="13">
        <v>116</v>
      </c>
      <c r="E22" s="14">
        <v>57</v>
      </c>
      <c r="F22" s="33">
        <v>35</v>
      </c>
      <c r="G22" s="14">
        <v>40</v>
      </c>
      <c r="H22" s="14">
        <v>1</v>
      </c>
      <c r="I22" s="14">
        <v>1</v>
      </c>
      <c r="J22" s="14">
        <v>1</v>
      </c>
      <c r="K22" s="9">
        <f>SUM(H22:J22)</f>
        <v>3</v>
      </c>
      <c r="L22" s="34"/>
    </row>
    <row r="23" ht="15" customHeight="1">
      <c r="A23" t="s" s="13">
        <v>117</v>
      </c>
      <c r="B23" t="s" s="13">
        <v>75</v>
      </c>
      <c r="C23" s="30">
        <v>42395</v>
      </c>
      <c r="D23" t="s" s="13">
        <v>118</v>
      </c>
      <c r="E23" s="35">
        <f>7*7+5</f>
        <v>54</v>
      </c>
      <c r="F23" s="36">
        <v>22</v>
      </c>
      <c r="G23" s="37">
        <v>39</v>
      </c>
      <c r="H23" s="14">
        <v>1</v>
      </c>
      <c r="I23" s="14">
        <v>1</v>
      </c>
      <c r="J23" s="14">
        <v>1</v>
      </c>
      <c r="K23" s="9">
        <f>SUM(H23:J23)</f>
        <v>3</v>
      </c>
      <c r="L23" s="34"/>
    </row>
    <row r="24" ht="15" customHeight="1">
      <c r="A24" t="s" s="13">
        <v>119</v>
      </c>
      <c r="B24" t="s" s="13">
        <v>75</v>
      </c>
      <c r="C24" s="30">
        <v>42398</v>
      </c>
      <c r="D24" t="s" s="13">
        <v>116</v>
      </c>
      <c r="E24" s="14">
        <v>57</v>
      </c>
      <c r="F24" s="38">
        <v>40.5</v>
      </c>
      <c r="G24" s="14">
        <v>41</v>
      </c>
      <c r="H24" s="14">
        <v>1</v>
      </c>
      <c r="I24" s="14">
        <v>1</v>
      </c>
      <c r="J24" s="14">
        <v>1</v>
      </c>
      <c r="K24" s="9">
        <f>SUM(H24:J24)</f>
        <v>3</v>
      </c>
      <c r="L24" t="s" s="29">
        <v>98</v>
      </c>
    </row>
    <row r="25" ht="15" customHeight="1">
      <c r="A25" t="s" s="13">
        <v>120</v>
      </c>
      <c r="B25" t="s" s="13">
        <v>68</v>
      </c>
      <c r="C25" s="30">
        <v>42410</v>
      </c>
      <c r="D25" t="s" s="13">
        <v>121</v>
      </c>
      <c r="E25" s="35">
        <f t="shared" si="32" ref="E25:E59">7*7+4</f>
        <v>53</v>
      </c>
      <c r="F25" s="36">
        <v>41</v>
      </c>
      <c r="G25" s="37">
        <v>39</v>
      </c>
      <c r="H25" s="14">
        <v>1</v>
      </c>
      <c r="I25" s="14">
        <v>1</v>
      </c>
      <c r="J25" s="14">
        <v>1</v>
      </c>
      <c r="K25" s="9">
        <f>SUM(H25:J25)</f>
        <v>3</v>
      </c>
      <c r="L25" s="34"/>
    </row>
    <row r="26" ht="15" customHeight="1">
      <c r="A26" t="s" s="13">
        <v>122</v>
      </c>
      <c r="B26" t="s" s="13">
        <v>68</v>
      </c>
      <c r="C26" s="30">
        <v>42426</v>
      </c>
      <c r="D26" t="s" s="13">
        <v>118</v>
      </c>
      <c r="E26" s="14">
        <v>54</v>
      </c>
      <c r="F26" s="38">
        <v>36.5</v>
      </c>
      <c r="G26" s="14">
        <v>39</v>
      </c>
      <c r="H26" s="14">
        <v>1</v>
      </c>
      <c r="I26" s="14">
        <v>1</v>
      </c>
      <c r="J26" s="14">
        <v>1</v>
      </c>
      <c r="K26" s="9">
        <f>SUM(H26:J26)</f>
        <v>3</v>
      </c>
      <c r="L26" t="s" s="29">
        <v>123</v>
      </c>
    </row>
    <row r="27" ht="15" customHeight="1">
      <c r="A27" t="s" s="13">
        <v>124</v>
      </c>
      <c r="B27" t="s" s="13">
        <v>75</v>
      </c>
      <c r="C27" s="30">
        <v>42467</v>
      </c>
      <c r="D27" t="s" s="13">
        <v>113</v>
      </c>
      <c r="E27" s="35">
        <f>7*8+6</f>
        <v>62</v>
      </c>
      <c r="F27" s="36">
        <v>40</v>
      </c>
      <c r="G27" s="37">
        <v>40</v>
      </c>
      <c r="H27" s="14">
        <v>1</v>
      </c>
      <c r="I27" s="14">
        <v>1</v>
      </c>
      <c r="J27" s="14">
        <v>1</v>
      </c>
      <c r="K27" s="9">
        <f>SUM(H27:J27)</f>
        <v>3</v>
      </c>
      <c r="L27" s="34"/>
    </row>
    <row r="28" ht="15" customHeight="1">
      <c r="A28" t="s" s="13">
        <v>125</v>
      </c>
      <c r="B28" t="s" s="13">
        <v>68</v>
      </c>
      <c r="C28" s="30">
        <v>42467</v>
      </c>
      <c r="D28" t="s" s="13">
        <v>113</v>
      </c>
      <c r="E28" s="14">
        <v>62</v>
      </c>
      <c r="F28" s="38">
        <v>32</v>
      </c>
      <c r="G28" s="14">
        <v>39.5</v>
      </c>
      <c r="H28" s="14">
        <v>1</v>
      </c>
      <c r="I28" s="14">
        <v>1</v>
      </c>
      <c r="J28" s="14">
        <v>1</v>
      </c>
      <c r="K28" s="9">
        <f>SUM(H28:J28)</f>
        <v>3</v>
      </c>
      <c r="L28" t="s" s="29">
        <v>126</v>
      </c>
    </row>
    <row r="29" ht="15" customHeight="1">
      <c r="A29" t="s" s="13">
        <v>127</v>
      </c>
      <c r="B29" t="s" s="13">
        <v>68</v>
      </c>
      <c r="C29" s="30">
        <v>42475</v>
      </c>
      <c r="D29" t="s" s="13">
        <v>116</v>
      </c>
      <c r="E29" s="35">
        <f>7*8+1</f>
        <v>57</v>
      </c>
      <c r="F29" s="36">
        <v>21</v>
      </c>
      <c r="G29" s="37">
        <v>38</v>
      </c>
      <c r="H29" s="14">
        <v>1</v>
      </c>
      <c r="I29" s="14">
        <v>1</v>
      </c>
      <c r="J29" s="14">
        <v>1</v>
      </c>
      <c r="K29" s="9">
        <f>SUM(H29:J29)</f>
        <v>3</v>
      </c>
      <c r="L29" s="34"/>
    </row>
    <row r="30" ht="15" customHeight="1">
      <c r="A30" t="s" s="13">
        <v>128</v>
      </c>
      <c r="B30" t="s" s="13">
        <v>68</v>
      </c>
      <c r="C30" s="30">
        <v>42460</v>
      </c>
      <c r="D30" t="s" s="13">
        <v>129</v>
      </c>
      <c r="E30" s="39">
        <f>9*7</f>
        <v>63</v>
      </c>
      <c r="F30" s="11">
        <v>40.5</v>
      </c>
      <c r="G30" s="14">
        <v>40</v>
      </c>
      <c r="H30" s="14">
        <v>1</v>
      </c>
      <c r="I30" s="14">
        <v>1</v>
      </c>
      <c r="J30" s="14">
        <v>1</v>
      </c>
      <c r="K30" s="9">
        <f>SUM(H30:J30)</f>
        <v>3</v>
      </c>
      <c r="L30" s="34"/>
    </row>
    <row r="31" ht="27" customHeight="1">
      <c r="A31" t="s" s="13">
        <f>" N = "&amp;COUNTA(A2:A30)</f>
        <v>130</v>
      </c>
      <c r="B31" t="s" s="22">
        <f>COUNTIF(B2:B30,"M")&amp;" Males; "&amp;COUNTIF(B2:B30,"F")&amp;" Females"</f>
        <v>131</v>
      </c>
      <c r="C31" s="30"/>
      <c r="D31" t="s" s="13">
        <f>INT(AVERAGEA(E2:E30)/7)&amp;" w "&amp;ROUND((AVERAGEA(E2:E30)/7-INT(AVERAGEA(E2:E30)/7))*7,0)&amp;" days"</f>
        <v>132</v>
      </c>
      <c r="E31" t="s" s="22">
        <f>ROUND(AVERAGEA(E2:E30),0)&amp;"±"&amp;ROUND(STDEV(E2:E30),0)</f>
        <v>133</v>
      </c>
      <c r="F31" t="s" s="23">
        <f>ROUND(AVERAGEA(F2:F30),0)&amp;"±"&amp;ROUND(STDEV(F2:F30),0)</f>
        <v>134</v>
      </c>
      <c r="G31" t="s" s="22">
        <f>ROUND(AVERAGEA(G2:G30),0)&amp;"±"&amp;ROUND(STDEV(G2:G30),0)</f>
        <v>135</v>
      </c>
      <c r="H31" s="14">
        <f>SUM(H2:H30)</f>
        <v>28</v>
      </c>
      <c r="I31" s="14">
        <f>SUM(I2:I30)</f>
        <v>27</v>
      </c>
      <c r="J31" s="14">
        <f>SUM(J2:J30)</f>
        <v>24</v>
      </c>
      <c r="K31" s="10"/>
      <c r="L31" s="40"/>
    </row>
    <row r="32" ht="15" customHeight="1">
      <c r="A32" t="s" s="13">
        <v>136</v>
      </c>
      <c r="B32" t="s" s="13">
        <v>68</v>
      </c>
      <c r="C32" s="30">
        <v>42286</v>
      </c>
      <c r="D32" t="s" s="13">
        <v>137</v>
      </c>
      <c r="E32" s="35">
        <f>17*7</f>
        <v>119</v>
      </c>
      <c r="F32" s="36">
        <v>46.5</v>
      </c>
      <c r="G32" s="37">
        <v>42</v>
      </c>
      <c r="H32" s="14">
        <v>1</v>
      </c>
      <c r="I32" s="14">
        <v>1</v>
      </c>
      <c r="J32" s="14">
        <v>1</v>
      </c>
      <c r="K32" s="41">
        <f>SUM(H32:J32)</f>
        <v>3</v>
      </c>
      <c r="L32" s="42"/>
    </row>
    <row r="33" ht="15" customHeight="1">
      <c r="A33" t="s" s="43">
        <v>138</v>
      </c>
      <c r="B33" t="s" s="43">
        <v>75</v>
      </c>
      <c r="C33" s="44">
        <v>42325</v>
      </c>
      <c r="D33" t="s" s="43">
        <v>139</v>
      </c>
      <c r="E33" s="45">
        <v>67</v>
      </c>
      <c r="F33" s="36">
        <v>63</v>
      </c>
      <c r="G33" s="46">
        <v>40</v>
      </c>
      <c r="H33" s="14">
        <v>1</v>
      </c>
      <c r="I33" s="14">
        <v>1</v>
      </c>
      <c r="J33" s="14">
        <v>1</v>
      </c>
      <c r="K33" s="41">
        <f>SUM(H33:J33)</f>
        <v>3</v>
      </c>
      <c r="L33" t="s" s="47">
        <v>140</v>
      </c>
    </row>
    <row r="34" ht="15" customHeight="1">
      <c r="A34" t="s" s="48">
        <v>141</v>
      </c>
      <c r="B34" t="s" s="49">
        <v>68</v>
      </c>
      <c r="C34" s="50">
        <v>42342</v>
      </c>
      <c r="D34" t="s" s="49">
        <v>129</v>
      </c>
      <c r="E34" s="36">
        <v>63</v>
      </c>
      <c r="F34" s="36">
        <v>55.5</v>
      </c>
      <c r="G34" s="36">
        <v>39</v>
      </c>
      <c r="H34" s="37">
        <v>1</v>
      </c>
      <c r="I34" s="14">
        <v>1</v>
      </c>
      <c r="J34" s="14">
        <v>1</v>
      </c>
      <c r="K34" s="41">
        <f>SUM(H34:J34)</f>
        <v>3</v>
      </c>
      <c r="L34" s="42"/>
    </row>
    <row r="35" ht="15" customHeight="1">
      <c r="A35" t="s" s="51">
        <v>142</v>
      </c>
      <c r="B35" t="s" s="51">
        <v>68</v>
      </c>
      <c r="C35" s="52">
        <v>42263</v>
      </c>
      <c r="D35" t="s" s="51">
        <v>143</v>
      </c>
      <c r="E35" s="11">
        <f>17*7+2</f>
        <v>121</v>
      </c>
      <c r="F35" s="11">
        <v>57</v>
      </c>
      <c r="G35" s="11">
        <v>41</v>
      </c>
      <c r="H35" s="14">
        <v>1</v>
      </c>
      <c r="I35" s="14">
        <v>1</v>
      </c>
      <c r="J35" s="14">
        <v>0</v>
      </c>
      <c r="K35" s="9">
        <f>SUM(H35:J35)</f>
        <v>2</v>
      </c>
      <c r="L35" s="53"/>
    </row>
    <row r="36" ht="15" customHeight="1">
      <c r="A36" t="s" s="13">
        <v>144</v>
      </c>
      <c r="B36" t="s" s="13">
        <v>75</v>
      </c>
      <c r="C36" s="30">
        <v>42262</v>
      </c>
      <c r="D36" t="s" s="13">
        <v>145</v>
      </c>
      <c r="E36" s="14">
        <v>114</v>
      </c>
      <c r="F36" s="14">
        <v>56</v>
      </c>
      <c r="G36" s="14">
        <v>43</v>
      </c>
      <c r="H36" s="14">
        <v>1</v>
      </c>
      <c r="I36" s="14">
        <v>1</v>
      </c>
      <c r="J36" s="14">
        <v>1</v>
      </c>
      <c r="K36" s="9">
        <f>SUM(H36:J36)</f>
        <v>3</v>
      </c>
      <c r="L36" s="34"/>
    </row>
    <row r="37" ht="15" customHeight="1">
      <c r="A37" t="s" s="13">
        <v>146</v>
      </c>
      <c r="B37" t="s" s="13">
        <v>75</v>
      </c>
      <c r="C37" s="30">
        <v>42268</v>
      </c>
      <c r="D37" t="s" s="13">
        <v>90</v>
      </c>
      <c r="E37" s="14">
        <v>116</v>
      </c>
      <c r="F37" s="14">
        <v>66</v>
      </c>
      <c r="G37" s="14">
        <v>43</v>
      </c>
      <c r="H37" s="14">
        <v>1</v>
      </c>
      <c r="I37" s="14">
        <v>1</v>
      </c>
      <c r="J37" s="14">
        <v>1</v>
      </c>
      <c r="K37" s="9">
        <f>SUM(H37:J37)</f>
        <v>3</v>
      </c>
      <c r="L37" s="34"/>
    </row>
    <row r="38" ht="15" customHeight="1">
      <c r="A38" t="s" s="13">
        <v>147</v>
      </c>
      <c r="B38" t="s" s="13">
        <v>68</v>
      </c>
      <c r="C38" s="30">
        <v>42272</v>
      </c>
      <c r="D38" t="s" s="13">
        <v>78</v>
      </c>
      <c r="E38" s="14">
        <v>113</v>
      </c>
      <c r="F38" s="14">
        <v>66</v>
      </c>
      <c r="G38" s="14">
        <v>40</v>
      </c>
      <c r="H38" s="14">
        <v>1</v>
      </c>
      <c r="I38" s="14">
        <v>1</v>
      </c>
      <c r="J38" s="14">
        <v>0</v>
      </c>
      <c r="K38" s="9">
        <f>SUM(H38:J38)</f>
        <v>2</v>
      </c>
      <c r="L38" s="34"/>
    </row>
    <row r="39" ht="15" customHeight="1">
      <c r="A39" t="s" s="13">
        <v>148</v>
      </c>
      <c r="B39" t="s" s="13">
        <v>68</v>
      </c>
      <c r="C39" s="30">
        <v>42275</v>
      </c>
      <c r="D39" t="s" s="13">
        <v>80</v>
      </c>
      <c r="E39" s="14">
        <v>120</v>
      </c>
      <c r="F39" s="14">
        <v>61</v>
      </c>
      <c r="G39" s="14">
        <v>41</v>
      </c>
      <c r="H39" s="14">
        <v>1</v>
      </c>
      <c r="I39" s="14">
        <v>1</v>
      </c>
      <c r="J39" s="14">
        <v>1</v>
      </c>
      <c r="K39" s="9">
        <f>SUM(H39:J39)</f>
        <v>3</v>
      </c>
      <c r="L39" t="s" s="29">
        <v>149</v>
      </c>
    </row>
    <row r="40" ht="15" customHeight="1">
      <c r="A40" t="s" s="13">
        <v>150</v>
      </c>
      <c r="B40" t="s" s="13">
        <v>68</v>
      </c>
      <c r="C40" s="30">
        <v>42282</v>
      </c>
      <c r="D40" t="s" s="13">
        <v>151</v>
      </c>
      <c r="E40" s="14">
        <v>56</v>
      </c>
      <c r="F40" s="14">
        <v>64.5</v>
      </c>
      <c r="G40" s="14">
        <v>39</v>
      </c>
      <c r="H40" s="14">
        <v>1</v>
      </c>
      <c r="I40" s="14">
        <v>0</v>
      </c>
      <c r="J40" s="14">
        <v>1</v>
      </c>
      <c r="K40" s="9">
        <f>SUM(H40:J40)</f>
        <v>2</v>
      </c>
      <c r="L40" s="34"/>
    </row>
    <row r="41" ht="15" customHeight="1">
      <c r="A41" t="s" s="13">
        <v>152</v>
      </c>
      <c r="B41" t="s" s="13">
        <v>68</v>
      </c>
      <c r="C41" s="30">
        <v>42283</v>
      </c>
      <c r="D41" t="s" s="13">
        <v>118</v>
      </c>
      <c r="E41" s="14">
        <v>54</v>
      </c>
      <c r="F41" s="14">
        <v>66</v>
      </c>
      <c r="G41" s="14">
        <v>40</v>
      </c>
      <c r="H41" s="14">
        <v>1</v>
      </c>
      <c r="I41" s="14">
        <v>1</v>
      </c>
      <c r="J41" s="14">
        <v>1</v>
      </c>
      <c r="K41" s="9">
        <f>SUM(H41:J41)</f>
        <v>3</v>
      </c>
      <c r="L41" s="34"/>
    </row>
    <row r="42" ht="15" customHeight="1">
      <c r="A42" t="s" s="13">
        <v>153</v>
      </c>
      <c r="B42" t="s" s="13">
        <v>68</v>
      </c>
      <c r="C42" s="30">
        <v>42296</v>
      </c>
      <c r="D42" t="s" s="13">
        <v>129</v>
      </c>
      <c r="E42" s="14">
        <v>63</v>
      </c>
      <c r="F42" s="14">
        <v>60.5</v>
      </c>
      <c r="G42" s="14">
        <v>38</v>
      </c>
      <c r="H42" s="14">
        <v>1</v>
      </c>
      <c r="I42" s="14">
        <v>1</v>
      </c>
      <c r="J42" s="14">
        <v>1</v>
      </c>
      <c r="K42" s="9">
        <f>SUM(H42:J42)</f>
        <v>3</v>
      </c>
      <c r="L42" t="s" s="29">
        <v>154</v>
      </c>
    </row>
    <row r="43" ht="15" customHeight="1">
      <c r="A43" t="s" s="13">
        <v>155</v>
      </c>
      <c r="B43" t="s" s="13">
        <v>75</v>
      </c>
      <c r="C43" s="30">
        <v>42312</v>
      </c>
      <c r="D43" t="s" s="13">
        <v>156</v>
      </c>
      <c r="E43" s="14">
        <f>21*7</f>
        <v>147</v>
      </c>
      <c r="F43" s="14">
        <v>66</v>
      </c>
      <c r="G43" s="14">
        <v>44</v>
      </c>
      <c r="H43" s="14">
        <v>1</v>
      </c>
      <c r="I43" s="14">
        <v>1</v>
      </c>
      <c r="J43" s="14">
        <v>1</v>
      </c>
      <c r="K43" s="9">
        <f>SUM(H43:J43)</f>
        <v>3</v>
      </c>
      <c r="L43" s="34"/>
    </row>
    <row r="44" ht="15" customHeight="1">
      <c r="A44" t="s" s="13">
        <v>157</v>
      </c>
      <c r="B44" t="s" s="13">
        <v>75</v>
      </c>
      <c r="C44" s="30">
        <v>42331</v>
      </c>
      <c r="D44" t="s" s="13">
        <v>158</v>
      </c>
      <c r="E44" s="14">
        <f>17*7+3</f>
        <v>122</v>
      </c>
      <c r="F44" s="14">
        <v>66</v>
      </c>
      <c r="G44" s="14">
        <v>43</v>
      </c>
      <c r="H44" s="14">
        <v>1</v>
      </c>
      <c r="I44" s="14">
        <v>1</v>
      </c>
      <c r="J44" s="14">
        <v>1</v>
      </c>
      <c r="K44" s="9">
        <f>SUM(H44:J44)</f>
        <v>3</v>
      </c>
      <c r="L44" s="34"/>
    </row>
    <row r="45" ht="15" customHeight="1">
      <c r="A45" t="s" s="13">
        <v>159</v>
      </c>
      <c r="B45" t="s" s="13">
        <v>75</v>
      </c>
      <c r="C45" s="30">
        <v>42328</v>
      </c>
      <c r="D45" t="s" s="13">
        <v>160</v>
      </c>
      <c r="E45" s="14">
        <v>125</v>
      </c>
      <c r="F45" s="14">
        <v>66</v>
      </c>
      <c r="G45" s="14">
        <v>43</v>
      </c>
      <c r="H45" s="14">
        <v>1</v>
      </c>
      <c r="I45" s="14">
        <v>1</v>
      </c>
      <c r="J45" s="14">
        <v>1</v>
      </c>
      <c r="K45" s="9">
        <f>SUM(H45:J45)</f>
        <v>3</v>
      </c>
      <c r="L45" s="34"/>
    </row>
    <row r="46" ht="15" customHeight="1">
      <c r="A46" t="s" s="13">
        <v>161</v>
      </c>
      <c r="B46" t="s" s="13">
        <v>68</v>
      </c>
      <c r="C46" s="30">
        <v>42324</v>
      </c>
      <c r="D46" t="s" s="13">
        <v>108</v>
      </c>
      <c r="E46" s="14">
        <v>60</v>
      </c>
      <c r="F46" s="14">
        <v>59.5</v>
      </c>
      <c r="G46" s="14">
        <v>42</v>
      </c>
      <c r="H46" s="14">
        <v>1</v>
      </c>
      <c r="I46" s="14">
        <v>1</v>
      </c>
      <c r="J46" s="14">
        <v>1</v>
      </c>
      <c r="K46" s="9">
        <f>SUM(H46:J46)</f>
        <v>3</v>
      </c>
      <c r="L46" s="34"/>
    </row>
    <row r="47" ht="15" customHeight="1">
      <c r="A47" t="s" s="13">
        <v>162</v>
      </c>
      <c r="B47" t="s" s="54">
        <v>75</v>
      </c>
      <c r="C47" s="55">
        <v>42328</v>
      </c>
      <c r="D47" t="s" s="54">
        <v>163</v>
      </c>
      <c r="E47" s="39">
        <f>6*7+3</f>
        <v>45</v>
      </c>
      <c r="F47" s="14">
        <v>66</v>
      </c>
      <c r="G47" s="14">
        <v>40</v>
      </c>
      <c r="H47" s="14">
        <v>1</v>
      </c>
      <c r="I47" s="14">
        <v>1</v>
      </c>
      <c r="J47" s="14">
        <v>1</v>
      </c>
      <c r="K47" s="9">
        <f>SUM(H47:J47)</f>
        <v>3</v>
      </c>
      <c r="L47" s="34"/>
    </row>
    <row r="48" ht="15" customHeight="1">
      <c r="A48" t="s" s="22">
        <v>164</v>
      </c>
      <c r="B48" t="s" s="13">
        <v>68</v>
      </c>
      <c r="C48" s="30">
        <v>42340</v>
      </c>
      <c r="D48" t="s" s="13">
        <v>165</v>
      </c>
      <c r="E48" s="39">
        <f t="shared" si="72" ref="E48:E55">7*7+6</f>
        <v>55</v>
      </c>
      <c r="F48" s="14">
        <v>56</v>
      </c>
      <c r="G48" s="14">
        <v>39</v>
      </c>
      <c r="H48" s="14">
        <v>1</v>
      </c>
      <c r="I48" s="14">
        <v>1</v>
      </c>
      <c r="J48" s="14">
        <v>1</v>
      </c>
      <c r="K48" s="9">
        <f>SUM(H48:J48)</f>
        <v>3</v>
      </c>
      <c r="L48" s="34"/>
    </row>
    <row r="49" ht="15" customHeight="1">
      <c r="A49" t="s" s="22">
        <v>166</v>
      </c>
      <c r="B49" t="s" s="13">
        <v>68</v>
      </c>
      <c r="C49" s="30">
        <v>42345</v>
      </c>
      <c r="D49" t="s" s="13">
        <v>102</v>
      </c>
      <c r="E49" s="39">
        <v>64</v>
      </c>
      <c r="F49" s="14">
        <v>59.5</v>
      </c>
      <c r="G49" s="14">
        <v>40</v>
      </c>
      <c r="H49" s="14">
        <v>1</v>
      </c>
      <c r="I49" s="14">
        <v>1</v>
      </c>
      <c r="J49" s="14">
        <v>1</v>
      </c>
      <c r="K49" s="9">
        <f>SUM(H49:J49)</f>
        <v>3</v>
      </c>
      <c r="L49" s="34"/>
    </row>
    <row r="50" ht="15" customHeight="1">
      <c r="A50" t="s" s="22">
        <v>167</v>
      </c>
      <c r="B50" t="s" s="13">
        <v>68</v>
      </c>
      <c r="C50" s="30">
        <v>42375</v>
      </c>
      <c r="D50" t="s" s="13">
        <v>113</v>
      </c>
      <c r="E50" s="39">
        <v>62</v>
      </c>
      <c r="F50" s="14">
        <v>56</v>
      </c>
      <c r="G50" s="14">
        <v>38</v>
      </c>
      <c r="H50" s="14">
        <v>1</v>
      </c>
      <c r="I50" s="14">
        <v>1</v>
      </c>
      <c r="J50" s="14">
        <v>1</v>
      </c>
      <c r="K50" s="9">
        <f>SUM(H50:J50)</f>
        <v>3</v>
      </c>
      <c r="L50" s="34"/>
    </row>
    <row r="51" ht="15" customHeight="1">
      <c r="A51" t="s" s="22">
        <v>168</v>
      </c>
      <c r="B51" t="s" s="13">
        <v>68</v>
      </c>
      <c r="C51" t="s" s="13">
        <v>169</v>
      </c>
      <c r="D51" t="s" s="13">
        <v>170</v>
      </c>
      <c r="E51" s="39">
        <v>69</v>
      </c>
      <c r="F51" s="14">
        <v>57</v>
      </c>
      <c r="G51" s="14">
        <v>39</v>
      </c>
      <c r="H51" t="s" s="13">
        <v>171</v>
      </c>
      <c r="I51" s="14">
        <v>1</v>
      </c>
      <c r="J51" s="14">
        <v>1</v>
      </c>
      <c r="K51" s="9">
        <f>SUM(H51:J51)</f>
        <v>2</v>
      </c>
      <c r="L51" s="34"/>
    </row>
    <row r="52" ht="15" customHeight="1">
      <c r="A52" t="s" s="22">
        <v>172</v>
      </c>
      <c r="B52" t="s" s="13">
        <v>75</v>
      </c>
      <c r="C52" s="30">
        <v>42376</v>
      </c>
      <c r="D52" t="s" s="13">
        <v>173</v>
      </c>
      <c r="E52" s="39">
        <v>59</v>
      </c>
      <c r="F52" s="14">
        <v>66</v>
      </c>
      <c r="G52" s="14">
        <v>40</v>
      </c>
      <c r="H52" s="14">
        <v>1</v>
      </c>
      <c r="I52" s="14">
        <v>1</v>
      </c>
      <c r="J52" s="14">
        <v>1</v>
      </c>
      <c r="K52" s="9">
        <f>SUM(H52:J52)</f>
        <v>3</v>
      </c>
      <c r="L52" s="34"/>
    </row>
    <row r="53" ht="15" customHeight="1">
      <c r="A53" t="s" s="22">
        <v>174</v>
      </c>
      <c r="B53" t="s" s="13">
        <v>68</v>
      </c>
      <c r="C53" s="30">
        <v>42384</v>
      </c>
      <c r="D53" t="s" s="13">
        <v>100</v>
      </c>
      <c r="E53" s="39">
        <v>65</v>
      </c>
      <c r="F53" s="14">
        <v>66</v>
      </c>
      <c r="G53" s="14">
        <v>38</v>
      </c>
      <c r="H53" s="14">
        <v>1</v>
      </c>
      <c r="I53" s="14">
        <v>1</v>
      </c>
      <c r="J53" s="14">
        <v>1</v>
      </c>
      <c r="K53" s="9">
        <f>SUM(H53:J53)</f>
        <v>3</v>
      </c>
      <c r="L53" s="34"/>
    </row>
    <row r="54" ht="15" customHeight="1">
      <c r="A54" t="s" s="22">
        <v>175</v>
      </c>
      <c r="B54" t="s" s="13">
        <v>68</v>
      </c>
      <c r="C54" s="30">
        <v>42397</v>
      </c>
      <c r="D54" t="s" s="13">
        <v>102</v>
      </c>
      <c r="E54" s="39">
        <v>64</v>
      </c>
      <c r="F54" s="14">
        <v>61</v>
      </c>
      <c r="G54" s="14">
        <v>39</v>
      </c>
      <c r="H54" s="14">
        <v>1</v>
      </c>
      <c r="I54" s="14">
        <v>1</v>
      </c>
      <c r="J54" s="14">
        <v>0</v>
      </c>
      <c r="K54" s="9">
        <f>SUM(H54:J54)</f>
        <v>2</v>
      </c>
      <c r="L54" t="s" s="29">
        <v>149</v>
      </c>
    </row>
    <row r="55" ht="15" customHeight="1">
      <c r="A55" t="s" s="22">
        <v>176</v>
      </c>
      <c r="B55" t="s" s="13">
        <v>68</v>
      </c>
      <c r="C55" s="30">
        <v>42390</v>
      </c>
      <c r="D55" t="s" s="13">
        <v>165</v>
      </c>
      <c r="E55" s="39">
        <f t="shared" si="72"/>
        <v>55</v>
      </c>
      <c r="F55" s="14">
        <v>60.5</v>
      </c>
      <c r="G55" s="14">
        <v>39</v>
      </c>
      <c r="H55" s="14">
        <v>1</v>
      </c>
      <c r="I55" s="14">
        <v>1</v>
      </c>
      <c r="J55" s="14">
        <v>1</v>
      </c>
      <c r="K55" s="9">
        <f>SUM(H55:J55)</f>
        <v>3</v>
      </c>
      <c r="L55" s="34"/>
    </row>
    <row r="56" ht="15" customHeight="1">
      <c r="A56" t="s" s="22">
        <v>177</v>
      </c>
      <c r="B56" t="s" s="13">
        <v>68</v>
      </c>
      <c r="C56" s="30">
        <v>42404</v>
      </c>
      <c r="D56" t="s" s="13">
        <v>116</v>
      </c>
      <c r="E56" s="39">
        <v>57</v>
      </c>
      <c r="F56" s="14">
        <v>58</v>
      </c>
      <c r="G56" s="14">
        <v>39</v>
      </c>
      <c r="H56" s="14">
        <v>0</v>
      </c>
      <c r="I56" s="14">
        <v>1</v>
      </c>
      <c r="J56" s="14">
        <v>1</v>
      </c>
      <c r="K56" s="9">
        <f>SUM(H56:J56)</f>
        <v>2</v>
      </c>
      <c r="L56" t="s" s="29">
        <v>178</v>
      </c>
    </row>
    <row r="57" ht="15" customHeight="1">
      <c r="A57" t="s" s="22">
        <v>179</v>
      </c>
      <c r="B57" t="s" s="13">
        <v>75</v>
      </c>
      <c r="C57" s="30">
        <v>42426</v>
      </c>
      <c r="D57" t="s" s="13">
        <v>173</v>
      </c>
      <c r="E57" s="39">
        <f>8*7+3</f>
        <v>59</v>
      </c>
      <c r="F57" s="14">
        <v>56</v>
      </c>
      <c r="G57" s="14">
        <v>42</v>
      </c>
      <c r="H57" s="14">
        <v>1</v>
      </c>
      <c r="I57" s="14">
        <v>1</v>
      </c>
      <c r="J57" s="14">
        <v>1</v>
      </c>
      <c r="K57" s="9">
        <f>SUM(H57:J57)</f>
        <v>3</v>
      </c>
      <c r="L57" s="34"/>
    </row>
    <row r="58" ht="15" customHeight="1">
      <c r="A58" t="s" s="22">
        <v>180</v>
      </c>
      <c r="B58" t="s" s="13">
        <v>75</v>
      </c>
      <c r="C58" s="30">
        <v>42404</v>
      </c>
      <c r="D58" t="s" s="13">
        <v>181</v>
      </c>
      <c r="E58" s="39">
        <v>68</v>
      </c>
      <c r="F58" s="14">
        <v>66</v>
      </c>
      <c r="G58" s="14">
        <v>41.5</v>
      </c>
      <c r="H58" s="14">
        <v>1</v>
      </c>
      <c r="I58" s="14">
        <v>1</v>
      </c>
      <c r="J58" s="14">
        <v>1</v>
      </c>
      <c r="K58" s="9">
        <f>SUM(H58:J58)</f>
        <v>3</v>
      </c>
      <c r="L58" s="34"/>
    </row>
    <row r="59" ht="15.75" customHeight="1">
      <c r="A59" t="s" s="13">
        <v>182</v>
      </c>
      <c r="B59" t="s" s="56">
        <v>68</v>
      </c>
      <c r="C59" s="30">
        <v>42751</v>
      </c>
      <c r="D59" t="s" s="13">
        <v>183</v>
      </c>
      <c r="E59" s="14">
        <f t="shared" si="32"/>
        <v>53</v>
      </c>
      <c r="F59" s="14"/>
      <c r="G59" s="14">
        <v>40</v>
      </c>
      <c r="H59" s="14"/>
      <c r="I59" s="14"/>
      <c r="J59" s="14"/>
      <c r="K59" s="9"/>
      <c r="L59" s="34"/>
    </row>
    <row r="60" ht="15" customHeight="1">
      <c r="A60" t="s" s="13">
        <v>184</v>
      </c>
      <c r="B60" t="s" s="13">
        <v>75</v>
      </c>
      <c r="C60" s="30">
        <v>42282</v>
      </c>
      <c r="D60" t="s" s="13">
        <v>121</v>
      </c>
      <c r="E60" s="14">
        <v>53</v>
      </c>
      <c r="F60" s="14">
        <v>58</v>
      </c>
      <c r="G60" s="14">
        <v>41</v>
      </c>
      <c r="H60" s="14">
        <v>1</v>
      </c>
      <c r="I60" s="14">
        <v>1</v>
      </c>
      <c r="J60" s="14">
        <v>1</v>
      </c>
      <c r="K60" s="9">
        <f>SUM(H60:J60)</f>
        <v>3</v>
      </c>
      <c r="L60" t="s" s="29">
        <v>178</v>
      </c>
    </row>
    <row r="61" ht="15" customHeight="1">
      <c r="A61" t="s" s="22">
        <v>185</v>
      </c>
      <c r="B61" t="s" s="13">
        <v>68</v>
      </c>
      <c r="C61" s="30">
        <v>42313</v>
      </c>
      <c r="D61" t="s" s="13">
        <v>186</v>
      </c>
      <c r="E61" s="14">
        <v>58</v>
      </c>
      <c r="F61" s="14">
        <v>63</v>
      </c>
      <c r="G61" s="14">
        <v>42</v>
      </c>
      <c r="H61" s="14">
        <v>1</v>
      </c>
      <c r="I61" s="14">
        <v>1</v>
      </c>
      <c r="J61" s="14">
        <v>1</v>
      </c>
      <c r="K61" s="9">
        <f>SUM(H61:J61)</f>
        <v>3</v>
      </c>
      <c r="L61" t="s" s="29">
        <v>140</v>
      </c>
    </row>
    <row r="62" ht="15" customHeight="1">
      <c r="A62" t="s" s="13">
        <v>187</v>
      </c>
      <c r="B62" t="s" s="13">
        <v>68</v>
      </c>
      <c r="C62" s="30">
        <v>42411</v>
      </c>
      <c r="D62" t="s" s="13">
        <v>151</v>
      </c>
      <c r="E62" s="14">
        <v>56</v>
      </c>
      <c r="F62" s="14">
        <v>60.5</v>
      </c>
      <c r="G62" s="14">
        <v>40</v>
      </c>
      <c r="H62" s="14">
        <v>1</v>
      </c>
      <c r="I62" s="14">
        <v>1</v>
      </c>
      <c r="J62" s="14">
        <v>1</v>
      </c>
      <c r="K62" s="9">
        <f>SUM(H62:J62)</f>
        <v>3</v>
      </c>
      <c r="L62" t="s" s="29">
        <v>154</v>
      </c>
    </row>
    <row r="63" ht="27" customHeight="1">
      <c r="A63" t="s" s="13">
        <f>" N = "&amp;COUNTA(A32:A62)</f>
        <v>188</v>
      </c>
      <c r="B63" t="s" s="22">
        <f>COUNTIF(B32:B62,"M")&amp;" Males; "&amp;COUNTIF(B32:B62,"F")&amp;" Females"</f>
        <v>189</v>
      </c>
      <c r="C63" s="30"/>
      <c r="D63" t="s" s="13">
        <f>INT(AVERAGEA(E32:E62)/7)&amp;" w "&amp;ROUND((AVERAGEA(E32:E62)/7-INT(AVERAGEA(E32:E62)/7))*7,0)&amp;" days"</f>
        <v>190</v>
      </c>
      <c r="E63" t="s" s="22">
        <f>ROUND(AVERAGEA(E32:E62),0)&amp;"±"&amp;ROUND(STDEV(E32:E62),0)</f>
        <v>191</v>
      </c>
      <c r="F63" t="s" s="22">
        <f>ROUND(AVERAGEA(F32:F62),0)&amp;"±"&amp;ROUND(STDEV(F32:F62),0)</f>
        <v>192</v>
      </c>
      <c r="G63" t="s" s="22">
        <f>ROUND(AVERAGEA(G32:G62),0)&amp;"±"&amp;ROUND(STDEV(G32:G62),0)</f>
        <v>135</v>
      </c>
      <c r="H63" s="14">
        <f>SUM(H32:H62)</f>
        <v>28</v>
      </c>
      <c r="I63" s="14">
        <f>SUM(I32:I62)</f>
        <v>29</v>
      </c>
      <c r="J63" s="14">
        <f>SUM(J32:J62)</f>
        <v>27</v>
      </c>
      <c r="K63" s="10"/>
      <c r="L63" s="34"/>
    </row>
    <row r="64" ht="15" customHeight="1">
      <c r="A64" s="22"/>
      <c r="B64" s="30"/>
      <c r="C64" s="30"/>
      <c r="D64" s="14"/>
      <c r="E64" t="s" s="13">
        <f>"p="&amp;ROUND(TTEST(E2:E30,E32:E62,2,2),4)</f>
        <v>193</v>
      </c>
      <c r="F64" t="s" s="13">
        <f>"p="&amp;ROUND(TTEST(F2:F30,F32:F62,2,2),22)</f>
        <v>194</v>
      </c>
      <c r="G64" t="s" s="13">
        <f>"p="&amp;ROUND(TTEST(G2:G30,G32:G62,2,2),4)</f>
        <v>195</v>
      </c>
      <c r="H64" s="10"/>
      <c r="I64" s="10"/>
      <c r="J64" s="10"/>
      <c r="K64" s="10"/>
      <c r="L64" s="34"/>
    </row>
    <row r="65" ht="15" customHeight="1">
      <c r="A65" s="10"/>
      <c r="B65" s="10"/>
      <c r="C65" s="10"/>
      <c r="D65" s="10"/>
      <c r="E65" s="10"/>
      <c r="F65" s="10"/>
      <c r="G65" s="10"/>
      <c r="H65" s="10"/>
      <c r="I65" s="10"/>
      <c r="J65" s="10"/>
      <c r="K65" s="10"/>
      <c r="L65" s="57"/>
    </row>
    <row r="66" ht="15" customHeight="1">
      <c r="A66" s="58"/>
      <c r="B66" s="58"/>
      <c r="C66" s="57"/>
      <c r="D66" s="10"/>
      <c r="E66" s="10"/>
      <c r="F66" s="10"/>
      <c r="G66" s="10"/>
      <c r="H66" s="10"/>
      <c r="I66" s="10"/>
      <c r="J66" s="10"/>
      <c r="K66" s="10"/>
      <c r="L66" s="57"/>
    </row>
    <row r="67" ht="15" customHeight="1">
      <c r="A67" s="9"/>
      <c r="B67" s="9"/>
      <c r="C67" s="9"/>
      <c r="D67" s="9"/>
      <c r="E67" s="10"/>
      <c r="F67" s="10"/>
      <c r="G67" s="10"/>
      <c r="H67" s="10"/>
      <c r="I67" s="10"/>
      <c r="J67" s="10"/>
      <c r="K67" s="10"/>
      <c r="L67" s="57"/>
    </row>
    <row r="68" ht="15" customHeight="1">
      <c r="A68" t="s" s="12">
        <v>58</v>
      </c>
      <c r="B68" t="s" s="12">
        <v>196</v>
      </c>
      <c r="C68" t="s" s="12">
        <v>197</v>
      </c>
      <c r="D68" s="10"/>
      <c r="E68" s="10"/>
      <c r="F68" s="10"/>
      <c r="G68" s="10"/>
      <c r="H68" s="10"/>
      <c r="I68" s="10"/>
      <c r="J68" s="10"/>
      <c r="K68" s="10"/>
      <c r="L68" s="57"/>
    </row>
    <row r="69" ht="15" customHeight="1">
      <c r="A69" t="s" s="59">
        <v>81</v>
      </c>
      <c r="B69" s="58">
        <v>43</v>
      </c>
      <c r="C69" s="10"/>
      <c r="D69" s="10"/>
      <c r="E69" s="14"/>
      <c r="F69" s="14"/>
      <c r="G69" s="14"/>
      <c r="H69" s="10"/>
      <c r="I69" s="10"/>
      <c r="J69" s="10"/>
      <c r="K69" s="10"/>
      <c r="L69" s="34"/>
    </row>
    <row r="70" ht="15" customHeight="1">
      <c r="A70" t="s" s="59">
        <v>198</v>
      </c>
      <c r="B70" s="58">
        <v>35</v>
      </c>
      <c r="C70" s="10"/>
      <c r="D70" s="10"/>
      <c r="E70" s="14"/>
      <c r="F70" s="14"/>
      <c r="G70" s="14"/>
      <c r="H70" s="10"/>
      <c r="I70" s="10"/>
      <c r="J70" s="10"/>
      <c r="K70" s="10"/>
      <c r="L70" s="34"/>
    </row>
    <row r="71" ht="15" customHeight="1">
      <c r="A71" s="58">
        <v>112</v>
      </c>
      <c r="B71" s="58">
        <v>45</v>
      </c>
      <c r="C71" s="10"/>
      <c r="D71" s="10"/>
      <c r="E71" s="39"/>
      <c r="F71" s="39"/>
      <c r="G71" s="14"/>
      <c r="H71" s="10"/>
      <c r="I71" s="10"/>
      <c r="J71" s="10"/>
      <c r="K71" s="10"/>
      <c r="L71" s="34"/>
    </row>
    <row r="72" ht="15" customHeight="1">
      <c r="A72" s="58">
        <v>113</v>
      </c>
      <c r="B72" s="58">
        <v>43</v>
      </c>
      <c r="C72" s="10"/>
      <c r="D72" s="10"/>
      <c r="E72" s="14"/>
      <c r="F72" s="14"/>
      <c r="G72" s="14"/>
      <c r="H72" s="10"/>
      <c r="I72" s="10"/>
      <c r="J72" s="10"/>
      <c r="K72" s="10"/>
      <c r="L72" s="34"/>
    </row>
    <row r="73" ht="15" customHeight="1">
      <c r="A73" s="58">
        <v>120</v>
      </c>
      <c r="B73" s="58">
        <v>40</v>
      </c>
      <c r="C73" s="10"/>
      <c r="D73" s="10"/>
      <c r="E73" s="14"/>
      <c r="F73" s="14"/>
      <c r="G73" s="14"/>
      <c r="H73" s="10"/>
      <c r="I73" s="10"/>
      <c r="J73" s="10"/>
      <c r="K73" s="10"/>
      <c r="L73" s="34"/>
    </row>
    <row r="74" ht="15" customHeight="1">
      <c r="A74" s="58">
        <v>137</v>
      </c>
      <c r="B74" s="58">
        <v>32</v>
      </c>
      <c r="C74" s="10"/>
      <c r="D74" s="10"/>
      <c r="E74" s="14"/>
      <c r="F74" s="14"/>
      <c r="G74" s="14"/>
      <c r="H74" s="10"/>
      <c r="I74" s="10"/>
      <c r="J74" s="10"/>
      <c r="K74" s="10"/>
      <c r="L74" s="34"/>
    </row>
    <row r="75" ht="15" customHeight="1">
      <c r="A75" s="58">
        <v>146</v>
      </c>
      <c r="B75" s="58">
        <v>27</v>
      </c>
      <c r="C75" s="10"/>
      <c r="D75" s="10"/>
      <c r="E75" s="14"/>
      <c r="F75" s="14"/>
      <c r="G75" s="14"/>
      <c r="H75" s="10"/>
      <c r="I75" s="10"/>
      <c r="J75" s="10"/>
      <c r="K75" s="10"/>
      <c r="L75" s="34"/>
    </row>
    <row r="76" ht="15" customHeight="1">
      <c r="A76" s="58">
        <v>126</v>
      </c>
      <c r="B76" s="58">
        <v>42.5</v>
      </c>
      <c r="C76" s="10"/>
      <c r="D76" s="10"/>
      <c r="E76" s="14"/>
      <c r="F76" s="14"/>
      <c r="G76" s="14"/>
      <c r="H76" s="10"/>
      <c r="I76" s="10"/>
      <c r="J76" s="10"/>
      <c r="K76" s="10"/>
      <c r="L76" s="34"/>
    </row>
    <row r="77" ht="15" customHeight="1">
      <c r="A77" s="58">
        <v>116</v>
      </c>
      <c r="B77" s="58">
        <v>11</v>
      </c>
      <c r="C77" s="10"/>
      <c r="D77" s="10"/>
      <c r="E77" s="14"/>
      <c r="F77" s="14"/>
      <c r="G77" s="14"/>
      <c r="H77" s="10"/>
      <c r="I77" s="10"/>
      <c r="J77" s="10"/>
      <c r="K77" s="10"/>
      <c r="L77" s="34"/>
    </row>
    <row r="78" ht="15" customHeight="1">
      <c r="A78" s="58">
        <v>124</v>
      </c>
      <c r="B78" s="58">
        <v>40.5</v>
      </c>
      <c r="C78" s="10"/>
      <c r="D78" s="10"/>
      <c r="E78" s="14"/>
      <c r="F78" s="14"/>
      <c r="G78" s="14"/>
      <c r="H78" s="10"/>
      <c r="I78" s="10"/>
      <c r="J78" s="10"/>
      <c r="K78" s="10"/>
      <c r="L78" s="34"/>
    </row>
    <row r="79" ht="15" customHeight="1">
      <c r="A79" s="58">
        <v>142</v>
      </c>
      <c r="B79" s="58">
        <v>22</v>
      </c>
      <c r="C79" s="10"/>
      <c r="D79" s="10"/>
      <c r="E79" s="14"/>
      <c r="F79" s="14"/>
      <c r="G79" s="14"/>
      <c r="H79" s="10"/>
      <c r="I79" s="10"/>
      <c r="J79" s="10"/>
      <c r="K79" s="10"/>
      <c r="L79" s="34"/>
    </row>
    <row r="80" ht="15" customHeight="1">
      <c r="A80" s="58">
        <v>135</v>
      </c>
      <c r="B80" s="58">
        <v>32</v>
      </c>
      <c r="C80" s="10"/>
      <c r="D80" s="10"/>
      <c r="E80" s="14"/>
      <c r="F80" s="14"/>
      <c r="G80" s="14"/>
      <c r="H80" s="10"/>
      <c r="I80" s="10"/>
      <c r="J80" s="10"/>
      <c r="K80" s="10"/>
      <c r="L80" s="34"/>
    </row>
    <row r="81" ht="15" customHeight="1">
      <c r="A81" s="58">
        <v>65</v>
      </c>
      <c r="B81" s="58">
        <v>41.5</v>
      </c>
      <c r="C81" s="10"/>
      <c r="D81" s="10"/>
      <c r="E81" s="14"/>
      <c r="F81" s="14"/>
      <c r="G81" s="14"/>
      <c r="H81" s="10"/>
      <c r="I81" s="10"/>
      <c r="J81" s="10"/>
      <c r="K81" s="10"/>
      <c r="L81" s="34"/>
    </row>
    <row r="82" ht="15" customHeight="1">
      <c r="A82" s="58">
        <v>64</v>
      </c>
      <c r="B82" s="58">
        <v>30</v>
      </c>
      <c r="C82" s="10"/>
      <c r="D82" s="10"/>
      <c r="E82" s="14"/>
      <c r="F82" s="14"/>
      <c r="G82" s="14"/>
      <c r="H82" s="10"/>
      <c r="I82" s="10"/>
      <c r="J82" s="10"/>
      <c r="K82" s="10"/>
      <c r="L82" s="34"/>
    </row>
    <row r="83" ht="15" customHeight="1">
      <c r="A83" s="58">
        <v>126</v>
      </c>
      <c r="B83" s="58">
        <v>36.5</v>
      </c>
      <c r="C83" s="10"/>
      <c r="D83" s="10"/>
      <c r="E83" s="14"/>
      <c r="F83" s="14"/>
      <c r="G83" s="14"/>
      <c r="H83" s="10"/>
      <c r="I83" s="10"/>
      <c r="J83" s="10"/>
      <c r="K83" s="10"/>
      <c r="L83" s="34"/>
    </row>
    <row r="84" ht="15" customHeight="1">
      <c r="A84" s="58">
        <v>70</v>
      </c>
      <c r="B84" s="58">
        <v>35</v>
      </c>
      <c r="C84" s="10"/>
      <c r="D84" s="10"/>
      <c r="E84" s="39"/>
      <c r="F84" s="9"/>
      <c r="G84" s="9"/>
      <c r="H84" s="9"/>
      <c r="I84" s="9"/>
      <c r="J84" s="10"/>
      <c r="K84" s="10"/>
      <c r="L84" s="34"/>
    </row>
    <row r="85" ht="15" customHeight="1">
      <c r="A85" s="58">
        <v>60</v>
      </c>
      <c r="B85" s="58">
        <v>42.5</v>
      </c>
      <c r="C85" s="10"/>
      <c r="D85" s="10"/>
      <c r="E85" s="10"/>
      <c r="F85" s="9"/>
      <c r="G85" s="9"/>
      <c r="H85" s="9"/>
      <c r="I85" s="9"/>
      <c r="J85" s="10"/>
      <c r="K85" s="10"/>
      <c r="L85" s="34"/>
    </row>
    <row r="86" ht="15" customHeight="1">
      <c r="A86" s="58">
        <v>75</v>
      </c>
      <c r="B86" s="58">
        <v>42</v>
      </c>
      <c r="C86" s="10"/>
      <c r="D86" s="10"/>
      <c r="E86" s="10"/>
      <c r="F86" s="58"/>
      <c r="G86" s="58"/>
      <c r="H86" s="58"/>
      <c r="I86" s="58"/>
      <c r="J86" s="10"/>
      <c r="K86" s="10"/>
      <c r="L86" s="34"/>
    </row>
    <row r="87" ht="15" customHeight="1">
      <c r="A87" s="58">
        <v>62</v>
      </c>
      <c r="B87" s="58">
        <v>43</v>
      </c>
      <c r="C87" s="10"/>
      <c r="D87" s="10"/>
      <c r="E87" s="10"/>
      <c r="F87" s="58"/>
      <c r="G87" s="58"/>
      <c r="H87" s="58"/>
      <c r="I87" s="58"/>
      <c r="J87" s="10"/>
      <c r="K87" s="10"/>
      <c r="L87" s="34"/>
    </row>
    <row r="88" ht="15" customHeight="1">
      <c r="A88" s="58">
        <v>60</v>
      </c>
      <c r="B88" s="58">
        <v>42</v>
      </c>
      <c r="C88" s="10"/>
      <c r="D88" s="10"/>
      <c r="E88" s="10"/>
      <c r="F88" s="58"/>
      <c r="G88" s="58"/>
      <c r="H88" s="58"/>
      <c r="I88" s="58"/>
      <c r="J88" s="10"/>
      <c r="K88" s="10"/>
      <c r="L88" s="34"/>
    </row>
    <row r="89" ht="15" customHeight="1">
      <c r="A89" s="58">
        <v>57</v>
      </c>
      <c r="B89" s="58">
        <v>35</v>
      </c>
      <c r="C89" s="10"/>
      <c r="D89" s="10"/>
      <c r="E89" s="10"/>
      <c r="F89" s="58"/>
      <c r="G89" s="58"/>
      <c r="H89" s="58"/>
      <c r="I89" s="58"/>
      <c r="J89" s="10"/>
      <c r="K89" s="10"/>
      <c r="L89" s="34"/>
    </row>
    <row r="90" ht="15" customHeight="1">
      <c r="A90" s="58">
        <v>54</v>
      </c>
      <c r="B90" s="58">
        <v>22</v>
      </c>
      <c r="C90" s="10"/>
      <c r="D90" s="10"/>
      <c r="E90" s="10"/>
      <c r="F90" s="58"/>
      <c r="G90" s="58"/>
      <c r="H90" s="58"/>
      <c r="I90" s="58"/>
      <c r="J90" s="10"/>
      <c r="K90" s="10"/>
      <c r="L90" s="34"/>
    </row>
    <row r="91" ht="15" customHeight="1">
      <c r="A91" s="58">
        <v>57</v>
      </c>
      <c r="B91" s="58">
        <v>30</v>
      </c>
      <c r="C91" s="10"/>
      <c r="D91" s="10"/>
      <c r="E91" s="10"/>
      <c r="F91" s="58"/>
      <c r="G91" s="58"/>
      <c r="H91" s="58"/>
      <c r="I91" s="58"/>
      <c r="J91" s="10"/>
      <c r="K91" s="10"/>
      <c r="L91" s="34"/>
    </row>
    <row r="92" ht="15" customHeight="1">
      <c r="A92" s="58">
        <v>53</v>
      </c>
      <c r="B92" s="58">
        <v>41</v>
      </c>
      <c r="C92" s="10"/>
      <c r="D92" s="10"/>
      <c r="E92" s="10"/>
      <c r="F92" s="58"/>
      <c r="G92" s="58"/>
      <c r="H92" s="58"/>
      <c r="I92" s="58"/>
      <c r="J92" s="10"/>
      <c r="K92" s="10"/>
      <c r="L92" s="34"/>
    </row>
    <row r="93" ht="15" customHeight="1">
      <c r="A93" s="58">
        <v>54</v>
      </c>
      <c r="B93" s="58">
        <v>22</v>
      </c>
      <c r="C93" s="10"/>
      <c r="D93" s="10"/>
      <c r="E93" s="10"/>
      <c r="F93" s="58"/>
      <c r="G93" s="58"/>
      <c r="H93" s="58"/>
      <c r="I93" s="58"/>
      <c r="J93" s="10"/>
      <c r="K93" s="10"/>
      <c r="L93" s="34"/>
    </row>
    <row r="94" ht="15" customHeight="1">
      <c r="A94" s="58">
        <v>62</v>
      </c>
      <c r="B94" s="58">
        <v>40</v>
      </c>
      <c r="C94" s="10"/>
      <c r="D94" s="10"/>
      <c r="E94" s="10"/>
      <c r="F94" s="58"/>
      <c r="G94" s="58"/>
      <c r="H94" s="58"/>
      <c r="I94" s="58"/>
      <c r="J94" s="10"/>
      <c r="K94" s="10"/>
      <c r="L94" s="34"/>
    </row>
    <row r="95" ht="15" customHeight="1">
      <c r="A95" s="58">
        <v>62</v>
      </c>
      <c r="B95" s="58">
        <v>35</v>
      </c>
      <c r="C95" s="10"/>
      <c r="D95" s="10"/>
      <c r="E95" s="10"/>
      <c r="F95" s="58"/>
      <c r="G95" s="58"/>
      <c r="H95" s="58"/>
      <c r="I95" s="58"/>
      <c r="J95" s="10"/>
      <c r="K95" s="10"/>
      <c r="L95" s="34"/>
    </row>
    <row r="96" ht="15" customHeight="1">
      <c r="A96" s="58">
        <v>57</v>
      </c>
      <c r="B96" s="58">
        <v>21</v>
      </c>
      <c r="C96" s="10"/>
      <c r="D96" s="10"/>
      <c r="E96" s="10"/>
      <c r="F96" s="58"/>
      <c r="G96" s="58"/>
      <c r="H96" s="58"/>
      <c r="I96" s="58"/>
      <c r="J96" s="10"/>
      <c r="K96" s="10"/>
      <c r="L96" s="34"/>
    </row>
    <row r="97" ht="15" customHeight="1">
      <c r="A97" s="58">
        <v>63</v>
      </c>
      <c r="B97" s="58">
        <v>40.5</v>
      </c>
      <c r="C97" s="10"/>
      <c r="D97" s="10"/>
      <c r="E97" s="10"/>
      <c r="F97" s="58"/>
      <c r="G97" s="58"/>
      <c r="H97" s="58"/>
      <c r="I97" s="58"/>
      <c r="J97" s="10"/>
      <c r="K97" s="10"/>
      <c r="L97" s="34"/>
    </row>
    <row r="98" ht="15" customHeight="1">
      <c r="A98" s="58">
        <v>67</v>
      </c>
      <c r="B98" s="58"/>
      <c r="C98" s="58">
        <v>63</v>
      </c>
      <c r="D98" s="14"/>
      <c r="E98" s="10"/>
      <c r="F98" s="58"/>
      <c r="G98" s="58"/>
      <c r="H98" s="58"/>
      <c r="I98" s="58"/>
      <c r="J98" s="10"/>
      <c r="K98" s="10"/>
      <c r="L98" s="34"/>
    </row>
    <row r="99" ht="15" customHeight="1">
      <c r="A99" s="58">
        <v>63</v>
      </c>
      <c r="B99" s="58"/>
      <c r="C99" s="58">
        <v>55.5</v>
      </c>
      <c r="D99" s="14"/>
      <c r="E99" s="10"/>
      <c r="F99" s="58"/>
      <c r="G99" s="58"/>
      <c r="H99" s="58"/>
      <c r="I99" s="58"/>
      <c r="J99" s="10"/>
      <c r="K99" s="10"/>
      <c r="L99" s="34"/>
    </row>
    <row r="100" ht="15" customHeight="1">
      <c r="A100" s="58">
        <v>121</v>
      </c>
      <c r="B100" s="58"/>
      <c r="C100" s="58">
        <v>57</v>
      </c>
      <c r="D100" s="10"/>
      <c r="E100" s="10"/>
      <c r="F100" s="58"/>
      <c r="G100" s="58"/>
      <c r="H100" s="58"/>
      <c r="I100" s="58"/>
      <c r="J100" s="10"/>
      <c r="K100" s="10"/>
      <c r="L100" s="34"/>
    </row>
    <row r="101" ht="15" customHeight="1">
      <c r="A101" s="58">
        <v>114</v>
      </c>
      <c r="B101" s="58"/>
      <c r="C101" s="58">
        <v>56</v>
      </c>
      <c r="D101" s="10"/>
      <c r="E101" s="10"/>
      <c r="F101" s="58"/>
      <c r="G101" s="58"/>
      <c r="H101" s="58"/>
      <c r="I101" s="58"/>
      <c r="J101" s="10"/>
      <c r="K101" s="10"/>
      <c r="L101" s="34"/>
    </row>
    <row r="102" ht="15" customHeight="1">
      <c r="A102" s="58">
        <v>116</v>
      </c>
      <c r="B102" s="58"/>
      <c r="C102" s="58">
        <v>66</v>
      </c>
      <c r="D102" s="10"/>
      <c r="E102" s="10"/>
      <c r="F102" s="58"/>
      <c r="G102" s="58"/>
      <c r="H102" s="58"/>
      <c r="I102" s="58"/>
      <c r="J102" s="10"/>
      <c r="K102" s="10"/>
      <c r="L102" s="34"/>
    </row>
    <row r="103" ht="15" customHeight="1">
      <c r="A103" s="58">
        <v>113</v>
      </c>
      <c r="B103" s="58"/>
      <c r="C103" s="58">
        <v>66</v>
      </c>
      <c r="D103" s="10"/>
      <c r="E103" s="10"/>
      <c r="F103" s="58"/>
      <c r="G103" s="58"/>
      <c r="H103" s="58"/>
      <c r="I103" s="58"/>
      <c r="J103" s="10"/>
      <c r="K103" s="10"/>
      <c r="L103" s="34"/>
    </row>
    <row r="104" ht="15" customHeight="1">
      <c r="A104" s="58">
        <v>120</v>
      </c>
      <c r="B104" s="58"/>
      <c r="C104" s="58">
        <v>61</v>
      </c>
      <c r="D104" s="10"/>
      <c r="E104" s="10"/>
      <c r="F104" s="58"/>
      <c r="G104" s="58"/>
      <c r="H104" s="58"/>
      <c r="I104" s="58"/>
      <c r="J104" s="10"/>
      <c r="K104" s="10"/>
      <c r="L104" s="34"/>
    </row>
    <row r="105" ht="15" customHeight="1">
      <c r="A105" s="58">
        <v>56</v>
      </c>
      <c r="B105" s="58"/>
      <c r="C105" s="58">
        <v>64.5</v>
      </c>
      <c r="D105" s="10"/>
      <c r="E105" s="10"/>
      <c r="F105" s="58"/>
      <c r="G105" s="58"/>
      <c r="H105" s="58"/>
      <c r="I105" s="58"/>
      <c r="J105" s="10"/>
      <c r="K105" s="10"/>
      <c r="L105" s="34"/>
    </row>
    <row r="106" ht="15" customHeight="1">
      <c r="A106" s="58">
        <v>54</v>
      </c>
      <c r="B106" s="58"/>
      <c r="C106" s="58">
        <v>66</v>
      </c>
      <c r="D106" s="10"/>
      <c r="E106" s="10"/>
      <c r="F106" s="58"/>
      <c r="G106" s="58"/>
      <c r="H106" s="58"/>
      <c r="I106" s="58"/>
      <c r="J106" s="10"/>
      <c r="K106" s="10"/>
      <c r="L106" s="34"/>
    </row>
    <row r="107" ht="15" customHeight="1">
      <c r="A107" s="58">
        <v>63</v>
      </c>
      <c r="B107" s="58"/>
      <c r="C107" s="58">
        <v>60.5</v>
      </c>
      <c r="D107" s="10"/>
      <c r="E107" s="10"/>
      <c r="F107" s="58"/>
      <c r="G107" s="58"/>
      <c r="H107" s="58"/>
      <c r="I107" s="58"/>
      <c r="J107" s="10"/>
      <c r="K107" s="10"/>
      <c r="L107" s="34"/>
    </row>
    <row r="108" ht="15" customHeight="1">
      <c r="A108" s="58">
        <v>147</v>
      </c>
      <c r="B108" s="58"/>
      <c r="C108" s="58">
        <v>66</v>
      </c>
      <c r="D108" s="10"/>
      <c r="E108" s="10"/>
      <c r="F108" s="58"/>
      <c r="G108" s="58"/>
      <c r="H108" s="58"/>
      <c r="I108" s="58"/>
      <c r="J108" s="10"/>
      <c r="K108" s="10"/>
      <c r="L108" s="34"/>
    </row>
    <row r="109" ht="15" customHeight="1">
      <c r="A109" s="58">
        <v>122</v>
      </c>
      <c r="B109" s="58"/>
      <c r="C109" s="58">
        <v>66</v>
      </c>
      <c r="D109" s="10"/>
      <c r="E109" s="10"/>
      <c r="F109" s="58"/>
      <c r="G109" s="58"/>
      <c r="H109" s="58"/>
      <c r="I109" s="58"/>
      <c r="J109" s="10"/>
      <c r="K109" s="10"/>
      <c r="L109" s="34"/>
    </row>
    <row r="110" ht="15" customHeight="1">
      <c r="A110" s="58">
        <v>125</v>
      </c>
      <c r="B110" s="58"/>
      <c r="C110" s="58">
        <v>66</v>
      </c>
      <c r="D110" s="10"/>
      <c r="E110" s="10"/>
      <c r="F110" s="58"/>
      <c r="G110" s="58"/>
      <c r="H110" s="58"/>
      <c r="I110" s="58"/>
      <c r="J110" s="10"/>
      <c r="K110" s="10"/>
      <c r="L110" s="34"/>
    </row>
    <row r="111" ht="15" customHeight="1">
      <c r="A111" s="58">
        <v>60</v>
      </c>
      <c r="B111" s="58"/>
      <c r="C111" s="58">
        <v>59.5</v>
      </c>
      <c r="D111" s="10"/>
      <c r="E111" s="10"/>
      <c r="F111" s="58"/>
      <c r="G111" s="58"/>
      <c r="H111" s="58"/>
      <c r="I111" s="58"/>
      <c r="J111" s="10"/>
      <c r="K111" s="10"/>
      <c r="L111" s="34"/>
    </row>
    <row r="112" ht="15" customHeight="1">
      <c r="A112" s="58">
        <v>45</v>
      </c>
      <c r="B112" s="58"/>
      <c r="C112" s="58">
        <v>66</v>
      </c>
      <c r="D112" s="10"/>
      <c r="E112" s="10"/>
      <c r="F112" s="58"/>
      <c r="G112" s="58"/>
      <c r="H112" s="58"/>
      <c r="I112" s="58"/>
      <c r="J112" s="10"/>
      <c r="K112" s="10"/>
      <c r="L112" s="34"/>
    </row>
    <row r="113" ht="15" customHeight="1">
      <c r="A113" s="58">
        <v>55</v>
      </c>
      <c r="B113" s="58"/>
      <c r="C113" s="58">
        <v>56</v>
      </c>
      <c r="D113" s="10"/>
      <c r="E113" s="10"/>
      <c r="F113" s="58"/>
      <c r="G113" s="58"/>
      <c r="H113" s="58"/>
      <c r="I113" s="58"/>
      <c r="J113" s="10"/>
      <c r="K113" s="10"/>
      <c r="L113" s="34"/>
    </row>
    <row r="114" ht="15" customHeight="1">
      <c r="A114" s="58">
        <v>64</v>
      </c>
      <c r="B114" s="58"/>
      <c r="C114" s="58">
        <v>59.5</v>
      </c>
      <c r="D114" s="10"/>
      <c r="E114" s="10"/>
      <c r="F114" s="58"/>
      <c r="G114" s="58"/>
      <c r="H114" s="58"/>
      <c r="I114" s="58"/>
      <c r="J114" s="10"/>
      <c r="K114" s="10"/>
      <c r="L114" s="34"/>
    </row>
    <row r="115" ht="15" customHeight="1">
      <c r="A115" s="58">
        <v>62</v>
      </c>
      <c r="B115" s="58"/>
      <c r="C115" s="58">
        <v>56</v>
      </c>
      <c r="D115" s="10"/>
      <c r="E115" s="10"/>
      <c r="F115" s="10"/>
      <c r="G115" s="10"/>
      <c r="H115" s="10"/>
      <c r="I115" s="10"/>
      <c r="J115" s="10"/>
      <c r="K115" s="10"/>
      <c r="L115" s="34"/>
    </row>
    <row r="116" ht="15" customHeight="1">
      <c r="A116" s="58">
        <v>69</v>
      </c>
      <c r="B116" s="58"/>
      <c r="C116" s="58">
        <v>57</v>
      </c>
      <c r="D116" s="10"/>
      <c r="E116" s="10"/>
      <c r="F116" s="10"/>
      <c r="G116" s="10"/>
      <c r="H116" s="10"/>
      <c r="I116" s="10"/>
      <c r="J116" s="10"/>
      <c r="K116" s="10"/>
      <c r="L116" s="34"/>
    </row>
    <row r="117" ht="15" customHeight="1">
      <c r="A117" s="58">
        <v>59</v>
      </c>
      <c r="B117" s="58"/>
      <c r="C117" s="58">
        <v>66</v>
      </c>
      <c r="D117" s="10"/>
      <c r="E117" s="10"/>
      <c r="F117" s="10"/>
      <c r="G117" s="10"/>
      <c r="H117" s="10"/>
      <c r="I117" s="10"/>
      <c r="J117" s="10"/>
      <c r="K117" s="10"/>
      <c r="L117" s="34"/>
    </row>
    <row r="118" ht="15" customHeight="1">
      <c r="A118" s="58">
        <v>65</v>
      </c>
      <c r="B118" s="58"/>
      <c r="C118" s="58">
        <v>66</v>
      </c>
      <c r="D118" s="10"/>
      <c r="E118" s="10"/>
      <c r="F118" s="10"/>
      <c r="G118" s="10"/>
      <c r="H118" s="10"/>
      <c r="I118" s="10"/>
      <c r="J118" s="10"/>
      <c r="K118" s="10"/>
      <c r="L118" s="34"/>
    </row>
    <row r="119" ht="15" customHeight="1">
      <c r="A119" s="58">
        <v>64</v>
      </c>
      <c r="B119" s="58"/>
      <c r="C119" s="58">
        <v>61</v>
      </c>
      <c r="D119" s="10"/>
      <c r="E119" s="10"/>
      <c r="F119" s="10"/>
      <c r="G119" s="10"/>
      <c r="H119" s="10"/>
      <c r="I119" s="10"/>
      <c r="J119" s="10"/>
      <c r="K119" s="10"/>
      <c r="L119" s="34"/>
    </row>
    <row r="120" ht="15" customHeight="1">
      <c r="A120" s="58">
        <v>55</v>
      </c>
      <c r="B120" s="58"/>
      <c r="C120" s="58">
        <v>60.5</v>
      </c>
      <c r="D120" s="10"/>
      <c r="E120" s="10"/>
      <c r="F120" s="10"/>
      <c r="G120" s="10"/>
      <c r="H120" s="10"/>
      <c r="I120" s="10"/>
      <c r="J120" s="10"/>
      <c r="K120" s="10"/>
      <c r="L120" s="34"/>
    </row>
    <row r="121" ht="15" customHeight="1">
      <c r="A121" s="58">
        <v>57</v>
      </c>
      <c r="B121" s="58"/>
      <c r="C121" s="58">
        <v>58</v>
      </c>
      <c r="D121" s="10"/>
      <c r="E121" s="10"/>
      <c r="F121" s="10"/>
      <c r="G121" s="10"/>
      <c r="H121" s="10"/>
      <c r="I121" s="10"/>
      <c r="J121" s="10"/>
      <c r="K121" s="10"/>
      <c r="L121" s="34"/>
    </row>
    <row r="122" ht="15" customHeight="1">
      <c r="A122" s="58">
        <v>59</v>
      </c>
      <c r="B122" s="58"/>
      <c r="C122" s="58">
        <v>56</v>
      </c>
      <c r="D122" s="10"/>
      <c r="E122" s="10"/>
      <c r="F122" s="10"/>
      <c r="G122" s="10"/>
      <c r="H122" s="10"/>
      <c r="I122" s="10"/>
      <c r="J122" s="10"/>
      <c r="K122" s="10"/>
      <c r="L122" s="34"/>
    </row>
    <row r="123" ht="15" customHeight="1">
      <c r="A123" s="58">
        <v>68</v>
      </c>
      <c r="B123" s="58"/>
      <c r="C123" s="58">
        <v>66</v>
      </c>
      <c r="D123" s="10"/>
      <c r="E123" s="10"/>
      <c r="F123" s="10"/>
      <c r="G123" s="10"/>
      <c r="H123" s="10"/>
      <c r="I123" s="10"/>
      <c r="J123" s="10"/>
      <c r="K123" s="10"/>
      <c r="L123" s="34"/>
    </row>
    <row r="124" ht="15" customHeight="1">
      <c r="A124" s="58">
        <v>53</v>
      </c>
      <c r="B124" s="10"/>
      <c r="C124" s="58">
        <v>58</v>
      </c>
      <c r="D124" s="10"/>
      <c r="E124" s="10"/>
      <c r="F124" s="10"/>
      <c r="G124" s="10"/>
      <c r="H124" s="10"/>
      <c r="I124" s="10"/>
      <c r="J124" s="10"/>
      <c r="K124" s="10"/>
      <c r="L124" s="34"/>
    </row>
    <row r="125" ht="15" customHeight="1">
      <c r="A125" s="58">
        <v>58</v>
      </c>
      <c r="B125" s="10"/>
      <c r="C125" s="58">
        <v>63</v>
      </c>
      <c r="D125" s="10"/>
      <c r="E125" s="10"/>
      <c r="F125" s="10"/>
      <c r="G125" s="10"/>
      <c r="H125" s="10"/>
      <c r="I125" s="10"/>
      <c r="J125" s="10"/>
      <c r="K125" s="10"/>
      <c r="L125" s="34"/>
    </row>
    <row r="126" ht="15" customHeight="1">
      <c r="A126" s="58">
        <v>56</v>
      </c>
      <c r="B126" s="10"/>
      <c r="C126" s="58">
        <v>60.5</v>
      </c>
      <c r="D126" s="10"/>
      <c r="E126" s="10"/>
      <c r="F126" s="10"/>
      <c r="G126" s="10"/>
      <c r="H126" s="10"/>
      <c r="I126" s="10"/>
      <c r="J126" s="10"/>
      <c r="K126" s="10"/>
      <c r="L126" s="34"/>
    </row>
  </sheetData>
  <mergeCells count="2">
    <mergeCell ref="F84:G84"/>
    <mergeCell ref="H84:I84"/>
  </mergeCells>
  <pageMargins left="0.747917" right="0.747917" top="0.984028" bottom="0.984028" header="0.511806" footer="0.511806"/>
  <pageSetup firstPageNumber="1" fitToHeight="1" fitToWidth="1" scale="100" useFirstPageNumber="0" orientation="portrait" pageOrder="downThenOver"/>
  <headerFooter>
    <oddFooter>&amp;C&amp;"Arial,Regular"&amp;12&amp;K000000&amp;P</oddFooter>
  </headerFooter>
</worksheet>
</file>

<file path=xl/worksheets/sheet5.xml><?xml version="1.0" encoding="utf-8"?>
<worksheet xmlns:r="http://schemas.openxmlformats.org/officeDocument/2006/relationships" xmlns="http://schemas.openxmlformats.org/spreadsheetml/2006/main">
  <dimension ref="A1:N95"/>
  <sheetViews>
    <sheetView workbookViewId="0" showGridLines="0" defaultGridColor="1"/>
  </sheetViews>
  <sheetFormatPr defaultColWidth="8.83333" defaultRowHeight="13" customHeight="1" outlineLevelRow="0" outlineLevelCol="0"/>
  <cols>
    <col min="1" max="1" width="12.5" style="60" customWidth="1"/>
    <col min="2" max="3" width="15.3516" style="60" customWidth="1"/>
    <col min="4" max="4" width="16.5" style="60" customWidth="1"/>
    <col min="5" max="5" width="15.6719" style="60" customWidth="1"/>
    <col min="6" max="6" width="14.1719" style="60" customWidth="1"/>
    <col min="7" max="7" width="10.3516" style="60" customWidth="1"/>
    <col min="8" max="11" width="9.85156" style="60" customWidth="1"/>
    <col min="12" max="12" width="14.3516" style="60" customWidth="1"/>
    <col min="13" max="13" width="13" style="60" customWidth="1"/>
    <col min="14" max="14" width="30.3516" style="60" customWidth="1"/>
    <col min="15" max="256" width="8.85156" style="60" customWidth="1"/>
  </cols>
  <sheetData>
    <row r="1" ht="14.6" customHeight="1">
      <c r="A1" t="s" s="13">
        <v>55</v>
      </c>
      <c r="B1" t="s" s="13">
        <v>200</v>
      </c>
      <c r="C1" t="s" s="13">
        <v>57</v>
      </c>
      <c r="D1" t="s" s="13">
        <v>56</v>
      </c>
      <c r="E1" t="s" s="13">
        <v>58</v>
      </c>
      <c r="F1" t="s" s="22">
        <v>201</v>
      </c>
      <c r="G1" t="s" s="22">
        <v>202</v>
      </c>
      <c r="H1" t="s" s="13">
        <v>203</v>
      </c>
      <c r="I1" t="s" s="13">
        <v>62</v>
      </c>
      <c r="J1" t="s" s="13">
        <v>63</v>
      </c>
      <c r="K1" t="s" s="13">
        <v>64</v>
      </c>
      <c r="L1" t="s" s="13">
        <v>204</v>
      </c>
      <c r="M1" t="s" s="13">
        <v>205</v>
      </c>
      <c r="N1" t="s" s="13">
        <v>206</v>
      </c>
    </row>
    <row r="2" ht="16.6" customHeight="1">
      <c r="A2" t="s" s="13">
        <v>99</v>
      </c>
      <c r="B2" s="14">
        <v>2</v>
      </c>
      <c r="C2" s="30">
        <v>42321</v>
      </c>
      <c r="D2" t="s" s="56">
        <v>75</v>
      </c>
      <c r="E2" t="s" s="13">
        <v>100</v>
      </c>
      <c r="F2" s="14">
        <v>65</v>
      </c>
      <c r="G2" s="14">
        <v>37</v>
      </c>
      <c r="H2" s="14">
        <v>1</v>
      </c>
      <c r="I2" s="14">
        <v>1</v>
      </c>
      <c r="J2" s="14">
        <v>1</v>
      </c>
      <c r="K2" s="14">
        <v>1</v>
      </c>
      <c r="L2" s="14">
        <f>SUM(I2:K2)</f>
        <v>3</v>
      </c>
      <c r="M2" t="b" s="61">
        <f>AND(H2=1,L2=3)</f>
        <v>1</v>
      </c>
      <c r="N2" s="10"/>
    </row>
    <row r="3" ht="16.6" customHeight="1">
      <c r="A3" t="s" s="13">
        <v>101</v>
      </c>
      <c r="B3" s="14">
        <v>2</v>
      </c>
      <c r="C3" s="30">
        <v>42326</v>
      </c>
      <c r="D3" t="s" s="56">
        <v>68</v>
      </c>
      <c r="E3" t="s" s="13">
        <v>102</v>
      </c>
      <c r="F3" s="14">
        <v>64</v>
      </c>
      <c r="G3" s="14">
        <v>40</v>
      </c>
      <c r="H3" s="14">
        <v>1</v>
      </c>
      <c r="I3" s="14">
        <v>1</v>
      </c>
      <c r="J3" s="14">
        <v>1</v>
      </c>
      <c r="K3" s="14">
        <v>1</v>
      </c>
      <c r="L3" s="14">
        <f>SUM(I3:K3)</f>
        <v>3</v>
      </c>
      <c r="M3" t="b" s="61">
        <f>AND(H3=1,L3=3)</f>
        <v>1</v>
      </c>
      <c r="N3" s="10"/>
    </row>
    <row r="4" ht="16.6" customHeight="1">
      <c r="A4" t="s" s="13">
        <v>138</v>
      </c>
      <c r="B4" s="14">
        <v>2</v>
      </c>
      <c r="C4" s="30">
        <v>42325</v>
      </c>
      <c r="D4" t="s" s="56">
        <v>75</v>
      </c>
      <c r="E4" t="s" s="13">
        <v>139</v>
      </c>
      <c r="F4" s="14">
        <v>67</v>
      </c>
      <c r="G4" s="14">
        <v>40</v>
      </c>
      <c r="H4" s="14">
        <v>1</v>
      </c>
      <c r="I4" s="14">
        <v>1</v>
      </c>
      <c r="J4" s="14">
        <v>1</v>
      </c>
      <c r="K4" s="14">
        <v>1</v>
      </c>
      <c r="L4" s="14">
        <f>SUM(I4:K4)</f>
        <v>3</v>
      </c>
      <c r="M4" t="b" s="61">
        <f>AND(H4=1,L4=3)</f>
        <v>1</v>
      </c>
      <c r="N4" s="10"/>
    </row>
    <row r="5" ht="16.6" customHeight="1">
      <c r="A5" t="s" s="13">
        <v>105</v>
      </c>
      <c r="B5" s="14">
        <v>2</v>
      </c>
      <c r="C5" s="30">
        <v>42332</v>
      </c>
      <c r="D5" t="s" s="56">
        <v>75</v>
      </c>
      <c r="E5" t="s" s="13">
        <v>106</v>
      </c>
      <c r="F5" s="14">
        <v>70</v>
      </c>
      <c r="G5" s="14">
        <v>41</v>
      </c>
      <c r="H5" s="14">
        <v>1</v>
      </c>
      <c r="I5" s="14">
        <v>1</v>
      </c>
      <c r="J5" s="14">
        <v>1</v>
      </c>
      <c r="K5" s="14">
        <v>0</v>
      </c>
      <c r="L5" s="14">
        <f>SUM(I5:K5)</f>
        <v>2</v>
      </c>
      <c r="M5" t="b" s="61">
        <f>AND(H5=1,L5=3)</f>
        <v>0</v>
      </c>
      <c r="N5" s="10"/>
    </row>
    <row r="6" ht="16.6" customHeight="1">
      <c r="A6" t="s" s="13">
        <v>107</v>
      </c>
      <c r="B6" s="14">
        <v>2</v>
      </c>
      <c r="C6" s="30">
        <v>42339</v>
      </c>
      <c r="D6" t="s" s="56">
        <v>75</v>
      </c>
      <c r="E6" t="s" s="13">
        <v>108</v>
      </c>
      <c r="F6" s="14">
        <v>60</v>
      </c>
      <c r="G6" s="14">
        <v>39</v>
      </c>
      <c r="H6" s="14">
        <v>1</v>
      </c>
      <c r="I6" s="14">
        <v>1</v>
      </c>
      <c r="J6" s="14">
        <v>1</v>
      </c>
      <c r="K6" s="14">
        <v>1</v>
      </c>
      <c r="L6" s="14">
        <f>SUM(I6:K6)</f>
        <v>3</v>
      </c>
      <c r="M6" t="b" s="61">
        <f>AND(H6=1,L6=3)</f>
        <v>1</v>
      </c>
      <c r="N6" s="10"/>
    </row>
    <row r="7" ht="16.6" customHeight="1">
      <c r="A7" t="s" s="13">
        <v>141</v>
      </c>
      <c r="B7" s="14">
        <v>2</v>
      </c>
      <c r="C7" s="30">
        <v>42342</v>
      </c>
      <c r="D7" t="s" s="56">
        <v>75</v>
      </c>
      <c r="E7" t="s" s="13">
        <v>129</v>
      </c>
      <c r="F7" s="14">
        <v>63</v>
      </c>
      <c r="G7" s="14">
        <v>39</v>
      </c>
      <c r="H7" s="14">
        <v>1</v>
      </c>
      <c r="I7" s="14">
        <v>1</v>
      </c>
      <c r="J7" s="14">
        <v>1</v>
      </c>
      <c r="K7" s="14">
        <v>0</v>
      </c>
      <c r="L7" s="14">
        <f>SUM(I7:K7)</f>
        <v>2</v>
      </c>
      <c r="M7" t="b" s="61">
        <f>AND(H7=1,L7=3)</f>
        <v>0</v>
      </c>
      <c r="N7" s="10"/>
    </row>
    <row r="8" ht="14.6" customHeight="1">
      <c r="A8" t="s" s="13">
        <v>110</v>
      </c>
      <c r="B8" s="14">
        <v>2</v>
      </c>
      <c r="C8" s="30">
        <v>42349</v>
      </c>
      <c r="D8" t="s" s="13">
        <v>75</v>
      </c>
      <c r="E8" t="s" s="13">
        <v>111</v>
      </c>
      <c r="F8" s="14">
        <v>75</v>
      </c>
      <c r="G8" s="14">
        <v>39</v>
      </c>
      <c r="H8" s="14">
        <v>1</v>
      </c>
      <c r="I8" s="14">
        <v>1</v>
      </c>
      <c r="J8" s="14">
        <v>1</v>
      </c>
      <c r="K8" s="14">
        <v>1</v>
      </c>
      <c r="L8" s="14">
        <f>SUM(I8:K8)</f>
        <v>3</v>
      </c>
      <c r="M8" t="b" s="61">
        <f>AND(H8=1,L8=3)</f>
        <v>1</v>
      </c>
      <c r="N8" s="10"/>
    </row>
    <row r="9" ht="14.6" customHeight="1">
      <c r="A9" t="s" s="13">
        <v>112</v>
      </c>
      <c r="B9" s="14">
        <v>2</v>
      </c>
      <c r="C9" s="30">
        <v>42374</v>
      </c>
      <c r="D9" t="s" s="13">
        <v>75</v>
      </c>
      <c r="E9" t="s" s="13">
        <v>113</v>
      </c>
      <c r="F9" s="14">
        <v>62</v>
      </c>
      <c r="G9" s="14">
        <v>42</v>
      </c>
      <c r="H9" s="14">
        <v>1</v>
      </c>
      <c r="I9" s="14">
        <v>1</v>
      </c>
      <c r="J9" s="14">
        <v>1</v>
      </c>
      <c r="K9" s="14">
        <v>0</v>
      </c>
      <c r="L9" s="14">
        <f>SUM(I9:K9)</f>
        <v>2</v>
      </c>
      <c r="M9" t="b" s="61">
        <f>AND(H9=1,L9=3)</f>
        <v>0</v>
      </c>
      <c r="N9" s="10"/>
    </row>
    <row r="10" ht="14.6" customHeight="1">
      <c r="A10" t="s" s="13">
        <v>114</v>
      </c>
      <c r="B10" s="14">
        <v>2</v>
      </c>
      <c r="C10" s="30">
        <v>42383</v>
      </c>
      <c r="D10" t="s" s="13">
        <v>68</v>
      </c>
      <c r="E10" t="s" s="13">
        <v>108</v>
      </c>
      <c r="F10" s="14">
        <v>60</v>
      </c>
      <c r="G10" s="14">
        <v>39</v>
      </c>
      <c r="H10" s="14">
        <v>1</v>
      </c>
      <c r="I10" s="14">
        <v>1</v>
      </c>
      <c r="J10" s="14">
        <v>1</v>
      </c>
      <c r="K10" s="14">
        <v>0</v>
      </c>
      <c r="L10" s="14">
        <f>SUM(I10:K10)</f>
        <v>2</v>
      </c>
      <c r="M10" t="b" s="61">
        <f>AND(H10=1,L10=3)</f>
        <v>0</v>
      </c>
      <c r="N10" s="10"/>
    </row>
    <row r="11" ht="16.6" customHeight="1">
      <c r="A11" t="s" s="13">
        <v>115</v>
      </c>
      <c r="B11" s="14">
        <v>2</v>
      </c>
      <c r="C11" s="30">
        <v>42394</v>
      </c>
      <c r="D11" t="s" s="56">
        <v>68</v>
      </c>
      <c r="E11" t="s" s="13">
        <v>116</v>
      </c>
      <c r="F11" s="14">
        <v>57</v>
      </c>
      <c r="G11" s="14">
        <v>40</v>
      </c>
      <c r="H11" s="14">
        <v>1</v>
      </c>
      <c r="I11" s="14">
        <v>1</v>
      </c>
      <c r="J11" s="14">
        <v>1</v>
      </c>
      <c r="K11" s="14">
        <v>1</v>
      </c>
      <c r="L11" s="14">
        <f>SUM(I11:K11)</f>
        <v>3</v>
      </c>
      <c r="M11" t="b" s="61">
        <f>AND(H11=1,L11=3)</f>
        <v>1</v>
      </c>
      <c r="N11" s="10"/>
    </row>
    <row r="12" ht="16.6" customHeight="1">
      <c r="A12" t="s" s="13">
        <v>117</v>
      </c>
      <c r="B12" s="14">
        <v>2</v>
      </c>
      <c r="C12" s="30">
        <v>42395</v>
      </c>
      <c r="D12" t="s" s="56">
        <v>75</v>
      </c>
      <c r="E12" t="s" s="13">
        <v>118</v>
      </c>
      <c r="F12" s="14">
        <f t="shared" si="20" ref="F12:F36">7*7+5</f>
        <v>54</v>
      </c>
      <c r="G12" s="14">
        <v>39</v>
      </c>
      <c r="H12" s="14">
        <v>1</v>
      </c>
      <c r="I12" s="14">
        <v>1</v>
      </c>
      <c r="J12" s="14">
        <v>1</v>
      </c>
      <c r="K12" s="14">
        <v>1</v>
      </c>
      <c r="L12" s="14">
        <f>SUM(I12:K12)</f>
        <v>3</v>
      </c>
      <c r="M12" t="b" s="61">
        <f>AND(H12=1,L12=3)</f>
        <v>1</v>
      </c>
      <c r="N12" s="10"/>
    </row>
    <row r="13" ht="16.6" customHeight="1">
      <c r="A13" t="s" s="13">
        <v>119</v>
      </c>
      <c r="B13" s="14">
        <v>2</v>
      </c>
      <c r="C13" s="30">
        <v>42398</v>
      </c>
      <c r="D13" t="s" s="56">
        <v>75</v>
      </c>
      <c r="E13" t="s" s="13">
        <v>116</v>
      </c>
      <c r="F13" s="14">
        <v>57</v>
      </c>
      <c r="G13" s="14">
        <v>41</v>
      </c>
      <c r="H13" s="14">
        <v>0</v>
      </c>
      <c r="I13" s="14">
        <v>1</v>
      </c>
      <c r="J13" s="14">
        <v>1</v>
      </c>
      <c r="K13" s="14">
        <v>1</v>
      </c>
      <c r="L13" s="14">
        <f>SUM(I13:K13)</f>
        <v>3</v>
      </c>
      <c r="M13" t="b" s="61">
        <f>AND(H13=1,L13=3)</f>
        <v>0</v>
      </c>
      <c r="N13" s="10"/>
    </row>
    <row r="14" ht="16.6" customHeight="1">
      <c r="A14" t="s" s="13">
        <v>120</v>
      </c>
      <c r="B14" s="14">
        <v>2</v>
      </c>
      <c r="C14" s="30">
        <v>42410</v>
      </c>
      <c r="D14" t="s" s="56">
        <v>68</v>
      </c>
      <c r="E14" t="s" s="13">
        <v>121</v>
      </c>
      <c r="F14" s="14">
        <f t="shared" si="25" ref="F14:F34">7*7+4</f>
        <v>53</v>
      </c>
      <c r="G14" s="14">
        <v>39</v>
      </c>
      <c r="H14" s="14">
        <v>1</v>
      </c>
      <c r="I14" s="14">
        <v>1</v>
      </c>
      <c r="J14" s="14">
        <v>1</v>
      </c>
      <c r="K14" s="14">
        <v>1</v>
      </c>
      <c r="L14" s="14">
        <f>SUM(I14:K14)</f>
        <v>3</v>
      </c>
      <c r="M14" t="b" s="61">
        <f>AND(H14=1,L14=3)</f>
        <v>1</v>
      </c>
      <c r="N14" s="10"/>
    </row>
    <row r="15" ht="16.6" customHeight="1">
      <c r="A15" t="s" s="13">
        <v>122</v>
      </c>
      <c r="B15" s="14">
        <v>2</v>
      </c>
      <c r="C15" s="30">
        <v>42426</v>
      </c>
      <c r="D15" t="s" s="56">
        <v>68</v>
      </c>
      <c r="E15" t="s" s="13">
        <v>118</v>
      </c>
      <c r="F15" s="14">
        <f t="shared" si="20"/>
        <v>54</v>
      </c>
      <c r="G15" s="14">
        <v>39</v>
      </c>
      <c r="H15" s="14">
        <v>1</v>
      </c>
      <c r="I15" s="14">
        <v>1</v>
      </c>
      <c r="J15" s="14">
        <v>1</v>
      </c>
      <c r="K15" s="14">
        <v>1</v>
      </c>
      <c r="L15" s="14">
        <f>SUM(I15:K15)</f>
        <v>3</v>
      </c>
      <c r="M15" t="b" s="61">
        <f>AND(H15=1,L15=3)</f>
        <v>1</v>
      </c>
      <c r="N15" s="10"/>
    </row>
    <row r="16" ht="16.6" customHeight="1">
      <c r="A16" t="s" s="13">
        <v>124</v>
      </c>
      <c r="B16" s="14">
        <v>2</v>
      </c>
      <c r="C16" s="30">
        <v>42467</v>
      </c>
      <c r="D16" t="s" s="56">
        <v>75</v>
      </c>
      <c r="E16" t="s" s="13">
        <v>207</v>
      </c>
      <c r="F16" s="14">
        <v>70</v>
      </c>
      <c r="G16" s="14">
        <v>40</v>
      </c>
      <c r="H16" s="14">
        <v>0</v>
      </c>
      <c r="I16" s="14">
        <v>1</v>
      </c>
      <c r="J16" s="14">
        <v>1</v>
      </c>
      <c r="K16" s="14">
        <v>1</v>
      </c>
      <c r="L16" s="14">
        <f>SUM(I16:K16)</f>
        <v>3</v>
      </c>
      <c r="M16" t="b" s="61">
        <f>AND(H16=1,L16=3)</f>
        <v>0</v>
      </c>
      <c r="N16" s="10"/>
    </row>
    <row r="17" ht="16.6" customHeight="1">
      <c r="A17" t="s" s="13">
        <v>125</v>
      </c>
      <c r="B17" s="14">
        <v>2</v>
      </c>
      <c r="C17" s="30">
        <v>42467</v>
      </c>
      <c r="D17" t="s" s="56">
        <v>68</v>
      </c>
      <c r="E17" t="s" s="13">
        <v>208</v>
      </c>
      <c r="F17" s="14">
        <v>66</v>
      </c>
      <c r="G17" s="14">
        <v>39.5</v>
      </c>
      <c r="H17" s="14">
        <v>1</v>
      </c>
      <c r="I17" s="14">
        <v>1</v>
      </c>
      <c r="J17" s="14">
        <v>1</v>
      </c>
      <c r="K17" s="14">
        <v>1</v>
      </c>
      <c r="L17" s="14">
        <f>SUM(I17:K17)</f>
        <v>3</v>
      </c>
      <c r="M17" t="b" s="61">
        <f>AND(H17=1,L17=3)</f>
        <v>1</v>
      </c>
      <c r="N17" s="10"/>
    </row>
    <row r="18" ht="16.6" customHeight="1">
      <c r="A18" t="s" s="13">
        <v>127</v>
      </c>
      <c r="B18" s="14">
        <v>2</v>
      </c>
      <c r="C18" s="30">
        <v>42475</v>
      </c>
      <c r="D18" t="s" s="56">
        <v>68</v>
      </c>
      <c r="E18" t="s" s="13">
        <v>116</v>
      </c>
      <c r="F18" s="14">
        <f>8*7+1</f>
        <v>57</v>
      </c>
      <c r="G18" s="14">
        <v>38</v>
      </c>
      <c r="H18" s="14">
        <v>0</v>
      </c>
      <c r="I18" s="14">
        <v>1</v>
      </c>
      <c r="J18" s="14">
        <v>1</v>
      </c>
      <c r="K18" s="14">
        <v>1</v>
      </c>
      <c r="L18" s="14">
        <f>SUM(I18:K18)</f>
        <v>3</v>
      </c>
      <c r="M18" t="b" s="61">
        <f>AND(H18=1,L18=3)</f>
        <v>0</v>
      </c>
      <c r="N18" s="10"/>
    </row>
    <row r="19" ht="16.6" customHeight="1">
      <c r="A19" t="s" s="13">
        <v>150</v>
      </c>
      <c r="B19" s="14">
        <v>2</v>
      </c>
      <c r="C19" s="30">
        <v>42282</v>
      </c>
      <c r="D19" t="s" s="56">
        <v>68</v>
      </c>
      <c r="E19" t="s" s="13">
        <v>151</v>
      </c>
      <c r="F19" s="14">
        <v>56</v>
      </c>
      <c r="G19" s="14">
        <v>39</v>
      </c>
      <c r="H19" s="14">
        <v>1</v>
      </c>
      <c r="I19" s="14">
        <v>1</v>
      </c>
      <c r="J19" s="14">
        <v>0</v>
      </c>
      <c r="K19" s="14">
        <v>1</v>
      </c>
      <c r="L19" s="14">
        <f>SUM(I19:K19)</f>
        <v>2</v>
      </c>
      <c r="M19" t="b" s="61">
        <f>AND(H19=1,L19=3)</f>
        <v>0</v>
      </c>
      <c r="N19" s="10"/>
    </row>
    <row r="20" ht="16.6" customHeight="1">
      <c r="A20" t="s" s="13">
        <v>152</v>
      </c>
      <c r="B20" s="14">
        <v>2</v>
      </c>
      <c r="C20" s="30">
        <v>42283</v>
      </c>
      <c r="D20" t="s" s="56">
        <v>68</v>
      </c>
      <c r="E20" t="s" s="13">
        <v>118</v>
      </c>
      <c r="F20" s="14">
        <v>54</v>
      </c>
      <c r="G20" s="14">
        <v>40</v>
      </c>
      <c r="H20" s="14">
        <v>1</v>
      </c>
      <c r="I20" s="14">
        <v>1</v>
      </c>
      <c r="J20" s="14">
        <v>1</v>
      </c>
      <c r="K20" s="14">
        <v>1</v>
      </c>
      <c r="L20" s="14">
        <f>SUM(I20:K20)</f>
        <v>3</v>
      </c>
      <c r="M20" t="b" s="61">
        <f>AND(H20=1,L20=3)</f>
        <v>1</v>
      </c>
      <c r="N20" s="10"/>
    </row>
    <row r="21" ht="16.6" customHeight="1">
      <c r="A21" t="s" s="13">
        <v>153</v>
      </c>
      <c r="B21" s="14">
        <v>2</v>
      </c>
      <c r="C21" s="30">
        <v>42296</v>
      </c>
      <c r="D21" t="s" s="56">
        <v>68</v>
      </c>
      <c r="E21" t="s" s="13">
        <v>129</v>
      </c>
      <c r="F21" s="14">
        <v>63</v>
      </c>
      <c r="G21" s="14">
        <v>38</v>
      </c>
      <c r="H21" s="14">
        <v>1</v>
      </c>
      <c r="I21" s="14">
        <v>1</v>
      </c>
      <c r="J21" s="14">
        <v>1</v>
      </c>
      <c r="K21" s="14">
        <v>1</v>
      </c>
      <c r="L21" s="14">
        <f>SUM(I21:K21)</f>
        <v>3</v>
      </c>
      <c r="M21" t="b" s="61">
        <f>AND(H21=1,L21=3)</f>
        <v>1</v>
      </c>
      <c r="N21" s="10"/>
    </row>
    <row r="22" ht="16.6" customHeight="1">
      <c r="A22" t="s" s="13">
        <v>161</v>
      </c>
      <c r="B22" s="14">
        <v>2</v>
      </c>
      <c r="C22" s="30">
        <v>42324</v>
      </c>
      <c r="D22" t="s" s="56">
        <v>68</v>
      </c>
      <c r="E22" t="s" s="13">
        <v>108</v>
      </c>
      <c r="F22" s="14">
        <v>60</v>
      </c>
      <c r="G22" s="14">
        <v>42</v>
      </c>
      <c r="H22" s="14">
        <v>1</v>
      </c>
      <c r="I22" s="14">
        <v>1</v>
      </c>
      <c r="J22" s="14">
        <v>1</v>
      </c>
      <c r="K22" s="14">
        <v>1</v>
      </c>
      <c r="L22" s="14">
        <f>SUM(I22:K22)</f>
        <v>3</v>
      </c>
      <c r="M22" t="b" s="61">
        <f>AND(H22=1,L22=3)</f>
        <v>1</v>
      </c>
      <c r="N22" s="10"/>
    </row>
    <row r="23" ht="16.6" customHeight="1">
      <c r="A23" t="s" s="22">
        <v>164</v>
      </c>
      <c r="B23" s="14">
        <v>2</v>
      </c>
      <c r="C23" s="30">
        <v>42340</v>
      </c>
      <c r="D23" t="s" s="56">
        <v>68</v>
      </c>
      <c r="E23" t="s" s="13">
        <v>165</v>
      </c>
      <c r="F23" s="39">
        <f t="shared" si="46" ref="F23:F37">7*7+6</f>
        <v>55</v>
      </c>
      <c r="G23" s="14">
        <v>39</v>
      </c>
      <c r="H23" s="14">
        <v>1</v>
      </c>
      <c r="I23" s="14">
        <v>1</v>
      </c>
      <c r="J23" s="14">
        <v>1</v>
      </c>
      <c r="K23" s="14">
        <v>1</v>
      </c>
      <c r="L23" s="14">
        <f>SUM(I23:K23)</f>
        <v>3</v>
      </c>
      <c r="M23" t="b" s="61">
        <f>AND(H23=1,L23=3)</f>
        <v>1</v>
      </c>
      <c r="N23" s="10"/>
    </row>
    <row r="24" ht="16.6" customHeight="1">
      <c r="A24" t="s" s="22">
        <v>166</v>
      </c>
      <c r="B24" s="14">
        <v>2</v>
      </c>
      <c r="C24" s="30">
        <v>42345</v>
      </c>
      <c r="D24" t="s" s="56">
        <v>68</v>
      </c>
      <c r="E24" t="s" s="13">
        <v>102</v>
      </c>
      <c r="F24" s="39">
        <v>64</v>
      </c>
      <c r="G24" s="14">
        <v>40</v>
      </c>
      <c r="H24" s="14">
        <v>1</v>
      </c>
      <c r="I24" s="14">
        <v>1</v>
      </c>
      <c r="J24" s="14">
        <v>1</v>
      </c>
      <c r="K24" s="14">
        <v>1</v>
      </c>
      <c r="L24" s="14">
        <f>SUM(I24:K24)</f>
        <v>3</v>
      </c>
      <c r="M24" t="b" s="61">
        <f>AND(H24=1,L24=3)</f>
        <v>1</v>
      </c>
      <c r="N24" s="10"/>
    </row>
    <row r="25" ht="16.6" customHeight="1">
      <c r="A25" t="s" s="22">
        <v>167</v>
      </c>
      <c r="B25" s="14">
        <v>2</v>
      </c>
      <c r="C25" s="30">
        <v>42375</v>
      </c>
      <c r="D25" t="s" s="56">
        <v>68</v>
      </c>
      <c r="E25" t="s" s="13">
        <v>113</v>
      </c>
      <c r="F25" s="39">
        <v>62</v>
      </c>
      <c r="G25" s="14">
        <v>38</v>
      </c>
      <c r="H25" s="14">
        <v>0</v>
      </c>
      <c r="I25" s="14">
        <v>1</v>
      </c>
      <c r="J25" s="14">
        <v>1</v>
      </c>
      <c r="K25" s="14">
        <v>1</v>
      </c>
      <c r="L25" s="14">
        <f>SUM(I25:K25)</f>
        <v>3</v>
      </c>
      <c r="M25" t="b" s="61">
        <f>AND(H25=1,L25=3)</f>
        <v>0</v>
      </c>
      <c r="N25" s="10"/>
    </row>
    <row r="26" ht="16.6" customHeight="1">
      <c r="A26" t="s" s="22">
        <v>168</v>
      </c>
      <c r="B26" s="14">
        <v>2</v>
      </c>
      <c r="C26" s="30">
        <v>42377</v>
      </c>
      <c r="D26" t="s" s="56">
        <v>68</v>
      </c>
      <c r="E26" t="s" s="13">
        <v>207</v>
      </c>
      <c r="F26" s="39">
        <f>9*7+6</f>
        <v>69</v>
      </c>
      <c r="G26" s="14">
        <v>39</v>
      </c>
      <c r="H26" s="14">
        <v>1</v>
      </c>
      <c r="I26" t="s" s="13">
        <v>171</v>
      </c>
      <c r="J26" s="14">
        <v>1</v>
      </c>
      <c r="K26" s="14">
        <v>1</v>
      </c>
      <c r="L26" s="14">
        <f>SUM(I26:K26)</f>
        <v>2</v>
      </c>
      <c r="M26" t="b" s="61">
        <f>AND(H26=1,L26=3)</f>
        <v>0</v>
      </c>
      <c r="N26" s="10"/>
    </row>
    <row r="27" ht="16.6" customHeight="1">
      <c r="A27" t="s" s="22">
        <v>172</v>
      </c>
      <c r="B27" s="14">
        <v>2</v>
      </c>
      <c r="C27" s="30">
        <v>42376</v>
      </c>
      <c r="D27" t="s" s="56">
        <v>75</v>
      </c>
      <c r="E27" t="s" s="13">
        <v>173</v>
      </c>
      <c r="F27" s="39">
        <v>59</v>
      </c>
      <c r="G27" s="14">
        <v>40</v>
      </c>
      <c r="H27" s="14">
        <v>1</v>
      </c>
      <c r="I27" s="14">
        <v>1</v>
      </c>
      <c r="J27" s="14">
        <v>1</v>
      </c>
      <c r="K27" s="14">
        <v>0</v>
      </c>
      <c r="L27" s="14">
        <f>SUM(I27:K27)</f>
        <v>2</v>
      </c>
      <c r="M27" t="b" s="61">
        <f>AND(H27=1,L27=3)</f>
        <v>0</v>
      </c>
      <c r="N27" s="10"/>
    </row>
    <row r="28" ht="16.6" customHeight="1">
      <c r="A28" t="s" s="22">
        <v>174</v>
      </c>
      <c r="B28" s="14">
        <v>2</v>
      </c>
      <c r="C28" s="30">
        <v>42384</v>
      </c>
      <c r="D28" t="s" s="56">
        <v>68</v>
      </c>
      <c r="E28" t="s" s="13">
        <v>100</v>
      </c>
      <c r="F28" s="39">
        <v>65</v>
      </c>
      <c r="G28" s="14">
        <v>38</v>
      </c>
      <c r="H28" s="14">
        <v>1</v>
      </c>
      <c r="I28" s="14">
        <v>1</v>
      </c>
      <c r="J28" s="14">
        <v>1</v>
      </c>
      <c r="K28" s="14">
        <v>1</v>
      </c>
      <c r="L28" s="14">
        <f>SUM(I28:K28)</f>
        <v>3</v>
      </c>
      <c r="M28" t="b" s="61">
        <f>AND(H28=1,L28=3)</f>
        <v>1</v>
      </c>
      <c r="N28" s="10"/>
    </row>
    <row r="29" ht="16.6" customHeight="1">
      <c r="A29" t="s" s="22">
        <v>175</v>
      </c>
      <c r="B29" s="14">
        <v>2</v>
      </c>
      <c r="C29" s="30">
        <v>42397</v>
      </c>
      <c r="D29" t="s" s="56">
        <v>68</v>
      </c>
      <c r="E29" t="s" s="13">
        <v>102</v>
      </c>
      <c r="F29" s="39">
        <v>64</v>
      </c>
      <c r="G29" s="14">
        <v>39</v>
      </c>
      <c r="H29" s="14">
        <v>1</v>
      </c>
      <c r="I29" s="14">
        <v>1</v>
      </c>
      <c r="J29" s="14">
        <v>1</v>
      </c>
      <c r="K29" s="14">
        <v>0</v>
      </c>
      <c r="L29" s="14">
        <f>SUM(I29:K29)</f>
        <v>2</v>
      </c>
      <c r="M29" t="b" s="61">
        <f>AND(H29=1,L29=3)</f>
        <v>0</v>
      </c>
      <c r="N29" s="10"/>
    </row>
    <row r="30" ht="14.6" customHeight="1">
      <c r="A30" t="s" s="22">
        <v>176</v>
      </c>
      <c r="B30" s="14">
        <v>2</v>
      </c>
      <c r="C30" s="30">
        <v>42390</v>
      </c>
      <c r="D30" t="s" s="13">
        <v>68</v>
      </c>
      <c r="E30" t="s" s="13">
        <v>165</v>
      </c>
      <c r="F30" s="39">
        <f t="shared" si="46"/>
        <v>55</v>
      </c>
      <c r="G30" s="14">
        <v>39</v>
      </c>
      <c r="H30" s="14">
        <v>1</v>
      </c>
      <c r="I30" s="14">
        <v>1</v>
      </c>
      <c r="J30" s="14">
        <v>1</v>
      </c>
      <c r="K30" s="14">
        <v>0</v>
      </c>
      <c r="L30" s="14">
        <f>SUM(I30:K30)</f>
        <v>2</v>
      </c>
      <c r="M30" t="b" s="61">
        <f>AND(H30=1,L30=3)</f>
        <v>0</v>
      </c>
      <c r="N30" s="10"/>
    </row>
    <row r="31" ht="16.6" customHeight="1">
      <c r="A31" t="s" s="22">
        <v>177</v>
      </c>
      <c r="B31" s="14">
        <v>2</v>
      </c>
      <c r="C31" s="30">
        <v>42404</v>
      </c>
      <c r="D31" t="s" s="56">
        <v>68</v>
      </c>
      <c r="E31" t="s" s="13">
        <v>116</v>
      </c>
      <c r="F31" s="39">
        <v>57</v>
      </c>
      <c r="G31" s="14">
        <v>39</v>
      </c>
      <c r="H31" s="14">
        <v>1</v>
      </c>
      <c r="I31" s="14">
        <v>0</v>
      </c>
      <c r="J31" s="14">
        <v>1</v>
      </c>
      <c r="K31" s="14">
        <v>1</v>
      </c>
      <c r="L31" s="14">
        <f>SUM(I31:K31)</f>
        <v>2</v>
      </c>
      <c r="M31" t="b" s="61">
        <f>AND(H31=1,L31=3)</f>
        <v>0</v>
      </c>
      <c r="N31" s="10"/>
    </row>
    <row r="32" ht="16.6" customHeight="1">
      <c r="A32" t="s" s="22">
        <v>179</v>
      </c>
      <c r="B32" s="14">
        <v>2</v>
      </c>
      <c r="C32" s="30">
        <v>42426</v>
      </c>
      <c r="D32" t="s" s="56">
        <v>75</v>
      </c>
      <c r="E32" t="s" s="13">
        <v>173</v>
      </c>
      <c r="F32" s="39">
        <f>8*7+3</f>
        <v>59</v>
      </c>
      <c r="G32" s="14">
        <v>42</v>
      </c>
      <c r="H32" s="14">
        <v>1</v>
      </c>
      <c r="I32" s="14">
        <v>1</v>
      </c>
      <c r="J32" s="14">
        <v>1</v>
      </c>
      <c r="K32" s="14">
        <v>1</v>
      </c>
      <c r="L32" s="14">
        <f>SUM(I32:K32)</f>
        <v>3</v>
      </c>
      <c r="M32" t="b" s="61">
        <f>AND(H32=1,L32=3)</f>
        <v>1</v>
      </c>
      <c r="N32" t="s" s="62">
        <v>209</v>
      </c>
    </row>
    <row r="33" ht="16.6" customHeight="1">
      <c r="A33" t="s" s="13">
        <v>180</v>
      </c>
      <c r="B33" s="14">
        <v>2</v>
      </c>
      <c r="C33" s="30">
        <v>42464</v>
      </c>
      <c r="D33" t="s" s="56">
        <v>75</v>
      </c>
      <c r="E33" t="s" s="13">
        <v>181</v>
      </c>
      <c r="F33" s="39">
        <v>68</v>
      </c>
      <c r="G33" s="39">
        <v>41.5</v>
      </c>
      <c r="H33" s="14">
        <v>0</v>
      </c>
      <c r="I33" s="14">
        <v>1</v>
      </c>
      <c r="J33" s="14">
        <v>1</v>
      </c>
      <c r="K33" s="14">
        <v>1</v>
      </c>
      <c r="L33" s="14">
        <f>SUM(I33:K33)</f>
        <v>3</v>
      </c>
      <c r="M33" t="b" s="61">
        <f>AND(H33=1,L33=3)</f>
        <v>0</v>
      </c>
      <c r="N33" s="10"/>
    </row>
    <row r="34" ht="16.6" customHeight="1">
      <c r="A34" t="s" s="13">
        <v>182</v>
      </c>
      <c r="B34" s="14">
        <v>2</v>
      </c>
      <c r="C34" s="30">
        <v>42751</v>
      </c>
      <c r="D34" t="s" s="56">
        <v>68</v>
      </c>
      <c r="E34" t="s" s="13">
        <v>183</v>
      </c>
      <c r="F34" s="14">
        <f t="shared" si="25"/>
        <v>53</v>
      </c>
      <c r="G34" s="14">
        <v>40</v>
      </c>
      <c r="H34" s="14">
        <v>0</v>
      </c>
      <c r="I34" s="14">
        <v>1</v>
      </c>
      <c r="J34" s="14">
        <v>1</v>
      </c>
      <c r="K34" s="14">
        <v>1</v>
      </c>
      <c r="L34" s="14">
        <f>SUM(I34:K34)</f>
        <v>3</v>
      </c>
      <c r="M34" t="b" s="61">
        <f>AND(H34=1,L34=3)</f>
        <v>0</v>
      </c>
      <c r="N34" s="10"/>
    </row>
    <row r="35" ht="16.6" customHeight="1">
      <c r="A35" t="s" s="13">
        <v>184</v>
      </c>
      <c r="B35" s="14">
        <v>2</v>
      </c>
      <c r="C35" s="30">
        <v>42282</v>
      </c>
      <c r="D35" t="s" s="56">
        <v>75</v>
      </c>
      <c r="E35" t="s" s="13">
        <v>121</v>
      </c>
      <c r="F35" s="14">
        <v>53</v>
      </c>
      <c r="G35" s="14">
        <v>41</v>
      </c>
      <c r="H35" s="14">
        <v>1</v>
      </c>
      <c r="I35" s="14">
        <v>1</v>
      </c>
      <c r="J35" s="14">
        <v>1</v>
      </c>
      <c r="K35" s="14">
        <v>1</v>
      </c>
      <c r="L35" s="14">
        <f>SUM(I35:K35)</f>
        <v>3</v>
      </c>
      <c r="M35" t="b" s="61">
        <f>AND(H35=1,L35=3)</f>
        <v>1</v>
      </c>
      <c r="N35" s="10"/>
    </row>
    <row r="36" ht="16.6" customHeight="1">
      <c r="A36" t="s" s="13">
        <v>210</v>
      </c>
      <c r="B36" s="14">
        <v>2</v>
      </c>
      <c r="C36" s="30">
        <v>42291</v>
      </c>
      <c r="D36" t="s" s="56">
        <v>75</v>
      </c>
      <c r="E36" t="s" s="13">
        <v>118</v>
      </c>
      <c r="F36" s="14">
        <f t="shared" si="20"/>
        <v>54</v>
      </c>
      <c r="G36" s="14">
        <v>41</v>
      </c>
      <c r="H36" s="14">
        <v>1</v>
      </c>
      <c r="I36" s="14">
        <v>1</v>
      </c>
      <c r="J36" s="14">
        <v>1</v>
      </c>
      <c r="K36" s="14">
        <v>1</v>
      </c>
      <c r="L36" s="14">
        <f>SUM(I36:K36)</f>
        <v>3</v>
      </c>
      <c r="M36" t="b" s="61">
        <f>AND(H36=1,L36=3)</f>
        <v>1</v>
      </c>
      <c r="N36" s="10"/>
    </row>
    <row r="37" ht="16.6" customHeight="1">
      <c r="A37" t="s" s="13">
        <v>211</v>
      </c>
      <c r="B37" s="14">
        <v>2</v>
      </c>
      <c r="C37" s="30">
        <v>42327</v>
      </c>
      <c r="D37" t="s" s="56">
        <v>75</v>
      </c>
      <c r="E37" t="s" s="13">
        <v>165</v>
      </c>
      <c r="F37" s="14">
        <f t="shared" si="46"/>
        <v>55</v>
      </c>
      <c r="G37" s="14">
        <v>41</v>
      </c>
      <c r="H37" s="14">
        <v>1</v>
      </c>
      <c r="I37" s="14">
        <v>1</v>
      </c>
      <c r="J37" s="14">
        <v>1</v>
      </c>
      <c r="K37" s="14">
        <v>1</v>
      </c>
      <c r="L37" s="14">
        <f>SUM(I37:K37)</f>
        <v>3</v>
      </c>
      <c r="M37" t="b" s="61">
        <f>AND(H37=1,L37=3)</f>
        <v>1</v>
      </c>
      <c r="N37" s="10"/>
    </row>
    <row r="38" ht="14.6" customHeight="1">
      <c r="A38" t="s" s="13">
        <v>185</v>
      </c>
      <c r="B38" s="14">
        <v>2</v>
      </c>
      <c r="C38" s="30">
        <v>42313</v>
      </c>
      <c r="D38" t="s" s="13">
        <v>68</v>
      </c>
      <c r="E38" t="s" s="13">
        <v>186</v>
      </c>
      <c r="F38" s="14">
        <v>58</v>
      </c>
      <c r="G38" s="14">
        <v>42</v>
      </c>
      <c r="H38" s="14">
        <v>0</v>
      </c>
      <c r="I38" s="14">
        <v>1</v>
      </c>
      <c r="J38" s="14">
        <v>1</v>
      </c>
      <c r="K38" s="14">
        <v>0</v>
      </c>
      <c r="L38" s="14">
        <f>SUM(I38:K38)</f>
        <v>2</v>
      </c>
      <c r="M38" t="b" s="61">
        <f>AND(H38=1,L38=3)</f>
        <v>0</v>
      </c>
      <c r="N38" s="10"/>
    </row>
    <row r="39" ht="14.6" customHeight="1">
      <c r="A39" t="s" s="13">
        <v>212</v>
      </c>
      <c r="B39" s="14">
        <v>2</v>
      </c>
      <c r="C39" s="30">
        <v>42359</v>
      </c>
      <c r="D39" t="s" s="13">
        <v>68</v>
      </c>
      <c r="E39" t="s" s="13">
        <v>108</v>
      </c>
      <c r="F39" s="14">
        <v>60</v>
      </c>
      <c r="G39" s="14">
        <v>39</v>
      </c>
      <c r="H39" s="14">
        <v>0</v>
      </c>
      <c r="I39" s="14">
        <v>1</v>
      </c>
      <c r="J39" s="14">
        <v>1</v>
      </c>
      <c r="K39" s="14">
        <v>0</v>
      </c>
      <c r="L39" s="14">
        <f>SUM(I39:K39)</f>
        <v>2</v>
      </c>
      <c r="M39" t="b" s="61">
        <f>AND(H39=1,L39=3)</f>
        <v>0</v>
      </c>
      <c r="N39" s="10"/>
    </row>
    <row r="40" ht="14.6" customHeight="1">
      <c r="A40" t="s" s="13">
        <v>213</v>
      </c>
      <c r="B40" s="14">
        <v>2</v>
      </c>
      <c r="C40" s="30">
        <v>42386</v>
      </c>
      <c r="D40" t="s" s="13">
        <v>75</v>
      </c>
      <c r="E40" t="s" s="13">
        <v>129</v>
      </c>
      <c r="F40" s="14">
        <v>63</v>
      </c>
      <c r="G40" s="14">
        <v>39</v>
      </c>
      <c r="H40" s="14">
        <v>0</v>
      </c>
      <c r="I40" s="14">
        <v>1</v>
      </c>
      <c r="J40" s="14">
        <v>0</v>
      </c>
      <c r="K40" s="14">
        <v>0</v>
      </c>
      <c r="L40" s="14">
        <f>SUM(I40:K40)</f>
        <v>1</v>
      </c>
      <c r="M40" t="b" s="61">
        <f>AND(H40=1,L40=3)</f>
        <v>0</v>
      </c>
      <c r="N40" s="10"/>
    </row>
    <row r="41" ht="16.6" customHeight="1">
      <c r="A41" t="s" s="13">
        <v>214</v>
      </c>
      <c r="B41" s="14">
        <v>2</v>
      </c>
      <c r="C41" s="30">
        <v>42384</v>
      </c>
      <c r="D41" t="s" s="56">
        <v>75</v>
      </c>
      <c r="E41" t="s" s="13">
        <v>173</v>
      </c>
      <c r="F41" s="14">
        <v>59</v>
      </c>
      <c r="G41" s="14">
        <v>39</v>
      </c>
      <c r="H41" s="14">
        <v>1</v>
      </c>
      <c r="I41" s="14">
        <v>1</v>
      </c>
      <c r="J41" s="14">
        <v>1</v>
      </c>
      <c r="K41" s="14">
        <v>1</v>
      </c>
      <c r="L41" s="14">
        <f>SUM(I41:K41)</f>
        <v>3</v>
      </c>
      <c r="M41" t="b" s="61">
        <f>AND(H41=1,L41=3)</f>
        <v>1</v>
      </c>
      <c r="N41" s="10"/>
    </row>
    <row r="42" ht="16.6" customHeight="1">
      <c r="A42" t="s" s="13">
        <v>215</v>
      </c>
      <c r="B42" s="14">
        <v>2</v>
      </c>
      <c r="C42" s="30">
        <v>42381</v>
      </c>
      <c r="D42" t="s" s="56">
        <v>68</v>
      </c>
      <c r="E42" t="s" s="13">
        <v>102</v>
      </c>
      <c r="F42" s="14">
        <v>64</v>
      </c>
      <c r="G42" s="14">
        <v>39</v>
      </c>
      <c r="H42" s="14">
        <v>1</v>
      </c>
      <c r="I42" s="14">
        <v>1</v>
      </c>
      <c r="J42" s="14">
        <v>1</v>
      </c>
      <c r="K42" s="14">
        <v>1</v>
      </c>
      <c r="L42" s="14">
        <f>SUM(I42:K42)</f>
        <v>3</v>
      </c>
      <c r="M42" t="b" s="61">
        <f>AND(H42=1,L42=3)</f>
        <v>1</v>
      </c>
      <c r="N42" s="10"/>
    </row>
    <row r="43" ht="16.6" customHeight="1">
      <c r="A43" t="s" s="13">
        <v>216</v>
      </c>
      <c r="B43" s="14">
        <v>2</v>
      </c>
      <c r="C43" s="30">
        <v>42395</v>
      </c>
      <c r="D43" t="s" s="56">
        <v>75</v>
      </c>
      <c r="E43" t="s" s="13">
        <v>102</v>
      </c>
      <c r="F43" s="14">
        <v>64</v>
      </c>
      <c r="G43" s="14">
        <v>41</v>
      </c>
      <c r="H43" s="14">
        <v>1</v>
      </c>
      <c r="I43" s="14">
        <v>1</v>
      </c>
      <c r="J43" s="14">
        <v>1</v>
      </c>
      <c r="K43" s="14">
        <v>1</v>
      </c>
      <c r="L43" s="14">
        <f>SUM(I43:K43)</f>
        <v>3</v>
      </c>
      <c r="M43" t="b" s="61">
        <f>AND(H43=1,L43=3)</f>
        <v>1</v>
      </c>
      <c r="N43" s="10"/>
    </row>
    <row r="44" ht="16.6" customHeight="1">
      <c r="A44" t="s" s="13">
        <v>217</v>
      </c>
      <c r="B44" s="14">
        <v>2</v>
      </c>
      <c r="C44" s="30">
        <v>42401</v>
      </c>
      <c r="D44" t="s" s="56">
        <v>68</v>
      </c>
      <c r="E44" t="s" s="13">
        <v>118</v>
      </c>
      <c r="F44" s="14">
        <v>54</v>
      </c>
      <c r="G44" s="14">
        <v>40</v>
      </c>
      <c r="H44" s="14">
        <v>1</v>
      </c>
      <c r="I44" s="14">
        <v>1</v>
      </c>
      <c r="J44" s="14">
        <v>1</v>
      </c>
      <c r="K44" s="14">
        <v>1</v>
      </c>
      <c r="L44" s="14">
        <f>SUM(I44:K44)</f>
        <v>3</v>
      </c>
      <c r="M44" t="b" s="61">
        <f>AND(H44=1,L44=3)</f>
        <v>1</v>
      </c>
      <c r="N44" s="10"/>
    </row>
    <row r="45" ht="16.6" customHeight="1">
      <c r="A45" t="s" s="13">
        <v>187</v>
      </c>
      <c r="B45" s="14">
        <v>2</v>
      </c>
      <c r="C45" s="30">
        <v>42411</v>
      </c>
      <c r="D45" t="s" s="56">
        <v>68</v>
      </c>
      <c r="E45" t="s" s="13">
        <v>151</v>
      </c>
      <c r="F45" s="14">
        <v>56</v>
      </c>
      <c r="G45" s="14">
        <v>40</v>
      </c>
      <c r="H45" s="14">
        <v>1</v>
      </c>
      <c r="I45" s="14">
        <v>1</v>
      </c>
      <c r="J45" s="14">
        <v>1</v>
      </c>
      <c r="K45" s="14">
        <v>1</v>
      </c>
      <c r="L45" s="14">
        <f>SUM(I45:K45)</f>
        <v>3</v>
      </c>
      <c r="M45" t="b" s="61">
        <f>AND(H45=1,L45=3)</f>
        <v>1</v>
      </c>
      <c r="N45" s="10"/>
    </row>
    <row r="46" ht="16.6" customHeight="1">
      <c r="A46" t="s" s="13">
        <v>218</v>
      </c>
      <c r="B46" s="14">
        <v>2</v>
      </c>
      <c r="C46" s="30">
        <v>42417</v>
      </c>
      <c r="D46" t="s" s="56">
        <v>68</v>
      </c>
      <c r="E46" t="s" s="13">
        <v>121</v>
      </c>
      <c r="F46" s="14">
        <v>53</v>
      </c>
      <c r="G46" s="14">
        <v>38</v>
      </c>
      <c r="H46" s="14">
        <v>1</v>
      </c>
      <c r="I46" s="14">
        <v>0</v>
      </c>
      <c r="J46" s="14">
        <v>1</v>
      </c>
      <c r="K46" s="14">
        <v>0</v>
      </c>
      <c r="L46" s="14">
        <f>SUM(I46:K46)</f>
        <v>1</v>
      </c>
      <c r="M46" t="b" s="61">
        <f>AND(H46=1,L46=3)</f>
        <v>0</v>
      </c>
      <c r="N46" s="10"/>
    </row>
    <row r="47" ht="16.6" customHeight="1">
      <c r="A47" t="s" s="22">
        <v>128</v>
      </c>
      <c r="B47" s="14">
        <v>2</v>
      </c>
      <c r="C47" s="30">
        <v>42460</v>
      </c>
      <c r="D47" t="s" s="56">
        <v>68</v>
      </c>
      <c r="E47" t="s" s="13">
        <v>129</v>
      </c>
      <c r="F47" s="39">
        <f>9*7</f>
        <v>63</v>
      </c>
      <c r="G47" s="14">
        <v>40</v>
      </c>
      <c r="H47" s="14">
        <v>0</v>
      </c>
      <c r="I47" s="14">
        <v>1</v>
      </c>
      <c r="J47" s="14">
        <v>1</v>
      </c>
      <c r="K47" s="14">
        <v>1</v>
      </c>
      <c r="L47" s="14">
        <f>SUM(I47:K47)</f>
        <v>3</v>
      </c>
      <c r="M47" t="b" s="61">
        <f>AND(H47=1,L47=3)</f>
        <v>0</v>
      </c>
      <c r="N47" s="10"/>
    </row>
    <row r="48" ht="16.6" customHeight="1">
      <c r="A48" t="s" s="13">
        <v>219</v>
      </c>
      <c r="B48" s="14">
        <v>2</v>
      </c>
      <c r="C48" s="30">
        <v>42465</v>
      </c>
      <c r="D48" t="s" s="56">
        <v>68</v>
      </c>
      <c r="E48" t="s" s="13">
        <v>106</v>
      </c>
      <c r="F48" s="39">
        <v>70</v>
      </c>
      <c r="G48" s="39">
        <v>41</v>
      </c>
      <c r="H48" s="14">
        <v>0</v>
      </c>
      <c r="I48" s="14">
        <v>1</v>
      </c>
      <c r="J48" s="14">
        <v>1</v>
      </c>
      <c r="K48" s="14">
        <v>1</v>
      </c>
      <c r="L48" s="14">
        <f>SUM(I48:K48)</f>
        <v>3</v>
      </c>
      <c r="M48" t="b" s="61">
        <f>AND(H48=1,L48=3)</f>
        <v>0</v>
      </c>
      <c r="N48" s="10"/>
    </row>
    <row r="49" ht="16.6" customHeight="1">
      <c r="A49" t="s" s="13">
        <v>220</v>
      </c>
      <c r="B49" s="14">
        <v>2</v>
      </c>
      <c r="C49" s="30">
        <v>42466</v>
      </c>
      <c r="D49" t="s" s="56">
        <v>68</v>
      </c>
      <c r="E49" t="s" s="13">
        <v>100</v>
      </c>
      <c r="F49" s="14">
        <v>65</v>
      </c>
      <c r="G49" s="14">
        <v>40</v>
      </c>
      <c r="H49" s="14">
        <v>0</v>
      </c>
      <c r="I49" s="14">
        <v>1</v>
      </c>
      <c r="J49" s="14">
        <v>1</v>
      </c>
      <c r="K49" s="14">
        <v>1</v>
      </c>
      <c r="L49" s="14">
        <f>SUM(I49:K49)</f>
        <v>3</v>
      </c>
      <c r="M49" t="b" s="61">
        <f>AND(H49=1,L49=3)</f>
        <v>0</v>
      </c>
      <c r="N49" s="10"/>
    </row>
    <row r="50" ht="16.6" customHeight="1">
      <c r="A50" t="s" s="13">
        <v>221</v>
      </c>
      <c r="B50" s="14">
        <v>2</v>
      </c>
      <c r="C50" s="30">
        <v>42472</v>
      </c>
      <c r="D50" t="s" s="56">
        <v>75</v>
      </c>
      <c r="E50" t="s" s="13">
        <v>165</v>
      </c>
      <c r="F50" s="14">
        <v>55</v>
      </c>
      <c r="G50" s="14">
        <v>40</v>
      </c>
      <c r="H50" s="14">
        <v>0</v>
      </c>
      <c r="I50" s="14">
        <v>1</v>
      </c>
      <c r="J50" s="14">
        <v>1</v>
      </c>
      <c r="K50" s="14">
        <v>1</v>
      </c>
      <c r="L50" s="14">
        <f>SUM(I50:K50)</f>
        <v>3</v>
      </c>
      <c r="M50" t="b" s="61">
        <f>AND(H50=1,L50=3)</f>
        <v>0</v>
      </c>
      <c r="N50" s="10"/>
    </row>
    <row r="51" ht="16.6" customHeight="1">
      <c r="A51" t="s" s="13">
        <v>222</v>
      </c>
      <c r="B51" s="14">
        <v>2</v>
      </c>
      <c r="C51" s="30">
        <v>42234</v>
      </c>
      <c r="D51" t="s" s="56">
        <v>75</v>
      </c>
      <c r="E51" t="s" s="13">
        <v>118</v>
      </c>
      <c r="F51" s="14">
        <v>54</v>
      </c>
      <c r="G51" s="14">
        <v>38</v>
      </c>
      <c r="H51" s="14">
        <v>1</v>
      </c>
      <c r="I51" s="14">
        <v>1</v>
      </c>
      <c r="J51" s="14">
        <v>1</v>
      </c>
      <c r="K51" s="14">
        <v>1</v>
      </c>
      <c r="L51" s="14">
        <f>SUM(I51:K51)</f>
        <v>3</v>
      </c>
      <c r="M51" t="b" s="61">
        <f>AND(H51=1,L51=3)</f>
        <v>1</v>
      </c>
      <c r="N51" s="10"/>
    </row>
    <row r="52" ht="16.6" customHeight="1">
      <c r="A52" t="s" s="13">
        <v>223</v>
      </c>
      <c r="B52" s="14">
        <v>2</v>
      </c>
      <c r="C52" s="30">
        <v>42237</v>
      </c>
      <c r="D52" t="s" s="56">
        <v>75</v>
      </c>
      <c r="E52" t="s" s="13">
        <v>173</v>
      </c>
      <c r="F52" s="14">
        <v>59</v>
      </c>
      <c r="G52" t="s" s="13">
        <v>224</v>
      </c>
      <c r="H52" s="14">
        <v>1</v>
      </c>
      <c r="I52" s="14">
        <v>1</v>
      </c>
      <c r="J52" s="14">
        <v>1</v>
      </c>
      <c r="K52" s="14">
        <v>1</v>
      </c>
      <c r="L52" s="14">
        <f>SUM(I52:K52)</f>
        <v>3</v>
      </c>
      <c r="M52" t="b" s="61">
        <f>AND(H52=1,L52=3)</f>
        <v>1</v>
      </c>
      <c r="N52" s="10"/>
    </row>
    <row r="53" ht="16.6" customHeight="1">
      <c r="A53" t="s" s="13">
        <v>225</v>
      </c>
      <c r="B53" s="14">
        <v>2</v>
      </c>
      <c r="C53" s="30">
        <v>42250</v>
      </c>
      <c r="D53" t="s" s="56">
        <v>68</v>
      </c>
      <c r="E53" t="s" s="13">
        <v>113</v>
      </c>
      <c r="F53" s="14">
        <v>62</v>
      </c>
      <c r="G53" s="14">
        <v>40</v>
      </c>
      <c r="H53" s="14">
        <v>1</v>
      </c>
      <c r="I53" s="14">
        <v>0</v>
      </c>
      <c r="J53" s="14">
        <v>1</v>
      </c>
      <c r="K53" s="14">
        <v>1</v>
      </c>
      <c r="L53" s="14">
        <f>SUM(I53:K53)</f>
        <v>2</v>
      </c>
      <c r="M53" t="b" s="61">
        <f>AND(H53=1,L53=3)</f>
        <v>0</v>
      </c>
      <c r="N53" s="10"/>
    </row>
    <row r="54" ht="26.6" customHeight="1">
      <c r="A54" t="s" s="13">
        <f>" N = "&amp;COUNTA(A2:A53)</f>
        <v>226</v>
      </c>
      <c r="B54" s="30"/>
      <c r="C54" s="30"/>
      <c r="D54" t="s" s="22">
        <f>COUNTIF(D2:D53,"M")&amp;" Males; "&amp;COUNTIF(D2:D53,"F")&amp;" Females"</f>
        <v>227</v>
      </c>
      <c r="E54" t="s" s="13">
        <f>INT(AVERAGEA(F2:F53)/7)&amp;" w "&amp;ROUND((AVERAGEA(F2:F53)/7-INT(AVERAGEA(F2:F53)/7))*7,0)&amp;" days"</f>
        <v>228</v>
      </c>
      <c r="F54" t="s" s="22">
        <f>ROUND(AVERAGEA(F2:F53),0)&amp;"±"&amp;ROUND(STDEV(F2:F53),2)</f>
        <v>229</v>
      </c>
      <c r="G54" t="s" s="22">
        <f>ROUND(AVERAGEA(G2:G53),0)&amp;"±"&amp;ROUND(STDEV(G2:G53),2)</f>
        <v>230</v>
      </c>
      <c r="H54" s="14">
        <f>SUM(H2:H53)</f>
        <v>39</v>
      </c>
      <c r="I54" t="s" s="13">
        <f>" N = "&amp;SUM(I2:I53)</f>
        <v>231</v>
      </c>
      <c r="J54" t="s" s="13">
        <f>" N = "&amp;SUM(J2:J53)</f>
        <v>232</v>
      </c>
      <c r="K54" t="s" s="13">
        <f>" N = "&amp;SUM(K2:K53)</f>
        <v>233</v>
      </c>
      <c r="L54" t="s" s="13">
        <f>" N = "&amp;COUNTIF(L2:L53,"3")</f>
        <v>234</v>
      </c>
      <c r="M54" t="s" s="13">
        <f>" N = "&amp;COUNTIF(M2:M53,"TRUE")</f>
        <v>235</v>
      </c>
      <c r="N54" s="10"/>
    </row>
    <row r="55" ht="16.6" customHeight="1">
      <c r="A55" t="s" s="13">
        <v>236</v>
      </c>
      <c r="B55" s="14">
        <v>6</v>
      </c>
      <c r="C55" s="30">
        <v>42462</v>
      </c>
      <c r="D55" t="s" s="56">
        <v>75</v>
      </c>
      <c r="E55" t="s" s="13">
        <v>237</v>
      </c>
      <c r="F55" s="39">
        <f>29*7+3</f>
        <v>206</v>
      </c>
      <c r="G55" s="39">
        <v>44</v>
      </c>
      <c r="H55" s="14">
        <v>1</v>
      </c>
      <c r="I55" s="14">
        <v>1</v>
      </c>
      <c r="J55" s="14">
        <v>1</v>
      </c>
      <c r="K55" s="14">
        <v>1</v>
      </c>
      <c r="L55" s="14">
        <f>SUM(I55:K55)</f>
        <v>3</v>
      </c>
      <c r="M55" t="b" s="61">
        <f>AND(H55=1,L55=3)</f>
        <v>1</v>
      </c>
      <c r="N55" s="10"/>
    </row>
    <row r="56" ht="16.6" customHeight="1">
      <c r="A56" t="s" s="13">
        <v>238</v>
      </c>
      <c r="B56" s="14">
        <v>6</v>
      </c>
      <c r="C56" s="30">
        <v>42452</v>
      </c>
      <c r="D56" t="s" s="56">
        <v>68</v>
      </c>
      <c r="E56" t="s" s="13">
        <v>239</v>
      </c>
      <c r="F56" s="39">
        <f t="shared" si="130" ref="F56:F63">27*7+5</f>
        <v>194</v>
      </c>
      <c r="G56" s="39">
        <v>44</v>
      </c>
      <c r="H56" s="14">
        <v>1</v>
      </c>
      <c r="I56" s="14">
        <v>1</v>
      </c>
      <c r="J56" s="14">
        <v>1</v>
      </c>
      <c r="K56" s="14">
        <v>0</v>
      </c>
      <c r="L56" s="14">
        <f>SUM(I56:K56)</f>
        <v>2</v>
      </c>
      <c r="M56" t="b" s="61">
        <f>AND(H56=1,L56=3)</f>
        <v>0</v>
      </c>
      <c r="N56" s="10"/>
    </row>
    <row r="57" ht="16.6" customHeight="1">
      <c r="A57" t="s" s="13">
        <v>240</v>
      </c>
      <c r="B57" s="14">
        <v>6</v>
      </c>
      <c r="C57" s="30">
        <v>42466</v>
      </c>
      <c r="D57" t="s" s="56">
        <v>75</v>
      </c>
      <c r="E57" t="s" s="13">
        <v>241</v>
      </c>
      <c r="F57" s="39">
        <f>7*29+5</f>
        <v>208</v>
      </c>
      <c r="G57" s="39">
        <v>44</v>
      </c>
      <c r="H57" s="14">
        <v>1</v>
      </c>
      <c r="I57" s="14">
        <v>1</v>
      </c>
      <c r="J57" s="14">
        <v>1</v>
      </c>
      <c r="K57" s="14">
        <v>1</v>
      </c>
      <c r="L57" s="14">
        <f>SUM(I57:K57)</f>
        <v>3</v>
      </c>
      <c r="M57" t="b" s="61">
        <f>AND(H57=1,L57=3)</f>
        <v>1</v>
      </c>
      <c r="N57" s="10"/>
    </row>
    <row r="58" ht="16.6" customHeight="1">
      <c r="A58" t="s" s="13">
        <v>242</v>
      </c>
      <c r="B58" s="14">
        <v>6</v>
      </c>
      <c r="C58" s="30">
        <v>42451</v>
      </c>
      <c r="D58" t="s" s="56">
        <v>75</v>
      </c>
      <c r="E58" t="s" s="13">
        <v>243</v>
      </c>
      <c r="F58" s="39">
        <f t="shared" si="136" ref="F58:F77">7*27</f>
        <v>189</v>
      </c>
      <c r="G58" s="39">
        <v>44</v>
      </c>
      <c r="H58" s="14">
        <v>1</v>
      </c>
      <c r="I58" s="14">
        <v>1</v>
      </c>
      <c r="J58" s="14">
        <v>1</v>
      </c>
      <c r="K58" s="14">
        <v>1</v>
      </c>
      <c r="L58" s="14">
        <f>SUM(I58:K58)</f>
        <v>3</v>
      </c>
      <c r="M58" t="b" s="61">
        <f>AND(H58=1,L58=3)</f>
        <v>1</v>
      </c>
      <c r="N58" s="10"/>
    </row>
    <row r="59" ht="16.6" customHeight="1">
      <c r="A59" t="s" s="13">
        <v>244</v>
      </c>
      <c r="B59" s="14">
        <v>6</v>
      </c>
      <c r="C59" s="30">
        <v>42464</v>
      </c>
      <c r="D59" t="s" s="56">
        <v>75</v>
      </c>
      <c r="E59" t="s" s="13">
        <v>245</v>
      </c>
      <c r="F59" s="39">
        <f t="shared" si="139" ref="F59:F94">26*7+3</f>
        <v>185</v>
      </c>
      <c r="G59" s="39">
        <v>42</v>
      </c>
      <c r="H59" s="14">
        <v>1</v>
      </c>
      <c r="I59" s="14">
        <v>1</v>
      </c>
      <c r="J59" s="14">
        <v>1</v>
      </c>
      <c r="K59" s="14">
        <v>1</v>
      </c>
      <c r="L59" s="14">
        <f>SUM(I59:K59)</f>
        <v>3</v>
      </c>
      <c r="M59" t="b" s="61">
        <f>AND(H59=1,L59=3)</f>
        <v>1</v>
      </c>
      <c r="N59" s="10"/>
    </row>
    <row r="60" ht="16.6" customHeight="1">
      <c r="A60" t="s" s="13">
        <v>246</v>
      </c>
      <c r="B60" s="14">
        <v>6</v>
      </c>
      <c r="C60" s="30">
        <v>42464</v>
      </c>
      <c r="D60" t="s" s="56">
        <v>75</v>
      </c>
      <c r="E60" t="s" s="13">
        <v>247</v>
      </c>
      <c r="F60" s="39">
        <f>7*27+1</f>
        <v>190</v>
      </c>
      <c r="G60" s="39">
        <v>43.5</v>
      </c>
      <c r="H60" s="14">
        <v>1</v>
      </c>
      <c r="I60" s="14">
        <v>1</v>
      </c>
      <c r="J60" s="14">
        <v>1</v>
      </c>
      <c r="K60" s="14">
        <v>1</v>
      </c>
      <c r="L60" s="14">
        <f>SUM(I60:K60)</f>
        <v>3</v>
      </c>
      <c r="M60" t="b" s="61">
        <f>AND(H60=1,L60=3)</f>
        <v>1</v>
      </c>
      <c r="N60" s="10"/>
    </row>
    <row r="61" ht="16.6" customHeight="1">
      <c r="A61" t="s" s="13">
        <v>248</v>
      </c>
      <c r="B61" s="14">
        <v>6</v>
      </c>
      <c r="C61" s="30">
        <v>42528</v>
      </c>
      <c r="D61" t="s" s="56">
        <v>68</v>
      </c>
      <c r="E61" t="s" s="63">
        <v>249</v>
      </c>
      <c r="F61" s="39">
        <f t="shared" si="145" ref="F61:F85">27*7+2</f>
        <v>191</v>
      </c>
      <c r="G61" s="39">
        <v>43</v>
      </c>
      <c r="H61" s="14">
        <v>1</v>
      </c>
      <c r="I61" s="14">
        <v>1</v>
      </c>
      <c r="J61" s="14">
        <v>1</v>
      </c>
      <c r="K61" s="14">
        <v>1</v>
      </c>
      <c r="L61" s="14">
        <f>SUM(I61:K61)</f>
        <v>3</v>
      </c>
      <c r="M61" t="b" s="61">
        <f>AND(H61=1,L61=3)</f>
        <v>1</v>
      </c>
      <c r="N61" s="10"/>
    </row>
    <row r="62" ht="16.6" customHeight="1">
      <c r="A62" t="s" s="13">
        <v>250</v>
      </c>
      <c r="B62" s="14">
        <v>6</v>
      </c>
      <c r="C62" s="30">
        <v>42534</v>
      </c>
      <c r="D62" t="s" s="56">
        <v>75</v>
      </c>
      <c r="E62" t="s" s="13">
        <v>251</v>
      </c>
      <c r="F62" s="39">
        <f t="shared" si="148" ref="F62:F90">7*27+4</f>
        <v>193</v>
      </c>
      <c r="G62" s="14">
        <v>44</v>
      </c>
      <c r="H62" s="14">
        <v>1</v>
      </c>
      <c r="I62" s="14">
        <v>1</v>
      </c>
      <c r="J62" s="14">
        <v>1</v>
      </c>
      <c r="K62" s="14">
        <v>1</v>
      </c>
      <c r="L62" s="14">
        <f>SUM(I62:K62)</f>
        <v>3</v>
      </c>
      <c r="M62" t="b" s="61">
        <f>AND(H62=1,L62=3)</f>
        <v>1</v>
      </c>
      <c r="N62" s="10"/>
    </row>
    <row r="63" ht="16.6" customHeight="1">
      <c r="A63" t="s" s="13">
        <v>252</v>
      </c>
      <c r="B63" s="14">
        <v>6</v>
      </c>
      <c r="C63" s="30">
        <v>42535</v>
      </c>
      <c r="D63" t="s" s="56">
        <v>75</v>
      </c>
      <c r="E63" t="s" s="13">
        <v>239</v>
      </c>
      <c r="F63" s="39">
        <f t="shared" si="130"/>
        <v>194</v>
      </c>
      <c r="G63" s="14">
        <v>46</v>
      </c>
      <c r="H63" s="14">
        <v>0</v>
      </c>
      <c r="I63" s="14">
        <v>1</v>
      </c>
      <c r="J63" s="14">
        <v>1</v>
      </c>
      <c r="K63" s="14">
        <v>1</v>
      </c>
      <c r="L63" s="14">
        <f>SUM(I63:K63)</f>
        <v>3</v>
      </c>
      <c r="M63" t="b" s="61">
        <f>AND(H63=1,L63=3)</f>
        <v>0</v>
      </c>
      <c r="N63" s="10"/>
    </row>
    <row r="64" ht="16.6" customHeight="1">
      <c r="A64" t="s" s="13">
        <v>253</v>
      </c>
      <c r="B64" s="14">
        <v>6</v>
      </c>
      <c r="C64" s="30">
        <v>42558</v>
      </c>
      <c r="D64" t="s" s="56">
        <v>68</v>
      </c>
      <c r="E64" t="s" s="13">
        <v>254</v>
      </c>
      <c r="F64" s="39">
        <f>7*28+5</f>
        <v>201</v>
      </c>
      <c r="G64" s="14">
        <v>49</v>
      </c>
      <c r="H64" s="14">
        <v>1</v>
      </c>
      <c r="I64" s="14">
        <v>1</v>
      </c>
      <c r="J64" s="14">
        <v>1</v>
      </c>
      <c r="K64" s="14">
        <v>0</v>
      </c>
      <c r="L64" s="14">
        <f>SUM(I64:K64)</f>
        <v>2</v>
      </c>
      <c r="M64" t="b" s="61">
        <f>AND(H64=1,L64=3)</f>
        <v>0</v>
      </c>
      <c r="N64" s="10"/>
    </row>
    <row r="65" ht="16.6" customHeight="1">
      <c r="A65" t="s" s="13">
        <v>255</v>
      </c>
      <c r="B65" s="14">
        <v>6</v>
      </c>
      <c r="C65" s="30">
        <v>42550</v>
      </c>
      <c r="D65" t="s" s="56">
        <v>68</v>
      </c>
      <c r="E65" t="s" s="13">
        <v>256</v>
      </c>
      <c r="F65" s="39">
        <f t="shared" si="157" ref="F65:F86">7*26+6</f>
        <v>188</v>
      </c>
      <c r="G65" s="14">
        <v>43</v>
      </c>
      <c r="H65" s="14">
        <v>1</v>
      </c>
      <c r="I65" s="14">
        <v>1</v>
      </c>
      <c r="J65" s="14">
        <v>1</v>
      </c>
      <c r="K65" s="14">
        <v>1</v>
      </c>
      <c r="L65" s="14">
        <f>SUM(I65:K65)</f>
        <v>3</v>
      </c>
      <c r="M65" t="b" s="61">
        <f>AND(H65=1,L65=3)</f>
        <v>1</v>
      </c>
      <c r="N65" s="10"/>
    </row>
    <row r="66" ht="16.6" customHeight="1">
      <c r="A66" t="s" s="13">
        <v>257</v>
      </c>
      <c r="B66" s="14">
        <v>6</v>
      </c>
      <c r="C66" s="30">
        <v>42598</v>
      </c>
      <c r="D66" t="s" s="56">
        <v>68</v>
      </c>
      <c r="E66" t="s" s="13">
        <v>258</v>
      </c>
      <c r="F66" s="39">
        <f t="shared" si="160" ref="F66:F78">7*28+1</f>
        <v>197</v>
      </c>
      <c r="G66" s="14">
        <v>45.5</v>
      </c>
      <c r="H66" s="14">
        <v>1</v>
      </c>
      <c r="I66" s="14">
        <v>1</v>
      </c>
      <c r="J66" s="14">
        <v>1</v>
      </c>
      <c r="K66" s="14">
        <v>1</v>
      </c>
      <c r="L66" s="14">
        <f>SUM(I66:K66)</f>
        <v>3</v>
      </c>
      <c r="M66" t="b" s="61">
        <f>AND(H66=1,L66=3)</f>
        <v>1</v>
      </c>
      <c r="N66" s="10"/>
    </row>
    <row r="67" ht="16.6" customHeight="1">
      <c r="A67" t="s" s="13">
        <v>259</v>
      </c>
      <c r="B67" s="14">
        <v>6</v>
      </c>
      <c r="C67" s="30">
        <v>42604</v>
      </c>
      <c r="D67" t="s" s="56">
        <v>68</v>
      </c>
      <c r="E67" t="s" s="13">
        <v>260</v>
      </c>
      <c r="F67" s="39">
        <f t="shared" si="163" ref="F67:F93">26*7+4</f>
        <v>186</v>
      </c>
      <c r="G67" s="14">
        <v>43</v>
      </c>
      <c r="H67" s="14">
        <v>0</v>
      </c>
      <c r="I67" s="14">
        <v>1</v>
      </c>
      <c r="J67" s="14">
        <v>1</v>
      </c>
      <c r="K67" s="14">
        <v>1</v>
      </c>
      <c r="L67" s="14">
        <f>SUM(I67:K67)</f>
        <v>3</v>
      </c>
      <c r="M67" t="b" s="61">
        <f>AND(H67=1,L67=3)</f>
        <v>0</v>
      </c>
      <c r="N67" s="10"/>
    </row>
    <row r="68" ht="16.6" customHeight="1">
      <c r="A68" t="s" s="22">
        <v>261</v>
      </c>
      <c r="B68" s="14">
        <v>6</v>
      </c>
      <c r="C68" s="30">
        <v>42426</v>
      </c>
      <c r="D68" t="s" s="56">
        <v>68</v>
      </c>
      <c r="E68" t="s" s="13">
        <v>251</v>
      </c>
      <c r="F68" s="39">
        <f t="shared" si="166" ref="F68:F92">27*7+4</f>
        <v>193</v>
      </c>
      <c r="G68" s="14">
        <v>44</v>
      </c>
      <c r="H68" s="14">
        <v>1</v>
      </c>
      <c r="I68" s="14">
        <v>1</v>
      </c>
      <c r="J68" s="14">
        <v>0</v>
      </c>
      <c r="K68" s="14">
        <v>0</v>
      </c>
      <c r="L68" s="14">
        <f>SUM(I68:K68)</f>
        <v>1</v>
      </c>
      <c r="M68" t="b" s="61">
        <f>AND(H68=1,L68=3)</f>
        <v>0</v>
      </c>
      <c r="N68" s="10"/>
    </row>
    <row r="69" ht="16.6" customHeight="1">
      <c r="A69" t="s" s="22">
        <v>262</v>
      </c>
      <c r="B69" s="14">
        <v>6</v>
      </c>
      <c r="C69" s="30">
        <v>42425</v>
      </c>
      <c r="D69" t="s" s="56">
        <v>68</v>
      </c>
      <c r="E69" t="s" s="13">
        <v>243</v>
      </c>
      <c r="F69" s="39">
        <f t="shared" si="169" ref="F69:F91">27*7</f>
        <v>189</v>
      </c>
      <c r="G69" s="14">
        <v>45</v>
      </c>
      <c r="H69" s="14">
        <v>1</v>
      </c>
      <c r="I69" s="14">
        <v>1</v>
      </c>
      <c r="J69" s="14">
        <v>1</v>
      </c>
      <c r="K69" s="14">
        <v>1</v>
      </c>
      <c r="L69" s="14">
        <f>SUM(I69:K69)</f>
        <v>3</v>
      </c>
      <c r="M69" t="b" s="61">
        <f>AND(H69=1,L69=3)</f>
        <v>1</v>
      </c>
      <c r="N69" s="10"/>
    </row>
    <row r="70" ht="16.6" customHeight="1">
      <c r="A70" t="s" s="13">
        <v>263</v>
      </c>
      <c r="B70" s="14">
        <v>6</v>
      </c>
      <c r="C70" s="30">
        <v>42422</v>
      </c>
      <c r="D70" t="s" s="56">
        <v>68</v>
      </c>
      <c r="E70" t="s" s="13">
        <v>243</v>
      </c>
      <c r="F70" s="14">
        <f t="shared" si="169"/>
        <v>189</v>
      </c>
      <c r="G70" s="14">
        <v>43</v>
      </c>
      <c r="H70" s="14">
        <v>1</v>
      </c>
      <c r="I70" s="14">
        <v>1</v>
      </c>
      <c r="J70" s="14">
        <v>1</v>
      </c>
      <c r="K70" s="14">
        <v>1</v>
      </c>
      <c r="L70" s="14">
        <f>SUM(I70:K70)</f>
        <v>3</v>
      </c>
      <c r="M70" t="b" s="61">
        <f>AND(H70=1,L70=3)</f>
        <v>1</v>
      </c>
      <c r="N70" s="10"/>
    </row>
    <row r="71" ht="16.6" customHeight="1">
      <c r="A71" t="s" s="13">
        <v>264</v>
      </c>
      <c r="B71" s="14">
        <v>6</v>
      </c>
      <c r="C71" s="30">
        <v>42462</v>
      </c>
      <c r="D71" t="s" s="56">
        <v>68</v>
      </c>
      <c r="E71" t="s" s="13">
        <v>265</v>
      </c>
      <c r="F71" s="39">
        <f>28*7+2</f>
        <v>198</v>
      </c>
      <c r="G71" s="39">
        <v>46</v>
      </c>
      <c r="H71" s="14">
        <v>1</v>
      </c>
      <c r="I71" s="14">
        <v>1</v>
      </c>
      <c r="J71" s="14">
        <v>1</v>
      </c>
      <c r="K71" s="14">
        <v>1</v>
      </c>
      <c r="L71" s="14">
        <f>SUM(I71:K71)</f>
        <v>3</v>
      </c>
      <c r="M71" t="b" s="61">
        <f>AND(H71=1,L71=3)</f>
        <v>1</v>
      </c>
      <c r="N71" s="10"/>
    </row>
    <row r="72" ht="16.6" customHeight="1">
      <c r="A72" t="s" s="13">
        <v>266</v>
      </c>
      <c r="B72" s="14">
        <v>6</v>
      </c>
      <c r="C72" s="30">
        <v>42480</v>
      </c>
      <c r="D72" t="s" s="56">
        <v>68</v>
      </c>
      <c r="E72" t="s" s="13">
        <v>267</v>
      </c>
      <c r="F72" s="39">
        <f>7*28+3</f>
        <v>199</v>
      </c>
      <c r="G72" s="39">
        <v>43</v>
      </c>
      <c r="H72" s="14">
        <v>1</v>
      </c>
      <c r="I72" s="14">
        <v>1</v>
      </c>
      <c r="J72" s="14">
        <v>1</v>
      </c>
      <c r="K72" s="14">
        <v>1</v>
      </c>
      <c r="L72" s="14">
        <f>SUM(I72:K72)</f>
        <v>3</v>
      </c>
      <c r="M72" t="b" s="61">
        <f>AND(H72=1,L72=3)</f>
        <v>1</v>
      </c>
      <c r="N72" s="10"/>
    </row>
    <row r="73" ht="16.6" customHeight="1">
      <c r="A73" t="s" s="13">
        <v>268</v>
      </c>
      <c r="B73" s="14">
        <v>6</v>
      </c>
      <c r="C73" s="30">
        <v>42502</v>
      </c>
      <c r="D73" t="s" s="56">
        <v>68</v>
      </c>
      <c r="E73" t="s" s="13">
        <v>269</v>
      </c>
      <c r="F73" s="39">
        <f>28*7+6</f>
        <v>202</v>
      </c>
      <c r="G73" s="39">
        <v>43.5</v>
      </c>
      <c r="H73" s="14">
        <v>1</v>
      </c>
      <c r="I73" s="14">
        <v>1</v>
      </c>
      <c r="J73" s="14">
        <v>1</v>
      </c>
      <c r="K73" s="14">
        <v>1</v>
      </c>
      <c r="L73" s="14">
        <f>SUM(I73:K73)</f>
        <v>3</v>
      </c>
      <c r="M73" t="b" s="61">
        <f>AND(H73=1,L73=3)</f>
        <v>1</v>
      </c>
      <c r="N73" s="10"/>
    </row>
    <row r="74" ht="16.6" customHeight="1">
      <c r="A74" t="s" s="13">
        <v>270</v>
      </c>
      <c r="B74" s="14">
        <v>6</v>
      </c>
      <c r="C74" s="30">
        <v>42503</v>
      </c>
      <c r="D74" t="s" s="56">
        <v>75</v>
      </c>
      <c r="E74" t="s" s="13">
        <v>271</v>
      </c>
      <c r="F74" s="39">
        <f>25*7+4</f>
        <v>179</v>
      </c>
      <c r="G74" s="39">
        <v>44.5</v>
      </c>
      <c r="H74" s="14">
        <v>1</v>
      </c>
      <c r="I74" s="14">
        <v>1</v>
      </c>
      <c r="J74" s="14">
        <v>1</v>
      </c>
      <c r="K74" s="14">
        <v>1</v>
      </c>
      <c r="L74" s="14">
        <f>SUM(I74:K74)</f>
        <v>3</v>
      </c>
      <c r="M74" t="b" s="61">
        <f>AND(H74=1,L74=3)</f>
        <v>1</v>
      </c>
      <c r="N74" s="10"/>
    </row>
    <row r="75" ht="16.6" customHeight="1">
      <c r="A75" t="s" s="13">
        <v>272</v>
      </c>
      <c r="B75" s="14">
        <v>6</v>
      </c>
      <c r="C75" s="30">
        <v>42516</v>
      </c>
      <c r="D75" t="s" s="56">
        <v>68</v>
      </c>
      <c r="E75" t="s" s="13">
        <v>258</v>
      </c>
      <c r="F75" s="39">
        <f t="shared" si="160"/>
        <v>197</v>
      </c>
      <c r="G75" s="39">
        <v>41.5</v>
      </c>
      <c r="H75" s="14">
        <v>1</v>
      </c>
      <c r="I75" s="14">
        <v>1</v>
      </c>
      <c r="J75" s="14">
        <v>1</v>
      </c>
      <c r="K75" s="14">
        <v>1</v>
      </c>
      <c r="L75" s="14">
        <f>SUM(I75:K75)</f>
        <v>3</v>
      </c>
      <c r="M75" t="b" s="61">
        <f>AND(H75=1,L75=3)</f>
        <v>1</v>
      </c>
      <c r="N75" s="10"/>
    </row>
    <row r="76" ht="16.6" customHeight="1">
      <c r="A76" t="s" s="13">
        <v>273</v>
      </c>
      <c r="B76" s="14">
        <v>6</v>
      </c>
      <c r="C76" s="30">
        <v>42515</v>
      </c>
      <c r="D76" t="s" s="56">
        <v>68</v>
      </c>
      <c r="E76" t="s" s="13">
        <v>274</v>
      </c>
      <c r="F76" s="39">
        <f>26*7</f>
        <v>182</v>
      </c>
      <c r="G76" s="39">
        <v>42</v>
      </c>
      <c r="H76" s="14">
        <v>1</v>
      </c>
      <c r="I76" s="14">
        <v>1</v>
      </c>
      <c r="J76" s="14">
        <v>1</v>
      </c>
      <c r="K76" s="14">
        <v>1</v>
      </c>
      <c r="L76" s="14">
        <f>SUM(I76:K76)</f>
        <v>3</v>
      </c>
      <c r="M76" t="b" s="61">
        <f>AND(H76=1,L76=3)</f>
        <v>1</v>
      </c>
      <c r="N76" s="10"/>
    </row>
    <row r="77" ht="16.6" customHeight="1">
      <c r="A77" t="s" s="13">
        <v>275</v>
      </c>
      <c r="B77" s="14">
        <v>6</v>
      </c>
      <c r="C77" s="30">
        <v>42536</v>
      </c>
      <c r="D77" t="s" s="56">
        <v>68</v>
      </c>
      <c r="E77" t="s" s="13">
        <v>243</v>
      </c>
      <c r="F77" s="39">
        <f t="shared" si="136"/>
        <v>189</v>
      </c>
      <c r="G77" s="14">
        <v>41</v>
      </c>
      <c r="H77" s="14">
        <v>1</v>
      </c>
      <c r="I77" s="14">
        <v>1</v>
      </c>
      <c r="J77" s="14">
        <v>1</v>
      </c>
      <c r="K77" s="14">
        <v>1</v>
      </c>
      <c r="L77" s="14">
        <f>SUM(I77:K77)</f>
        <v>3</v>
      </c>
      <c r="M77" t="b" s="61">
        <f>AND(H77=1,L77=3)</f>
        <v>1</v>
      </c>
      <c r="N77" s="10"/>
    </row>
    <row r="78" ht="16.6" customHeight="1">
      <c r="A78" t="s" s="13">
        <v>276</v>
      </c>
      <c r="B78" s="14">
        <v>6</v>
      </c>
      <c r="C78" s="30">
        <v>42562</v>
      </c>
      <c r="D78" t="s" s="56">
        <v>75</v>
      </c>
      <c r="E78" t="s" s="13">
        <v>258</v>
      </c>
      <c r="F78" s="39">
        <f t="shared" si="160"/>
        <v>197</v>
      </c>
      <c r="G78" s="14">
        <v>47</v>
      </c>
      <c r="H78" s="14">
        <v>1</v>
      </c>
      <c r="I78" s="14">
        <v>1</v>
      </c>
      <c r="J78" s="14">
        <v>1</v>
      </c>
      <c r="K78" s="14">
        <v>1</v>
      </c>
      <c r="L78" s="14">
        <f>SUM(I78:K78)</f>
        <v>3</v>
      </c>
      <c r="M78" t="b" s="61">
        <f>AND(H78=1,L78=3)</f>
        <v>1</v>
      </c>
      <c r="N78" s="10"/>
    </row>
    <row r="79" ht="16.6" customHeight="1">
      <c r="A79" t="s" s="13">
        <v>277</v>
      </c>
      <c r="B79" s="14">
        <v>6</v>
      </c>
      <c r="C79" s="30">
        <v>42583</v>
      </c>
      <c r="D79" t="s" s="56">
        <v>75</v>
      </c>
      <c r="E79" t="s" s="13">
        <v>278</v>
      </c>
      <c r="F79" s="39">
        <f t="shared" si="199" ref="F79:F82">7*26+5</f>
        <v>187</v>
      </c>
      <c r="G79" s="14">
        <v>49.5</v>
      </c>
      <c r="H79" s="14">
        <v>0</v>
      </c>
      <c r="I79" s="14">
        <v>1</v>
      </c>
      <c r="J79" s="14">
        <v>1</v>
      </c>
      <c r="K79" s="14">
        <v>1</v>
      </c>
      <c r="L79" s="14">
        <f>SUM(I79:K79)</f>
        <v>3</v>
      </c>
      <c r="M79" t="b" s="61">
        <f>AND(H79=1,L79=3)</f>
        <v>0</v>
      </c>
      <c r="N79" s="10"/>
    </row>
    <row r="80" ht="14.6" customHeight="1">
      <c r="A80" t="s" s="13">
        <v>279</v>
      </c>
      <c r="B80" s="14">
        <v>6</v>
      </c>
      <c r="C80" s="30">
        <v>42863</v>
      </c>
      <c r="D80" t="s" s="13">
        <v>68</v>
      </c>
      <c r="E80" t="s" s="13">
        <v>256</v>
      </c>
      <c r="F80" s="14">
        <f t="shared" si="202" ref="F80:F88">26*7+6</f>
        <v>188</v>
      </c>
      <c r="G80" s="14">
        <v>43</v>
      </c>
      <c r="H80" s="14">
        <v>0</v>
      </c>
      <c r="I80" s="14">
        <v>1</v>
      </c>
      <c r="J80" s="14">
        <v>1</v>
      </c>
      <c r="K80" s="14">
        <v>1</v>
      </c>
      <c r="L80" s="14">
        <f>SUM(I80:K80)</f>
        <v>3</v>
      </c>
      <c r="M80" t="b" s="61">
        <f>AND(H80=1,L80=3)</f>
        <v>0</v>
      </c>
      <c r="N80" s="10"/>
    </row>
    <row r="81" ht="14.6" customHeight="1">
      <c r="A81" t="s" s="13">
        <v>280</v>
      </c>
      <c r="B81" s="14">
        <v>6</v>
      </c>
      <c r="C81" s="30">
        <v>42416</v>
      </c>
      <c r="D81" t="s" s="13">
        <v>75</v>
      </c>
      <c r="E81" t="s" s="13">
        <v>278</v>
      </c>
      <c r="F81" s="14">
        <f>26*7+5</f>
        <v>187</v>
      </c>
      <c r="G81" s="14">
        <v>42</v>
      </c>
      <c r="H81" s="14">
        <v>1</v>
      </c>
      <c r="I81" s="14">
        <v>1</v>
      </c>
      <c r="J81" s="14">
        <v>1</v>
      </c>
      <c r="K81" s="14">
        <v>0</v>
      </c>
      <c r="L81" s="14">
        <f>SUM(I81:K81)</f>
        <v>2</v>
      </c>
      <c r="M81" t="b" s="61">
        <f>AND(H81=1,L81=3)</f>
        <v>0</v>
      </c>
      <c r="N81" s="10"/>
    </row>
    <row r="82" ht="16.6" customHeight="1">
      <c r="A82" t="s" s="13">
        <v>281</v>
      </c>
      <c r="B82" s="14">
        <v>6</v>
      </c>
      <c r="C82" s="30">
        <v>42443</v>
      </c>
      <c r="D82" t="s" s="56">
        <v>75</v>
      </c>
      <c r="E82" t="s" s="13">
        <v>278</v>
      </c>
      <c r="F82" s="39">
        <f t="shared" si="199"/>
        <v>187</v>
      </c>
      <c r="G82" s="14">
        <v>44</v>
      </c>
      <c r="H82" s="14">
        <v>1</v>
      </c>
      <c r="I82" s="14">
        <v>1</v>
      </c>
      <c r="J82" s="14">
        <v>1</v>
      </c>
      <c r="K82" s="14">
        <v>0</v>
      </c>
      <c r="L82" s="14">
        <f>SUM(I82:K82)</f>
        <v>2</v>
      </c>
      <c r="M82" t="b" s="61">
        <f>AND(H82=1,L82=3)</f>
        <v>0</v>
      </c>
      <c r="N82" s="10"/>
    </row>
    <row r="83" ht="16.6" customHeight="1">
      <c r="A83" t="s" s="13">
        <v>282</v>
      </c>
      <c r="B83" s="14">
        <v>6</v>
      </c>
      <c r="C83" s="30">
        <v>42513</v>
      </c>
      <c r="D83" t="s" s="56">
        <v>75</v>
      </c>
      <c r="E83" t="s" s="13">
        <v>256</v>
      </c>
      <c r="F83" s="39">
        <f t="shared" si="202"/>
        <v>188</v>
      </c>
      <c r="G83" s="39">
        <v>43</v>
      </c>
      <c r="H83" s="14">
        <v>1</v>
      </c>
      <c r="I83" s="14">
        <v>1</v>
      </c>
      <c r="J83" s="14">
        <v>0</v>
      </c>
      <c r="K83" s="14">
        <v>1</v>
      </c>
      <c r="L83" s="14">
        <f>SUM(I83:K83)</f>
        <v>2</v>
      </c>
      <c r="M83" t="b" s="61">
        <f>AND(H83=1,L83=3)</f>
        <v>0</v>
      </c>
      <c r="N83" s="10"/>
    </row>
    <row r="84" ht="16.6" customHeight="1">
      <c r="A84" t="s" s="13">
        <v>283</v>
      </c>
      <c r="B84" s="14">
        <v>6</v>
      </c>
      <c r="C84" s="30">
        <v>42503</v>
      </c>
      <c r="D84" t="s" s="56">
        <v>68</v>
      </c>
      <c r="E84" t="s" s="13">
        <v>260</v>
      </c>
      <c r="F84" s="39">
        <f t="shared" si="163"/>
        <v>186</v>
      </c>
      <c r="G84" s="39">
        <v>44</v>
      </c>
      <c r="H84" s="14">
        <v>1</v>
      </c>
      <c r="I84" s="14">
        <v>1</v>
      </c>
      <c r="J84" s="14">
        <v>1</v>
      </c>
      <c r="K84" s="14">
        <v>1</v>
      </c>
      <c r="L84" s="14">
        <f>SUM(I84:K84)</f>
        <v>3</v>
      </c>
      <c r="M84" t="b" s="61">
        <f>AND(H84=1,L84=3)</f>
        <v>1</v>
      </c>
      <c r="N84" s="10"/>
    </row>
    <row r="85" ht="16.6" customHeight="1">
      <c r="A85" t="s" s="13">
        <v>284</v>
      </c>
      <c r="B85" s="14">
        <v>6</v>
      </c>
      <c r="C85" s="30">
        <v>42522</v>
      </c>
      <c r="D85" t="s" s="56">
        <v>75</v>
      </c>
      <c r="E85" t="s" s="13">
        <v>249</v>
      </c>
      <c r="F85" s="39">
        <f t="shared" si="145"/>
        <v>191</v>
      </c>
      <c r="G85" s="39">
        <v>45</v>
      </c>
      <c r="H85" s="14">
        <v>1</v>
      </c>
      <c r="I85" s="14">
        <v>1</v>
      </c>
      <c r="J85" s="14">
        <v>1</v>
      </c>
      <c r="K85" s="14">
        <v>1</v>
      </c>
      <c r="L85" s="14">
        <f>SUM(I85:K85)</f>
        <v>3</v>
      </c>
      <c r="M85" t="b" s="61">
        <f>AND(H85=1,L85=3)</f>
        <v>1</v>
      </c>
      <c r="N85" s="10"/>
    </row>
    <row r="86" ht="16.6" customHeight="1">
      <c r="A86" t="s" s="13">
        <v>285</v>
      </c>
      <c r="B86" s="14">
        <v>6</v>
      </c>
      <c r="C86" s="30">
        <v>42535</v>
      </c>
      <c r="D86" t="s" s="56">
        <v>68</v>
      </c>
      <c r="E86" t="s" s="13">
        <v>256</v>
      </c>
      <c r="F86" s="39">
        <f t="shared" si="157"/>
        <v>188</v>
      </c>
      <c r="G86" s="14">
        <v>45</v>
      </c>
      <c r="H86" s="14">
        <v>1</v>
      </c>
      <c r="I86" s="14">
        <v>1</v>
      </c>
      <c r="J86" s="14">
        <v>1</v>
      </c>
      <c r="K86" s="14">
        <v>1</v>
      </c>
      <c r="L86" s="14">
        <f>SUM(I86:K86)</f>
        <v>3</v>
      </c>
      <c r="M86" t="b" s="61">
        <f>AND(H86=1,L86=3)</f>
        <v>1</v>
      </c>
      <c r="N86" s="10"/>
    </row>
    <row r="87" ht="16.6" customHeight="1">
      <c r="A87" t="s" s="13">
        <v>286</v>
      </c>
      <c r="B87" s="14">
        <v>6</v>
      </c>
      <c r="C87" s="30">
        <v>42559</v>
      </c>
      <c r="D87" t="s" s="56">
        <v>68</v>
      </c>
      <c r="E87" t="s" s="13">
        <v>287</v>
      </c>
      <c r="F87" s="39">
        <f>29*7+1</f>
        <v>204</v>
      </c>
      <c r="G87" s="14">
        <v>45</v>
      </c>
      <c r="H87" s="14">
        <v>1</v>
      </c>
      <c r="I87" s="14">
        <v>1</v>
      </c>
      <c r="J87" s="14">
        <v>1</v>
      </c>
      <c r="K87" s="14">
        <v>0</v>
      </c>
      <c r="L87" s="14">
        <f>SUM(I87:K87)</f>
        <v>2</v>
      </c>
      <c r="M87" t="b" s="61">
        <f>AND(H87=1,L87=3)</f>
        <v>0</v>
      </c>
      <c r="N87" s="10"/>
    </row>
    <row r="88" ht="16.6" customHeight="1">
      <c r="A88" t="s" s="13">
        <v>288</v>
      </c>
      <c r="B88" s="14">
        <v>6</v>
      </c>
      <c r="C88" s="30">
        <v>42552</v>
      </c>
      <c r="D88" t="s" s="56">
        <v>68</v>
      </c>
      <c r="E88" t="s" s="13">
        <v>256</v>
      </c>
      <c r="F88" s="39">
        <f t="shared" si="202"/>
        <v>188</v>
      </c>
      <c r="G88" s="14">
        <v>42</v>
      </c>
      <c r="H88" s="14">
        <v>1</v>
      </c>
      <c r="I88" s="14">
        <v>1</v>
      </c>
      <c r="J88" s="14">
        <v>1</v>
      </c>
      <c r="K88" s="14">
        <v>1</v>
      </c>
      <c r="L88" s="14">
        <f>SUM(I88:K88)</f>
        <v>3</v>
      </c>
      <c r="M88" t="b" s="61">
        <f>AND(H88=1,L88=3)</f>
        <v>1</v>
      </c>
      <c r="N88" s="10"/>
    </row>
    <row r="89" ht="16.6" customHeight="1">
      <c r="A89" t="s" s="13">
        <v>289</v>
      </c>
      <c r="B89" s="14">
        <v>6</v>
      </c>
      <c r="C89" s="30">
        <v>42587</v>
      </c>
      <c r="D89" t="s" s="56">
        <v>68</v>
      </c>
      <c r="E89" t="s" s="13">
        <v>290</v>
      </c>
      <c r="F89" s="39">
        <f>27*7+3</f>
        <v>192</v>
      </c>
      <c r="G89" s="14">
        <v>43</v>
      </c>
      <c r="H89" s="14">
        <v>0</v>
      </c>
      <c r="I89" s="14">
        <v>1</v>
      </c>
      <c r="J89" s="14">
        <v>1</v>
      </c>
      <c r="K89" s="14">
        <v>1</v>
      </c>
      <c r="L89" s="14">
        <f>SUM(I89:K89)</f>
        <v>3</v>
      </c>
      <c r="M89" t="b" s="61">
        <f>AND(H89=1,L89=3)</f>
        <v>0</v>
      </c>
      <c r="N89" s="10"/>
    </row>
    <row r="90" ht="16.6" customHeight="1">
      <c r="A90" t="s" s="13">
        <v>291</v>
      </c>
      <c r="B90" s="14">
        <v>6</v>
      </c>
      <c r="C90" s="30">
        <v>42594</v>
      </c>
      <c r="D90" t="s" s="56">
        <v>68</v>
      </c>
      <c r="E90" t="s" s="13">
        <v>251</v>
      </c>
      <c r="F90" s="39">
        <f t="shared" si="148"/>
        <v>193</v>
      </c>
      <c r="G90" s="14">
        <v>44</v>
      </c>
      <c r="H90" s="14">
        <v>0</v>
      </c>
      <c r="I90" s="14">
        <v>1</v>
      </c>
      <c r="J90" s="14">
        <v>1</v>
      </c>
      <c r="K90" s="14">
        <v>1</v>
      </c>
      <c r="L90" s="14">
        <f>SUM(I90:K90)</f>
        <v>3</v>
      </c>
      <c r="M90" t="b" s="61">
        <f>AND(H90=1,L90=3)</f>
        <v>0</v>
      </c>
      <c r="N90" s="10"/>
    </row>
    <row r="91" ht="16.6" customHeight="1">
      <c r="A91" t="s" s="13">
        <v>292</v>
      </c>
      <c r="B91" s="14">
        <v>6</v>
      </c>
      <c r="C91" s="30">
        <v>42606</v>
      </c>
      <c r="D91" t="s" s="56">
        <v>75</v>
      </c>
      <c r="E91" t="s" s="13">
        <v>243</v>
      </c>
      <c r="F91" s="39">
        <f t="shared" si="169"/>
        <v>189</v>
      </c>
      <c r="G91" s="14">
        <v>45</v>
      </c>
      <c r="H91" s="14">
        <v>0</v>
      </c>
      <c r="I91" s="14">
        <v>1</v>
      </c>
      <c r="J91" s="14">
        <v>1</v>
      </c>
      <c r="K91" s="14">
        <v>0</v>
      </c>
      <c r="L91" s="14">
        <f>SUM(I91:K91)</f>
        <v>2</v>
      </c>
      <c r="M91" t="b" s="61">
        <f>AND(H91=1,L91=3)</f>
        <v>0</v>
      </c>
      <c r="N91" s="10"/>
    </row>
    <row r="92" ht="16.6" customHeight="1">
      <c r="A92" t="s" s="13">
        <v>293</v>
      </c>
      <c r="B92" s="14">
        <v>6</v>
      </c>
      <c r="C92" s="30">
        <v>42373</v>
      </c>
      <c r="D92" t="s" s="56">
        <v>75</v>
      </c>
      <c r="E92" t="s" s="13">
        <v>251</v>
      </c>
      <c r="F92" s="14">
        <f t="shared" si="166"/>
        <v>193</v>
      </c>
      <c r="G92" s="14">
        <v>44</v>
      </c>
      <c r="H92" s="14">
        <v>1</v>
      </c>
      <c r="I92" s="14">
        <v>1</v>
      </c>
      <c r="J92" s="14">
        <v>1</v>
      </c>
      <c r="K92" s="14">
        <v>1</v>
      </c>
      <c r="L92" s="14">
        <f>SUM(I92:K92)</f>
        <v>3</v>
      </c>
      <c r="M92" t="b" s="61">
        <f>AND(H92=1,L92=3)</f>
        <v>1</v>
      </c>
      <c r="N92" s="10"/>
    </row>
    <row r="93" ht="16.6" customHeight="1">
      <c r="A93" t="s" s="13">
        <v>294</v>
      </c>
      <c r="B93" s="14">
        <v>6</v>
      </c>
      <c r="C93" s="30">
        <v>42367</v>
      </c>
      <c r="D93" t="s" s="56">
        <v>75</v>
      </c>
      <c r="E93" t="s" s="13">
        <v>260</v>
      </c>
      <c r="F93" s="14">
        <f t="shared" si="163"/>
        <v>186</v>
      </c>
      <c r="G93" s="14">
        <v>43</v>
      </c>
      <c r="H93" s="14">
        <v>1</v>
      </c>
      <c r="I93" s="14">
        <v>1</v>
      </c>
      <c r="J93" s="14">
        <v>1</v>
      </c>
      <c r="K93" s="14">
        <v>1</v>
      </c>
      <c r="L93" s="14">
        <f>SUM(I93:K93)</f>
        <v>3</v>
      </c>
      <c r="M93" t="b" s="61">
        <f>AND(H93=1,L93=3)</f>
        <v>1</v>
      </c>
      <c r="N93" s="10"/>
    </row>
    <row r="94" ht="16.6" customHeight="1">
      <c r="A94" t="s" s="13">
        <v>295</v>
      </c>
      <c r="B94" s="14">
        <v>6</v>
      </c>
      <c r="C94" s="30">
        <v>42373</v>
      </c>
      <c r="D94" t="s" s="56">
        <v>68</v>
      </c>
      <c r="E94" t="s" s="13">
        <v>245</v>
      </c>
      <c r="F94" s="39">
        <f t="shared" si="139"/>
        <v>185</v>
      </c>
      <c r="G94" s="14">
        <v>43</v>
      </c>
      <c r="H94" s="14">
        <v>1</v>
      </c>
      <c r="I94" s="14">
        <v>1</v>
      </c>
      <c r="J94" s="14">
        <v>1</v>
      </c>
      <c r="K94" s="14">
        <v>1</v>
      </c>
      <c r="L94" s="14">
        <f>SUM(I94:K94)</f>
        <v>3</v>
      </c>
      <c r="M94" t="b" s="61">
        <f>AND(H94=1,L94=3)</f>
        <v>1</v>
      </c>
      <c r="N94" s="10"/>
    </row>
    <row r="95" ht="26.6" customHeight="1">
      <c r="A95" t="s" s="13">
        <f>" N = "&amp;COUNTA(A55:A94)</f>
        <v>296</v>
      </c>
      <c r="B95" s="30"/>
      <c r="C95" s="30"/>
      <c r="D95" t="s" s="22">
        <f>COUNTIF(D55:D94,"M")&amp;" Males; "&amp;COUNTIF(D55:D94,"F")&amp;" Females"</f>
        <v>297</v>
      </c>
      <c r="E95" t="s" s="13">
        <f>INT(AVERAGEA(F55:F94)/7)&amp;" w "&amp;ROUND((AVERAGEA(F55:F94)/7-INT(AVERAGEA(F55:F94)/7))*7,0)&amp;" days"</f>
        <v>298</v>
      </c>
      <c r="F95" t="s" s="22">
        <f>ROUND(AVERAGEA(F55:F94),0)&amp;"±"&amp;ROUND(STDEV(F55:F94),2)</f>
        <v>299</v>
      </c>
      <c r="G95" t="s" s="22">
        <f>ROUND(AVERAGEA(G55:G94),0)&amp;"±"&amp;ROUND(STDEV(G55:G94),2)</f>
        <v>300</v>
      </c>
      <c r="H95" t="s" s="13">
        <f>" N = "&amp;COUNTIF(H55:H94,"1")</f>
        <v>301</v>
      </c>
      <c r="I95" t="s" s="13">
        <f>" N = "&amp;COUNTIF(I55:I94,"1")</f>
        <v>296</v>
      </c>
      <c r="J95" t="s" s="13">
        <f>" N = "&amp;COUNTIF(J55:J94,"1")</f>
        <v>302</v>
      </c>
      <c r="K95" t="s" s="13">
        <f>" N = "&amp;COUNTIF(K55:K94,"1")</f>
        <v>301</v>
      </c>
      <c r="L95" t="s" s="13">
        <f>" N = "&amp;COUNTIF(L55:L94,"3")</f>
        <v>303</v>
      </c>
      <c r="M95" t="s" s="13">
        <f>" N = "&amp;COUNTIF(M55:M94,"TRUE")</f>
        <v>304</v>
      </c>
      <c r="N95" s="10"/>
    </row>
  </sheetData>
  <pageMargins left="0.747917" right="0.747917" top="0.984028" bottom="0.984028" header="0.511806" footer="0.511806"/>
  <pageSetup firstPageNumber="1" fitToHeight="1" fitToWidth="1" scale="100" useFirstPageNumber="0" orientation="portrait" pageOrder="downThenOver"/>
  <headerFooter>
    <oddFooter>&amp;C&amp;"Arial,Regular"&amp;12&amp;K000000&amp;P</oddFooter>
  </headerFooter>
</worksheet>
</file>

<file path=xl/worksheets/sheet6.xml><?xml version="1.0" encoding="utf-8"?>
<worksheet xmlns:r="http://schemas.openxmlformats.org/officeDocument/2006/relationships" xmlns="http://schemas.openxmlformats.org/spreadsheetml/2006/main">
  <dimension ref="A1:AH117"/>
  <sheetViews>
    <sheetView workbookViewId="0" showGridLines="0" defaultGridColor="1"/>
  </sheetViews>
  <sheetFormatPr defaultColWidth="8.83333" defaultRowHeight="12.8" customHeight="1" outlineLevelRow="0" outlineLevelCol="0"/>
  <cols>
    <col min="1" max="1" width="9.85156" style="64" customWidth="1"/>
    <col min="2" max="2" width="14.5" style="64" customWidth="1"/>
    <col min="3" max="11" width="8.85156" style="64" customWidth="1"/>
    <col min="12" max="12" width="16.3516" style="64" customWidth="1"/>
    <col min="13" max="13" width="7.17188" style="64" customWidth="1"/>
    <col min="14" max="14" width="14.1719" style="64" customWidth="1"/>
    <col min="15" max="15" width="8.85156" style="64" customWidth="1"/>
    <col min="16" max="20" width="13.1719" style="64" customWidth="1"/>
    <col min="21" max="21" width="51.5" style="64" customWidth="1"/>
    <col min="22" max="22" width="61.1719" style="64" customWidth="1"/>
    <col min="23" max="30" width="13.1719" style="64" customWidth="1"/>
    <col min="31" max="31" width="16.1719" style="64" customWidth="1"/>
    <col min="32" max="32" width="54.8516" style="64" customWidth="1"/>
    <col min="33" max="34" width="19.5" style="64" customWidth="1"/>
    <col min="35" max="256" width="8.85156" style="64" customWidth="1"/>
  </cols>
  <sheetData>
    <row r="1" ht="12.75" customHeight="1">
      <c r="A1" t="s" s="65">
        <v>306</v>
      </c>
      <c r="B1" t="s" s="65">
        <v>307</v>
      </c>
      <c r="C1" t="s" s="65">
        <v>308</v>
      </c>
      <c r="D1" t="s" s="65">
        <v>309</v>
      </c>
      <c r="E1" t="s" s="65">
        <v>310</v>
      </c>
      <c r="F1" t="s" s="65">
        <v>311</v>
      </c>
      <c r="G1" t="s" s="65">
        <v>312</v>
      </c>
      <c r="H1" t="s" s="65">
        <v>313</v>
      </c>
      <c r="I1" t="s" s="65">
        <v>314</v>
      </c>
      <c r="J1" t="s" s="65">
        <v>315</v>
      </c>
      <c r="K1" t="s" s="65">
        <v>316</v>
      </c>
      <c r="L1" t="s" s="16">
        <v>317</v>
      </c>
      <c r="M1" t="s" s="16">
        <v>318</v>
      </c>
      <c r="N1" t="s" s="16">
        <v>319</v>
      </c>
      <c r="O1" t="s" s="65">
        <v>320</v>
      </c>
      <c r="P1" t="s" s="16">
        <v>321</v>
      </c>
      <c r="Q1" t="s" s="16">
        <v>322</v>
      </c>
      <c r="R1" t="s" s="16">
        <v>323</v>
      </c>
      <c r="S1" t="s" s="16">
        <v>324</v>
      </c>
      <c r="T1" t="s" s="16">
        <v>325</v>
      </c>
      <c r="U1" t="s" s="16">
        <v>326</v>
      </c>
      <c r="V1" t="s" s="16">
        <v>327</v>
      </c>
      <c r="W1" t="s" s="16">
        <v>328</v>
      </c>
      <c r="X1" t="s" s="16">
        <v>329</v>
      </c>
      <c r="Y1" t="s" s="16">
        <v>330</v>
      </c>
      <c r="Z1" t="s" s="16">
        <v>331</v>
      </c>
      <c r="AA1" t="s" s="16">
        <v>332</v>
      </c>
      <c r="AB1" t="s" s="16">
        <v>333</v>
      </c>
      <c r="AC1" t="s" s="16">
        <v>334</v>
      </c>
      <c r="AD1" t="s" s="16">
        <v>335</v>
      </c>
      <c r="AE1" t="s" s="16">
        <v>336</v>
      </c>
      <c r="AF1" t="s" s="65">
        <v>337</v>
      </c>
      <c r="AG1" s="66"/>
      <c r="AH1" s="66"/>
    </row>
    <row r="2" ht="12" customHeight="1">
      <c r="A2" t="s" s="65">
        <v>67</v>
      </c>
      <c r="B2" s="67">
        <v>42262</v>
      </c>
      <c r="C2" t="s" s="65">
        <v>338</v>
      </c>
      <c r="D2" t="s" s="65">
        <v>339</v>
      </c>
      <c r="E2" s="66">
        <f>IF(A2='MEG'!A2,'MEG'!E2)</f>
        <v>1200</v>
      </c>
      <c r="F2" s="66">
        <v>1</v>
      </c>
      <c r="G2" s="66">
        <v>1</v>
      </c>
      <c r="H2" s="66">
        <v>1</v>
      </c>
      <c r="I2" s="66">
        <v>1</v>
      </c>
      <c r="J2" s="66">
        <f>IF(AND(F2=1,G2=1,H2=1,I2=1),1,0)</f>
        <v>1</v>
      </c>
      <c r="K2" s="66">
        <v>1</v>
      </c>
      <c r="L2" s="66">
        <v>0</v>
      </c>
      <c r="M2" s="66">
        <v>41</v>
      </c>
      <c r="N2" s="68">
        <v>108</v>
      </c>
      <c r="O2" t="s" s="69">
        <v>68</v>
      </c>
      <c r="P2" s="68">
        <v>40</v>
      </c>
      <c r="Q2" s="68">
        <v>17</v>
      </c>
      <c r="R2" s="68">
        <v>6</v>
      </c>
      <c r="S2" s="68">
        <v>16</v>
      </c>
      <c r="T2" s="68">
        <v>6</v>
      </c>
      <c r="U2" t="s" s="63">
        <v>340</v>
      </c>
      <c r="V2" t="s" s="63">
        <v>340</v>
      </c>
      <c r="W2" s="68">
        <v>0</v>
      </c>
      <c r="X2" s="70"/>
      <c r="Y2" s="70"/>
      <c r="Z2" s="70"/>
      <c r="AA2" s="68"/>
      <c r="AB2" s="68"/>
      <c r="AC2" s="68"/>
      <c r="AD2" t="s" s="63">
        <v>341</v>
      </c>
      <c r="AE2" s="68">
        <f t="shared" si="2" ref="AE2:AE97">8*16+8</f>
        <v>136</v>
      </c>
      <c r="AF2" s="66"/>
      <c r="AG2" s="66"/>
      <c r="AH2" s="66"/>
    </row>
    <row r="3" ht="12" customHeight="1">
      <c r="A3" t="s" s="65">
        <v>71</v>
      </c>
      <c r="B3" s="67">
        <v>42293</v>
      </c>
      <c r="C3" t="s" s="65">
        <v>338</v>
      </c>
      <c r="D3" t="s" s="65">
        <v>339</v>
      </c>
      <c r="E3" s="66">
        <f>IF(A3='MEG'!A3,'MEG'!E3)</f>
        <v>1200</v>
      </c>
      <c r="F3" s="66">
        <v>1</v>
      </c>
      <c r="G3" s="66">
        <v>1</v>
      </c>
      <c r="H3" s="66">
        <v>1</v>
      </c>
      <c r="I3" s="66">
        <v>1</v>
      </c>
      <c r="J3" s="66">
        <f>IF(AND(F3=1,G3=1,H3=1,I3=1),1,0)</f>
        <v>1</v>
      </c>
      <c r="K3" s="66">
        <v>1</v>
      </c>
      <c r="L3" s="66">
        <v>0</v>
      </c>
      <c r="M3" s="66">
        <v>22</v>
      </c>
      <c r="N3" s="68">
        <v>115</v>
      </c>
      <c r="O3" t="s" s="63">
        <v>68</v>
      </c>
      <c r="P3" s="68">
        <v>42</v>
      </c>
      <c r="Q3" s="68">
        <v>16</v>
      </c>
      <c r="R3" s="68">
        <v>6</v>
      </c>
      <c r="S3" s="68">
        <v>15</v>
      </c>
      <c r="T3" s="68">
        <v>5</v>
      </c>
      <c r="U3" t="s" s="63">
        <v>340</v>
      </c>
      <c r="V3" t="s" s="63">
        <v>340</v>
      </c>
      <c r="W3" s="68">
        <v>2</v>
      </c>
      <c r="X3" s="70">
        <v>40301</v>
      </c>
      <c r="Y3" t="s" s="63">
        <v>68</v>
      </c>
      <c r="Z3" s="70">
        <v>41284</v>
      </c>
      <c r="AA3" t="s" s="63">
        <v>68</v>
      </c>
      <c r="AB3" s="68"/>
      <c r="AC3" s="68"/>
      <c r="AD3" t="s" s="63">
        <v>342</v>
      </c>
      <c r="AE3" s="68">
        <f>8*16+12</f>
        <v>140</v>
      </c>
      <c r="AF3" s="66"/>
      <c r="AG3" s="66"/>
      <c r="AH3" s="66"/>
    </row>
    <row r="4" ht="12" customHeight="1">
      <c r="A4" t="s" s="65">
        <v>74</v>
      </c>
      <c r="B4" s="67">
        <v>42276</v>
      </c>
      <c r="C4" t="s" s="65">
        <v>338</v>
      </c>
      <c r="D4" t="s" s="65">
        <v>339</v>
      </c>
      <c r="E4" s="66">
        <f>IF(A4='MEG'!A4,'MEG'!E4)</f>
        <v>1200</v>
      </c>
      <c r="F4" s="66">
        <v>1</v>
      </c>
      <c r="G4" s="66">
        <v>1</v>
      </c>
      <c r="H4" s="66">
        <v>1</v>
      </c>
      <c r="I4" s="66">
        <v>1</v>
      </c>
      <c r="J4" s="66">
        <f>IF(AND(F4=1,G4=1,H4=1,I4=1),1,0)</f>
        <v>1</v>
      </c>
      <c r="K4" s="66">
        <v>1</v>
      </c>
      <c r="L4" s="66">
        <v>0</v>
      </c>
      <c r="M4" s="66">
        <v>45</v>
      </c>
      <c r="N4" s="68">
        <v>112</v>
      </c>
      <c r="O4" t="s" s="63">
        <v>75</v>
      </c>
      <c r="P4" s="68">
        <v>43</v>
      </c>
      <c r="Q4" s="68">
        <v>14</v>
      </c>
      <c r="R4" s="68">
        <v>5</v>
      </c>
      <c r="S4" s="68">
        <v>12</v>
      </c>
      <c r="T4" s="68">
        <v>5</v>
      </c>
      <c r="U4" t="s" s="63">
        <v>343</v>
      </c>
      <c r="V4" t="s" s="63">
        <v>340</v>
      </c>
      <c r="W4" s="68">
        <v>0</v>
      </c>
      <c r="X4" s="68"/>
      <c r="Y4" s="68"/>
      <c r="Z4" s="68"/>
      <c r="AA4" s="68"/>
      <c r="AB4" s="68"/>
      <c r="AC4" s="68"/>
      <c r="AD4" t="s" s="63">
        <v>344</v>
      </c>
      <c r="AE4" s="68">
        <f t="shared" si="8" ref="AE4:AE19">8*16+11</f>
        <v>139</v>
      </c>
      <c r="AF4" s="66"/>
      <c r="AG4" s="66"/>
      <c r="AH4" s="66"/>
    </row>
    <row r="5" ht="12" customHeight="1">
      <c r="A5" t="s" s="65">
        <v>136</v>
      </c>
      <c r="B5" s="67">
        <v>42286</v>
      </c>
      <c r="C5" t="s" s="65">
        <v>338</v>
      </c>
      <c r="D5" t="s" s="65">
        <v>339</v>
      </c>
      <c r="E5" s="66">
        <f>IF(A5='MEG'!A5,'MEG'!E5)</f>
        <v>1200</v>
      </c>
      <c r="F5" s="66">
        <v>1</v>
      </c>
      <c r="G5" s="66">
        <v>1</v>
      </c>
      <c r="H5" s="66">
        <v>1</v>
      </c>
      <c r="I5" s="66">
        <v>1</v>
      </c>
      <c r="J5" s="66">
        <f>IF(AND(F5=1,G5=1,H5=1,I5=1),1,0)</f>
        <v>1</v>
      </c>
      <c r="K5" s="66">
        <v>1</v>
      </c>
      <c r="L5" s="66">
        <v>0</v>
      </c>
      <c r="M5" s="66">
        <v>46.5</v>
      </c>
      <c r="N5" s="68">
        <v>119</v>
      </c>
      <c r="O5" t="s" s="63">
        <v>75</v>
      </c>
      <c r="P5" s="68">
        <v>42</v>
      </c>
      <c r="Q5" s="68">
        <v>19</v>
      </c>
      <c r="R5" s="68">
        <v>6</v>
      </c>
      <c r="S5" s="68">
        <v>14</v>
      </c>
      <c r="T5" s="68">
        <v>5</v>
      </c>
      <c r="U5" t="s" s="63">
        <v>345</v>
      </c>
      <c r="V5" t="s" s="63">
        <v>340</v>
      </c>
      <c r="W5" s="68">
        <v>1</v>
      </c>
      <c r="X5" s="70">
        <v>41502</v>
      </c>
      <c r="Y5" t="s" s="63">
        <v>75</v>
      </c>
      <c r="Z5" s="68"/>
      <c r="AA5" s="68"/>
      <c r="AB5" s="68"/>
      <c r="AC5" s="68"/>
      <c r="AD5" t="s" s="63">
        <v>346</v>
      </c>
      <c r="AE5" s="68">
        <f t="shared" si="11" ref="AE5:AE106">7*16+5</f>
        <v>117</v>
      </c>
      <c r="AF5" s="66"/>
      <c r="AG5" s="66"/>
      <c r="AH5" s="66"/>
    </row>
    <row r="6" ht="12" customHeight="1">
      <c r="A6" t="s" s="65">
        <v>77</v>
      </c>
      <c r="B6" s="67">
        <v>42279</v>
      </c>
      <c r="C6" t="s" s="65">
        <v>338</v>
      </c>
      <c r="D6" t="s" s="65">
        <v>339</v>
      </c>
      <c r="E6" s="66">
        <f>IF(A6='MEG'!A6,'MEG'!E6)</f>
        <v>1200</v>
      </c>
      <c r="F6" s="66">
        <v>1</v>
      </c>
      <c r="G6" s="66">
        <v>1</v>
      </c>
      <c r="H6" s="66">
        <v>1</v>
      </c>
      <c r="I6" s="66">
        <v>1</v>
      </c>
      <c r="J6" s="66">
        <f>IF(AND(F6=1,G6=1,H6=1,I6=1),1,0)</f>
        <v>1</v>
      </c>
      <c r="K6" s="66">
        <v>1</v>
      </c>
      <c r="L6" s="66">
        <v>0</v>
      </c>
      <c r="M6" s="66">
        <v>43</v>
      </c>
      <c r="N6" s="68">
        <v>113</v>
      </c>
      <c r="O6" t="s" s="63">
        <v>68</v>
      </c>
      <c r="P6" s="68">
        <v>42</v>
      </c>
      <c r="Q6" s="68">
        <v>19</v>
      </c>
      <c r="R6" s="68">
        <v>6</v>
      </c>
      <c r="S6" s="68">
        <v>14</v>
      </c>
      <c r="T6" s="68">
        <v>5</v>
      </c>
      <c r="U6" t="s" s="63">
        <v>347</v>
      </c>
      <c r="V6" t="s" s="63">
        <v>347</v>
      </c>
      <c r="W6" s="68">
        <v>0</v>
      </c>
      <c r="X6" s="68"/>
      <c r="Y6" s="68"/>
      <c r="Z6" s="68"/>
      <c r="AA6" s="68"/>
      <c r="AB6" s="68"/>
      <c r="AC6" s="68"/>
      <c r="AD6" t="s" s="63">
        <v>348</v>
      </c>
      <c r="AE6" s="68">
        <f t="shared" si="14" ref="AE6:AE14">8*16+5</f>
        <v>133</v>
      </c>
      <c r="AF6" s="66"/>
      <c r="AG6" s="66"/>
      <c r="AH6" s="66"/>
    </row>
    <row r="7" ht="12" customHeight="1">
      <c r="A7" t="s" s="65">
        <v>79</v>
      </c>
      <c r="B7" s="67">
        <v>42286</v>
      </c>
      <c r="C7" t="s" s="65">
        <v>349</v>
      </c>
      <c r="D7" t="s" s="65">
        <v>339</v>
      </c>
      <c r="E7" s="66">
        <f>IF(A7='MEG'!A7,'MEG'!E7)</f>
        <v>1200</v>
      </c>
      <c r="F7" s="66">
        <v>1</v>
      </c>
      <c r="G7" s="66">
        <v>0</v>
      </c>
      <c r="H7" s="66">
        <v>0</v>
      </c>
      <c r="I7" s="66">
        <v>0</v>
      </c>
      <c r="J7" s="66">
        <f>IF(AND(F7=1,G7=1,H7=1,I7=1),1,0)</f>
        <v>0</v>
      </c>
      <c r="K7" s="66">
        <v>1</v>
      </c>
      <c r="L7" s="66">
        <v>0</v>
      </c>
      <c r="M7" s="66">
        <v>40</v>
      </c>
      <c r="N7" s="68">
        <v>120</v>
      </c>
      <c r="O7" t="s" s="63">
        <v>75</v>
      </c>
      <c r="P7" s="68">
        <v>42</v>
      </c>
      <c r="Q7" s="68">
        <v>17</v>
      </c>
      <c r="R7" s="68">
        <v>6</v>
      </c>
      <c r="S7" s="68">
        <v>10</v>
      </c>
      <c r="T7" s="68">
        <v>4</v>
      </c>
      <c r="U7" t="s" s="63">
        <v>347</v>
      </c>
      <c r="V7" t="s" s="63">
        <v>347</v>
      </c>
      <c r="W7" s="68">
        <v>1</v>
      </c>
      <c r="X7" s="70">
        <v>39671</v>
      </c>
      <c r="Y7" t="s" s="63">
        <v>68</v>
      </c>
      <c r="Z7" s="68"/>
      <c r="AA7" s="68"/>
      <c r="AB7" s="68"/>
      <c r="AC7" s="68"/>
      <c r="AD7" t="s" s="63">
        <v>350</v>
      </c>
      <c r="AE7" s="68">
        <f t="shared" si="17" ref="AE7:AE9">6*16+14</f>
        <v>110</v>
      </c>
      <c r="AF7" s="66"/>
      <c r="AG7" s="66"/>
      <c r="AH7" s="66"/>
    </row>
    <row r="8" ht="12" customHeight="1">
      <c r="A8" t="s" s="65">
        <v>81</v>
      </c>
      <c r="B8" s="67">
        <v>42314</v>
      </c>
      <c r="C8" t="s" s="65">
        <v>351</v>
      </c>
      <c r="D8" t="s" s="65">
        <v>352</v>
      </c>
      <c r="E8" s="66">
        <f>IF(A8='MEG'!A8,'MEG'!E8)</f>
        <v>1800</v>
      </c>
      <c r="F8" s="66">
        <v>1</v>
      </c>
      <c r="G8" s="66">
        <v>1</v>
      </c>
      <c r="H8" s="66">
        <v>1</v>
      </c>
      <c r="I8" s="66">
        <v>1</v>
      </c>
      <c r="J8" s="66">
        <f>IF(AND(F8=1,G8=1,H8=1,I8=1),1,0)</f>
        <v>1</v>
      </c>
      <c r="K8" s="66">
        <v>1</v>
      </c>
      <c r="L8" s="66">
        <v>0</v>
      </c>
      <c r="M8" s="66">
        <v>21</v>
      </c>
      <c r="N8" s="68">
        <v>137</v>
      </c>
      <c r="O8" t="s" s="63">
        <v>68</v>
      </c>
      <c r="P8" s="68">
        <v>42</v>
      </c>
      <c r="Q8" s="68">
        <v>13</v>
      </c>
      <c r="R8" s="68">
        <v>5</v>
      </c>
      <c r="S8" s="68">
        <v>11</v>
      </c>
      <c r="T8" s="68">
        <v>3</v>
      </c>
      <c r="U8" t="s" s="63">
        <v>340</v>
      </c>
      <c r="V8" t="s" s="63">
        <v>340</v>
      </c>
      <c r="W8" s="68">
        <v>1</v>
      </c>
      <c r="X8" s="70">
        <v>41467</v>
      </c>
      <c r="Y8" t="s" s="63">
        <v>68</v>
      </c>
      <c r="Z8" s="68"/>
      <c r="AA8" s="68"/>
      <c r="AB8" s="68"/>
      <c r="AC8" s="68"/>
      <c r="AD8" t="s" s="63">
        <v>344</v>
      </c>
      <c r="AE8" s="68">
        <f t="shared" si="8"/>
        <v>139</v>
      </c>
      <c r="AF8" s="66"/>
      <c r="AG8" s="66"/>
      <c r="AH8" s="66"/>
    </row>
    <row r="9" ht="12" customHeight="1">
      <c r="A9" t="s" s="65">
        <v>84</v>
      </c>
      <c r="B9" s="67">
        <v>42310</v>
      </c>
      <c r="C9" t="s" s="65">
        <v>338</v>
      </c>
      <c r="D9" t="s" s="65">
        <v>353</v>
      </c>
      <c r="E9" s="66">
        <f>IF(A9='MEG'!A9,'MEG'!E9)</f>
        <v>1800</v>
      </c>
      <c r="F9" s="66">
        <v>1</v>
      </c>
      <c r="G9" s="66">
        <v>1</v>
      </c>
      <c r="H9" s="66">
        <v>1</v>
      </c>
      <c r="I9" s="66">
        <v>1</v>
      </c>
      <c r="J9" s="66">
        <f>IF(AND(F9=1,G9=1,H9=1,I9=1),1,0)</f>
        <v>1</v>
      </c>
      <c r="K9" s="66">
        <v>1</v>
      </c>
      <c r="L9" s="66">
        <v>0</v>
      </c>
      <c r="M9" s="66">
        <v>42.5</v>
      </c>
      <c r="N9" s="68">
        <v>146</v>
      </c>
      <c r="O9" t="s" s="63">
        <v>68</v>
      </c>
      <c r="P9" s="68">
        <v>44</v>
      </c>
      <c r="Q9" s="68">
        <v>17</v>
      </c>
      <c r="R9" s="68">
        <v>6</v>
      </c>
      <c r="S9" s="68">
        <v>12</v>
      </c>
      <c r="T9" s="68">
        <v>4</v>
      </c>
      <c r="U9" t="s" s="63">
        <v>340</v>
      </c>
      <c r="V9" t="s" s="63">
        <v>340</v>
      </c>
      <c r="W9" s="68">
        <v>1</v>
      </c>
      <c r="X9" s="70">
        <v>40381</v>
      </c>
      <c r="Y9" t="s" s="63">
        <v>75</v>
      </c>
      <c r="Z9" s="68"/>
      <c r="AA9" s="68"/>
      <c r="AB9" s="68"/>
      <c r="AC9" s="68"/>
      <c r="AD9" t="s" s="63">
        <v>350</v>
      </c>
      <c r="AE9" s="68">
        <f t="shared" si="17"/>
        <v>110</v>
      </c>
      <c r="AF9" s="66"/>
      <c r="AG9" s="66"/>
      <c r="AH9" s="66"/>
    </row>
    <row r="10" ht="12" customHeight="1">
      <c r="A10" t="s" s="65">
        <v>87</v>
      </c>
      <c r="B10" s="67">
        <v>42313</v>
      </c>
      <c r="C10" t="s" s="65">
        <v>338</v>
      </c>
      <c r="D10" t="s" s="65">
        <v>353</v>
      </c>
      <c r="E10" s="66">
        <f>IF(A10='MEG'!A10,'MEG'!E10)</f>
        <v>1800</v>
      </c>
      <c r="F10" s="66">
        <v>1</v>
      </c>
      <c r="G10" s="66">
        <v>1</v>
      </c>
      <c r="H10" s="66">
        <v>1</v>
      </c>
      <c r="I10" s="66">
        <v>1</v>
      </c>
      <c r="J10" s="66">
        <f>IF(AND(F10=1,G10=1,H10=1,I10=1),1,0)</f>
        <v>1</v>
      </c>
      <c r="K10" s="66">
        <v>1</v>
      </c>
      <c r="L10" s="66">
        <v>0</v>
      </c>
      <c r="M10" s="66">
        <v>42.5</v>
      </c>
      <c r="N10" s="68">
        <v>126</v>
      </c>
      <c r="O10" t="s" s="63">
        <v>75</v>
      </c>
      <c r="P10" s="68">
        <v>39</v>
      </c>
      <c r="Q10" s="68">
        <v>13</v>
      </c>
      <c r="R10" s="68">
        <v>5</v>
      </c>
      <c r="S10" s="68">
        <v>14</v>
      </c>
      <c r="T10" s="68">
        <v>5</v>
      </c>
      <c r="U10" t="s" s="63">
        <v>340</v>
      </c>
      <c r="V10" t="s" s="63">
        <v>340</v>
      </c>
      <c r="W10" s="68">
        <v>2</v>
      </c>
      <c r="X10" s="70">
        <v>39047</v>
      </c>
      <c r="Y10" t="s" s="63">
        <v>75</v>
      </c>
      <c r="Z10" s="70">
        <v>41568</v>
      </c>
      <c r="AA10" t="s" s="63">
        <v>75</v>
      </c>
      <c r="AB10" s="68"/>
      <c r="AC10" s="68"/>
      <c r="AD10" t="s" s="63">
        <v>354</v>
      </c>
      <c r="AE10" s="68">
        <f t="shared" si="26" ref="AE10:AE90">6*16+10</f>
        <v>106</v>
      </c>
      <c r="AF10" s="66"/>
      <c r="AG10" s="66"/>
      <c r="AH10" s="66"/>
    </row>
    <row r="11" ht="12" customHeight="1">
      <c r="A11" t="s" s="65">
        <v>89</v>
      </c>
      <c r="B11" s="67">
        <v>42300</v>
      </c>
      <c r="C11" t="s" s="65">
        <v>338</v>
      </c>
      <c r="D11" t="s" s="65">
        <v>339</v>
      </c>
      <c r="E11" s="66">
        <f>IF(A11='MEG'!A11,'MEG'!E11)</f>
        <v>1800</v>
      </c>
      <c r="F11" s="66">
        <v>1</v>
      </c>
      <c r="G11" s="66">
        <v>1</v>
      </c>
      <c r="H11" s="66">
        <v>1</v>
      </c>
      <c r="I11" s="66">
        <v>1</v>
      </c>
      <c r="J11" s="66">
        <f>IF(AND(F11=1,G11=1,H11=1,I11=1),1,0)</f>
        <v>1</v>
      </c>
      <c r="K11" s="66">
        <v>0</v>
      </c>
      <c r="L11" s="66">
        <v>0</v>
      </c>
      <c r="M11" s="66">
        <v>11</v>
      </c>
      <c r="N11" s="68">
        <v>116</v>
      </c>
      <c r="O11" t="s" s="63">
        <v>75</v>
      </c>
      <c r="P11" s="68">
        <v>41</v>
      </c>
      <c r="Q11" s="68">
        <v>9</v>
      </c>
      <c r="R11" s="68">
        <v>2</v>
      </c>
      <c r="S11" s="68"/>
      <c r="T11" s="68"/>
      <c r="U11" t="s" s="63">
        <v>355</v>
      </c>
      <c r="V11" s="68"/>
      <c r="W11" s="68">
        <v>1</v>
      </c>
      <c r="X11" s="70">
        <v>41614</v>
      </c>
      <c r="Y11" t="s" s="63">
        <v>75</v>
      </c>
      <c r="Z11" s="68"/>
      <c r="AA11" s="68"/>
      <c r="AB11" s="68"/>
      <c r="AC11" s="68"/>
      <c r="AD11" t="s" s="63">
        <v>356</v>
      </c>
      <c r="AE11" s="68">
        <f>6*16+2</f>
        <v>98</v>
      </c>
      <c r="AF11" s="66"/>
      <c r="AG11" s="66"/>
      <c r="AH11" s="66"/>
    </row>
    <row r="12" ht="12" customHeight="1">
      <c r="A12" t="s" s="65">
        <v>91</v>
      </c>
      <c r="B12" s="67">
        <v>42304</v>
      </c>
      <c r="C12" t="s" s="65">
        <v>338</v>
      </c>
      <c r="D12" t="s" s="65">
        <v>357</v>
      </c>
      <c r="E12" s="66">
        <f>IF(A12='MEG'!A12,'MEG'!E12)</f>
        <v>1800</v>
      </c>
      <c r="F12" s="66">
        <v>1</v>
      </c>
      <c r="G12" s="66">
        <v>0</v>
      </c>
      <c r="H12" s="66">
        <v>0</v>
      </c>
      <c r="I12" s="66">
        <v>0</v>
      </c>
      <c r="J12" s="66">
        <f>IF(AND(F12=1,G12=1,H12=1,I12=1),1,0)</f>
        <v>0</v>
      </c>
      <c r="K12" s="66">
        <v>1</v>
      </c>
      <c r="L12" s="66">
        <v>0</v>
      </c>
      <c r="M12" s="66">
        <v>40</v>
      </c>
      <c r="N12" s="68">
        <v>124</v>
      </c>
      <c r="O12" t="s" s="63">
        <v>68</v>
      </c>
      <c r="P12" s="68">
        <v>41</v>
      </c>
      <c r="Q12" s="68">
        <v>16</v>
      </c>
      <c r="R12" s="68">
        <v>6</v>
      </c>
      <c r="S12" s="68">
        <v>16</v>
      </c>
      <c r="T12" s="68">
        <v>6</v>
      </c>
      <c r="U12" t="s" s="63">
        <v>347</v>
      </c>
      <c r="V12" t="s" s="63">
        <v>340</v>
      </c>
      <c r="W12" s="68">
        <v>1</v>
      </c>
      <c r="X12" s="70">
        <v>41290</v>
      </c>
      <c r="Y12" t="s" s="63">
        <v>68</v>
      </c>
      <c r="Z12" s="68"/>
      <c r="AA12" s="68"/>
      <c r="AB12" s="68"/>
      <c r="AC12" s="68"/>
      <c r="AD12" t="s" s="63">
        <v>358</v>
      </c>
      <c r="AE12" s="68">
        <f t="shared" si="32" ref="AE12:AE16">6*16+5</f>
        <v>101</v>
      </c>
      <c r="AF12" t="s" s="65">
        <v>359</v>
      </c>
      <c r="AG12" s="66"/>
      <c r="AH12" s="66"/>
    </row>
    <row r="13" ht="12" customHeight="1">
      <c r="A13" t="s" s="65">
        <v>94</v>
      </c>
      <c r="B13" s="67">
        <v>42320</v>
      </c>
      <c r="C13" t="s" s="65">
        <v>338</v>
      </c>
      <c r="D13" t="s" s="65">
        <v>339</v>
      </c>
      <c r="E13" s="66">
        <f>IF(A13='MEG'!A13,'MEG'!E13)</f>
        <v>1800</v>
      </c>
      <c r="F13" s="66">
        <v>1</v>
      </c>
      <c r="G13" s="66">
        <v>1</v>
      </c>
      <c r="H13" s="66">
        <v>1</v>
      </c>
      <c r="I13" s="66">
        <v>1</v>
      </c>
      <c r="J13" s="66">
        <f>IF(AND(F13=1,G13=1,H13=1,I13=1),1,0)</f>
        <v>1</v>
      </c>
      <c r="K13" s="66">
        <v>1</v>
      </c>
      <c r="L13" s="66">
        <v>0</v>
      </c>
      <c r="M13" s="66">
        <v>22</v>
      </c>
      <c r="N13" s="68">
        <v>142</v>
      </c>
      <c r="O13" t="s" s="63">
        <v>75</v>
      </c>
      <c r="P13" s="68">
        <v>43</v>
      </c>
      <c r="Q13" s="68">
        <v>14</v>
      </c>
      <c r="R13" s="68">
        <v>5</v>
      </c>
      <c r="S13" s="68">
        <v>12</v>
      </c>
      <c r="T13" s="68">
        <v>4</v>
      </c>
      <c r="U13" t="s" s="63">
        <v>340</v>
      </c>
      <c r="V13" t="s" s="63">
        <v>340</v>
      </c>
      <c r="W13" s="68">
        <v>0</v>
      </c>
      <c r="X13" s="68"/>
      <c r="Y13" s="68"/>
      <c r="Z13" s="68"/>
      <c r="AA13" s="68"/>
      <c r="AB13" s="68"/>
      <c r="AC13" s="68"/>
      <c r="AD13" t="s" s="63">
        <v>360</v>
      </c>
      <c r="AE13" s="68">
        <f t="shared" si="2"/>
        <v>136</v>
      </c>
      <c r="AF13" s="66"/>
      <c r="AG13" s="66"/>
      <c r="AH13" s="66"/>
    </row>
    <row r="14" ht="12" customHeight="1">
      <c r="A14" t="s" s="65">
        <v>96</v>
      </c>
      <c r="B14" s="67">
        <v>42320</v>
      </c>
      <c r="C14" t="s" s="65">
        <v>361</v>
      </c>
      <c r="D14" t="s" s="65">
        <v>339</v>
      </c>
      <c r="E14" s="66">
        <f>IF(A14='MEG'!A14,'MEG'!E14)</f>
        <v>1800</v>
      </c>
      <c r="F14" s="66">
        <v>1</v>
      </c>
      <c r="G14" s="66">
        <v>1</v>
      </c>
      <c r="H14" s="66">
        <v>1</v>
      </c>
      <c r="I14" s="66">
        <v>1</v>
      </c>
      <c r="J14" s="66">
        <f>IF(AND(F14=1,G14=1,H14=1,I14=1),1,0)</f>
        <v>1</v>
      </c>
      <c r="K14" s="66">
        <v>1</v>
      </c>
      <c r="L14" s="66">
        <v>0</v>
      </c>
      <c r="M14" s="66">
        <v>40.5</v>
      </c>
      <c r="N14" s="68">
        <v>135</v>
      </c>
      <c r="O14" t="s" s="63">
        <v>75</v>
      </c>
      <c r="P14" s="68">
        <v>44</v>
      </c>
      <c r="Q14" s="68">
        <v>11</v>
      </c>
      <c r="R14" s="68">
        <v>4</v>
      </c>
      <c r="S14" s="68">
        <v>12</v>
      </c>
      <c r="T14" s="68">
        <v>4</v>
      </c>
      <c r="U14" t="s" s="63">
        <v>340</v>
      </c>
      <c r="V14" t="s" s="63">
        <v>340</v>
      </c>
      <c r="W14" s="68">
        <v>1</v>
      </c>
      <c r="X14" s="70">
        <v>40963</v>
      </c>
      <c r="Y14" t="s" s="63">
        <v>75</v>
      </c>
      <c r="Z14" s="68"/>
      <c r="AA14" s="68"/>
      <c r="AB14" s="68"/>
      <c r="AC14" s="68"/>
      <c r="AD14" t="s" s="63">
        <v>348</v>
      </c>
      <c r="AE14" s="68">
        <f t="shared" si="14"/>
        <v>133</v>
      </c>
      <c r="AF14" s="66"/>
      <c r="AG14" s="66"/>
      <c r="AH14" s="66"/>
    </row>
    <row r="15" ht="13.65" customHeight="1">
      <c r="A15" t="s" s="65">
        <v>99</v>
      </c>
      <c r="B15" s="67">
        <v>42321</v>
      </c>
      <c r="C15" t="s" s="65">
        <v>338</v>
      </c>
      <c r="D15" t="s" s="65">
        <v>357</v>
      </c>
      <c r="E15" s="66">
        <f>IF(A15='MEG'!A15,'MEG'!E15)</f>
        <v>1800</v>
      </c>
      <c r="F15" s="66">
        <v>1</v>
      </c>
      <c r="G15" s="66">
        <v>1</v>
      </c>
      <c r="H15" s="66">
        <v>1</v>
      </c>
      <c r="I15" s="66">
        <v>1</v>
      </c>
      <c r="J15" s="66">
        <f>IF(AND(F15=1,G15=1,H15=1,I15=1),1,0)</f>
        <v>1</v>
      </c>
      <c r="K15" s="66">
        <v>1</v>
      </c>
      <c r="L15" s="66">
        <f>IF(AND(F15=1,G15=1,H15=1,I15=1,K15=1),1,0)</f>
        <v>1</v>
      </c>
      <c r="M15" s="66">
        <v>41.5</v>
      </c>
      <c r="N15" s="68">
        <v>65</v>
      </c>
      <c r="O15" t="s" s="63">
        <v>75</v>
      </c>
      <c r="P15" s="68">
        <v>37</v>
      </c>
      <c r="Q15" s="68">
        <v>16</v>
      </c>
      <c r="R15" s="68">
        <v>6</v>
      </c>
      <c r="S15" s="68">
        <v>14</v>
      </c>
      <c r="T15" s="68">
        <v>6</v>
      </c>
      <c r="U15" t="s" s="63">
        <v>362</v>
      </c>
      <c r="V15" t="s" s="63">
        <v>363</v>
      </c>
      <c r="W15" s="68">
        <v>0</v>
      </c>
      <c r="X15" s="68"/>
      <c r="Y15" s="68"/>
      <c r="Z15" s="68"/>
      <c r="AA15" s="68"/>
      <c r="AB15" s="68"/>
      <c r="AC15" s="68"/>
      <c r="AD15" t="s" s="63">
        <v>358</v>
      </c>
      <c r="AE15" s="68">
        <f>6*16+6</f>
        <v>102</v>
      </c>
      <c r="AF15" s="66"/>
      <c r="AG15" s="66"/>
      <c r="AH15" s="66"/>
    </row>
    <row r="16" ht="12" customHeight="1">
      <c r="A16" t="s" s="65">
        <v>236</v>
      </c>
      <c r="B16" s="67">
        <v>42462</v>
      </c>
      <c r="C16" t="s" s="65">
        <v>364</v>
      </c>
      <c r="D16" t="s" s="65">
        <v>365</v>
      </c>
      <c r="E16" s="66">
        <f>IF(A16='MEG'!A16,'MEG'!E16)</f>
        <v>1800</v>
      </c>
      <c r="F16" s="66">
        <v>1</v>
      </c>
      <c r="G16" s="66">
        <v>1</v>
      </c>
      <c r="H16" s="66">
        <v>1</v>
      </c>
      <c r="I16" s="66">
        <v>1</v>
      </c>
      <c r="J16" s="66">
        <f>IF(AND(F16=1,G16=1,H16=1,I16=1),1,0)</f>
        <v>1</v>
      </c>
      <c r="K16" s="66">
        <v>1</v>
      </c>
      <c r="L16" s="66">
        <f>IF(AND(F16=1,G16=1,H16=1,I16=1,K16=1),1,0)</f>
        <v>1</v>
      </c>
      <c r="M16" s="66">
        <v>41.5</v>
      </c>
      <c r="N16" s="68">
        <v>206</v>
      </c>
      <c r="O16" t="s" s="63">
        <v>75</v>
      </c>
      <c r="P16" s="68">
        <v>44</v>
      </c>
      <c r="Q16" s="68">
        <v>16</v>
      </c>
      <c r="R16" s="68">
        <v>6</v>
      </c>
      <c r="S16" s="68">
        <v>14</v>
      </c>
      <c r="T16" s="68">
        <v>6</v>
      </c>
      <c r="U16" t="s" s="63">
        <v>362</v>
      </c>
      <c r="V16" t="s" s="63">
        <v>363</v>
      </c>
      <c r="W16" s="68">
        <v>0</v>
      </c>
      <c r="X16" s="68"/>
      <c r="Y16" s="68"/>
      <c r="Z16" s="68"/>
      <c r="AA16" s="68"/>
      <c r="AB16" s="68"/>
      <c r="AC16" s="68"/>
      <c r="AD16" t="s" s="63">
        <v>358</v>
      </c>
      <c r="AE16" s="68">
        <f t="shared" si="32"/>
        <v>101</v>
      </c>
      <c r="AF16" s="66"/>
      <c r="AG16" s="66"/>
      <c r="AH16" s="66"/>
    </row>
    <row r="17" ht="12" customHeight="1">
      <c r="A17" t="s" s="65">
        <v>101</v>
      </c>
      <c r="B17" s="67">
        <v>42326</v>
      </c>
      <c r="C17" t="s" s="65">
        <v>338</v>
      </c>
      <c r="D17" t="s" s="65">
        <v>353</v>
      </c>
      <c r="E17" s="66">
        <f>IF(A17='MEG'!A17,'MEG'!E17)</f>
        <v>1800</v>
      </c>
      <c r="F17" s="66">
        <v>1</v>
      </c>
      <c r="G17" s="66">
        <v>1</v>
      </c>
      <c r="H17" s="66">
        <v>1</v>
      </c>
      <c r="I17" s="66">
        <v>1</v>
      </c>
      <c r="J17" s="66">
        <f>IF(AND(F17=1,G17=1,H17=1,I17=1),1,0)</f>
        <v>1</v>
      </c>
      <c r="K17" s="66">
        <v>1</v>
      </c>
      <c r="L17" s="66">
        <v>0</v>
      </c>
      <c r="M17" s="66">
        <v>30</v>
      </c>
      <c r="N17" s="68">
        <v>64</v>
      </c>
      <c r="O17" t="s" s="63">
        <v>68</v>
      </c>
      <c r="P17" s="68">
        <v>40</v>
      </c>
      <c r="Q17" s="68">
        <v>14</v>
      </c>
      <c r="R17" s="68">
        <v>5</v>
      </c>
      <c r="S17" s="68">
        <v>13</v>
      </c>
      <c r="T17" s="68">
        <v>5</v>
      </c>
      <c r="U17" t="s" s="63">
        <v>340</v>
      </c>
      <c r="V17" t="s" s="63">
        <v>366</v>
      </c>
      <c r="W17" s="68">
        <v>2</v>
      </c>
      <c r="X17" s="70">
        <v>40872</v>
      </c>
      <c r="Y17" t="s" s="63">
        <v>68</v>
      </c>
      <c r="Z17" s="70">
        <v>39147</v>
      </c>
      <c r="AA17" t="s" s="63">
        <v>75</v>
      </c>
      <c r="AB17" s="68"/>
      <c r="AC17" s="68"/>
      <c r="AD17" t="s" s="63">
        <v>367</v>
      </c>
      <c r="AE17" s="68">
        <f t="shared" si="49" ref="AE17:AE61">7*16</f>
        <v>112</v>
      </c>
      <c r="AF17" s="66"/>
      <c r="AG17" s="66"/>
      <c r="AH17" s="66"/>
    </row>
    <row r="18" ht="12" customHeight="1">
      <c r="A18" t="s" s="65">
        <v>238</v>
      </c>
      <c r="B18" s="67">
        <v>42452</v>
      </c>
      <c r="C18" t="s" s="65">
        <v>368</v>
      </c>
      <c r="D18" t="s" s="65">
        <v>353</v>
      </c>
      <c r="E18" s="66">
        <f>IF(A18='MEG'!A18,'MEG'!E18)</f>
        <v>1800</v>
      </c>
      <c r="F18" s="66">
        <v>1</v>
      </c>
      <c r="G18" s="66">
        <v>0</v>
      </c>
      <c r="H18" s="66">
        <v>0</v>
      </c>
      <c r="I18" s="66">
        <v>0</v>
      </c>
      <c r="J18" s="66">
        <f>IF(AND(F18=1,G18=1,H18=1,I18=1),1,0)</f>
        <v>0</v>
      </c>
      <c r="K18" s="66">
        <v>1</v>
      </c>
      <c r="L18" s="66">
        <f>IF(AND(F18=1,G18=1,H18=1,I18=1,K18=1),1,0)</f>
        <v>0</v>
      </c>
      <c r="M18" s="66">
        <v>30</v>
      </c>
      <c r="N18" s="68">
        <v>194</v>
      </c>
      <c r="O18" t="s" s="63">
        <v>68</v>
      </c>
      <c r="P18" s="68">
        <v>44</v>
      </c>
      <c r="Q18" s="68">
        <v>14</v>
      </c>
      <c r="R18" s="68">
        <v>5</v>
      </c>
      <c r="S18" s="68">
        <v>13</v>
      </c>
      <c r="T18" s="68">
        <v>5</v>
      </c>
      <c r="U18" t="s" s="63">
        <v>340</v>
      </c>
      <c r="V18" t="s" s="63">
        <v>366</v>
      </c>
      <c r="W18" s="68">
        <v>2</v>
      </c>
      <c r="X18" s="70">
        <v>40872</v>
      </c>
      <c r="Y18" t="s" s="63">
        <v>68</v>
      </c>
      <c r="Z18" s="70">
        <v>39147</v>
      </c>
      <c r="AA18" t="s" s="63">
        <v>75</v>
      </c>
      <c r="AB18" s="68"/>
      <c r="AC18" s="68"/>
      <c r="AD18" t="s" s="63">
        <v>367</v>
      </c>
      <c r="AE18" s="68">
        <f t="shared" si="49"/>
        <v>112</v>
      </c>
      <c r="AF18" t="s" s="65">
        <v>359</v>
      </c>
      <c r="AG18" s="66"/>
      <c r="AH18" s="66"/>
    </row>
    <row r="19" ht="12" customHeight="1">
      <c r="A19" t="s" s="65">
        <v>103</v>
      </c>
      <c r="B19" s="67">
        <v>42309</v>
      </c>
      <c r="C19" t="s" s="65">
        <v>338</v>
      </c>
      <c r="D19" t="s" s="65">
        <v>352</v>
      </c>
      <c r="E19" s="66">
        <f>IF(A19='MEG'!A19,'MEG'!E19)</f>
        <v>1800</v>
      </c>
      <c r="F19" s="66">
        <v>1</v>
      </c>
      <c r="G19" s="66">
        <v>1</v>
      </c>
      <c r="H19" s="66">
        <v>1</v>
      </c>
      <c r="I19" s="66">
        <v>1</v>
      </c>
      <c r="J19" s="66">
        <f>IF(AND(F19=1,G19=1,H19=1,I19=1),1,0)</f>
        <v>1</v>
      </c>
      <c r="K19" s="66">
        <v>1</v>
      </c>
      <c r="L19" s="66">
        <v>0</v>
      </c>
      <c r="M19" s="66">
        <v>35</v>
      </c>
      <c r="N19" s="68">
        <v>126</v>
      </c>
      <c r="O19" t="s" s="63">
        <v>68</v>
      </c>
      <c r="P19" s="68">
        <v>41</v>
      </c>
      <c r="Q19" s="68">
        <v>14</v>
      </c>
      <c r="R19" s="68">
        <v>5</v>
      </c>
      <c r="S19" s="68">
        <v>16</v>
      </c>
      <c r="T19" s="68">
        <v>6</v>
      </c>
      <c r="U19" t="s" s="63">
        <v>340</v>
      </c>
      <c r="V19" t="s" s="63">
        <v>340</v>
      </c>
      <c r="W19" s="68">
        <v>2</v>
      </c>
      <c r="X19" s="70">
        <v>40119</v>
      </c>
      <c r="Y19" t="s" s="63">
        <v>75</v>
      </c>
      <c r="Z19" s="70">
        <v>41230</v>
      </c>
      <c r="AA19" t="s" s="63">
        <v>68</v>
      </c>
      <c r="AB19" s="68"/>
      <c r="AC19" s="68"/>
      <c r="AD19" t="s" s="63">
        <v>369</v>
      </c>
      <c r="AE19" s="68">
        <f t="shared" si="8"/>
        <v>139</v>
      </c>
      <c r="AF19" s="66"/>
      <c r="AG19" s="66"/>
      <c r="AH19" s="66"/>
    </row>
    <row r="20" ht="12" customHeight="1">
      <c r="A20" t="s" s="65">
        <v>138</v>
      </c>
      <c r="B20" s="67">
        <v>42325</v>
      </c>
      <c r="C20" t="s" s="65">
        <v>338</v>
      </c>
      <c r="D20" t="s" s="65">
        <v>370</v>
      </c>
      <c r="E20" s="66">
        <f>IF(A20='MEG'!A20,'MEG'!E20)</f>
        <v>1800</v>
      </c>
      <c r="F20" s="66">
        <v>1</v>
      </c>
      <c r="G20" s="66">
        <v>1</v>
      </c>
      <c r="H20" s="66">
        <v>1</v>
      </c>
      <c r="I20" s="66">
        <v>1</v>
      </c>
      <c r="J20" s="66">
        <f>IF(AND(F20=1,G20=1,H20=1,I20=1),1,0)</f>
        <v>1</v>
      </c>
      <c r="K20" s="66">
        <v>1</v>
      </c>
      <c r="L20" s="66">
        <f>IF(AND(F20=1,G20=1,H20=1,I20=1,K20=1),1,0)</f>
        <v>1</v>
      </c>
      <c r="M20" s="66">
        <v>63</v>
      </c>
      <c r="N20" s="68">
        <v>67</v>
      </c>
      <c r="O20" t="s" s="63">
        <v>75</v>
      </c>
      <c r="P20" s="68">
        <v>40</v>
      </c>
      <c r="Q20" s="68">
        <v>17</v>
      </c>
      <c r="R20" s="68">
        <v>6</v>
      </c>
      <c r="S20" s="68">
        <v>16</v>
      </c>
      <c r="T20" s="68">
        <v>6</v>
      </c>
      <c r="U20" t="s" s="63">
        <v>371</v>
      </c>
      <c r="V20" t="s" s="63">
        <v>340</v>
      </c>
      <c r="W20" s="68">
        <v>0</v>
      </c>
      <c r="X20" s="68"/>
      <c r="Y20" s="68"/>
      <c r="Z20" s="68"/>
      <c r="AA20" s="68"/>
      <c r="AB20" s="68"/>
      <c r="AC20" s="68"/>
      <c r="AD20" t="s" s="63">
        <v>372</v>
      </c>
      <c r="AE20" s="68">
        <f t="shared" si="60" ref="AE20:AE65">7*16+3</f>
        <v>115</v>
      </c>
      <c r="AF20" s="66"/>
      <c r="AG20" s="66"/>
      <c r="AH20" s="66"/>
    </row>
    <row r="21" ht="12" customHeight="1">
      <c r="A21" t="s" s="65">
        <v>240</v>
      </c>
      <c r="B21" s="67">
        <v>42466</v>
      </c>
      <c r="C21" t="s" s="65">
        <v>338</v>
      </c>
      <c r="D21" t="s" s="65">
        <v>353</v>
      </c>
      <c r="E21" s="66">
        <f>IF(A21='MEG'!A21,'MEG'!E21)</f>
        <v>1800</v>
      </c>
      <c r="F21" s="66">
        <v>1</v>
      </c>
      <c r="G21" s="66">
        <v>1</v>
      </c>
      <c r="H21" s="66">
        <v>1</v>
      </c>
      <c r="I21" s="66">
        <v>1</v>
      </c>
      <c r="J21" s="66">
        <f>IF(AND(F21=1,G21=1,H21=1,I21=1),1,0)</f>
        <v>1</v>
      </c>
      <c r="K21" s="66">
        <v>1</v>
      </c>
      <c r="L21" s="66">
        <f>IF(AND(F21=1,G21=1,H21=1,I21=1,K21=1),1,0)</f>
        <v>1</v>
      </c>
      <c r="M21" s="66">
        <v>63</v>
      </c>
      <c r="N21" s="68">
        <v>208</v>
      </c>
      <c r="O21" t="s" s="63">
        <v>75</v>
      </c>
      <c r="P21" s="68">
        <v>44</v>
      </c>
      <c r="Q21" s="68">
        <v>17</v>
      </c>
      <c r="R21" s="68">
        <v>6</v>
      </c>
      <c r="S21" s="68">
        <v>16</v>
      </c>
      <c r="T21" s="68">
        <v>6</v>
      </c>
      <c r="U21" t="s" s="63">
        <v>371</v>
      </c>
      <c r="V21" t="s" s="63">
        <v>340</v>
      </c>
      <c r="W21" s="68">
        <v>0</v>
      </c>
      <c r="X21" s="68"/>
      <c r="Y21" s="68"/>
      <c r="Z21" s="68"/>
      <c r="AA21" s="68"/>
      <c r="AB21" s="68"/>
      <c r="AC21" s="68"/>
      <c r="AD21" t="s" s="63">
        <v>372</v>
      </c>
      <c r="AE21" s="68">
        <f t="shared" si="60"/>
        <v>115</v>
      </c>
      <c r="AF21" s="66"/>
      <c r="AG21" s="66"/>
      <c r="AH21" s="66"/>
    </row>
    <row r="22" ht="12" customHeight="1">
      <c r="A22" t="s" s="65">
        <v>105</v>
      </c>
      <c r="B22" s="67">
        <v>42332</v>
      </c>
      <c r="C22" t="s" s="65">
        <v>373</v>
      </c>
      <c r="D22" t="s" s="65">
        <v>339</v>
      </c>
      <c r="E22" s="66">
        <f>IF(A22='MEG'!A22,'MEG'!E22)</f>
        <v>1800</v>
      </c>
      <c r="F22" s="66">
        <v>1</v>
      </c>
      <c r="G22" s="66">
        <v>1</v>
      </c>
      <c r="H22" s="66">
        <v>1</v>
      </c>
      <c r="I22" s="66">
        <v>0</v>
      </c>
      <c r="J22" s="66">
        <f>IF(AND(F22=1,G22=1,H22=1,I22=1),1,0)</f>
        <v>0</v>
      </c>
      <c r="K22" s="66">
        <v>1</v>
      </c>
      <c r="L22" s="66">
        <f>IF(AND(F22=1,G22=1,H22=1,I22=1,K22=1),1,0)</f>
        <v>0</v>
      </c>
      <c r="M22" s="66">
        <v>35</v>
      </c>
      <c r="N22" s="68">
        <v>70</v>
      </c>
      <c r="O22" t="s" s="63">
        <v>75</v>
      </c>
      <c r="P22" s="68">
        <v>41</v>
      </c>
      <c r="Q22" s="68">
        <v>17</v>
      </c>
      <c r="R22" s="68">
        <v>5</v>
      </c>
      <c r="S22" s="68">
        <v>15</v>
      </c>
      <c r="T22" s="68">
        <v>5</v>
      </c>
      <c r="U22" t="s" s="63">
        <v>374</v>
      </c>
      <c r="V22" t="s" s="63">
        <v>375</v>
      </c>
      <c r="W22" s="68">
        <v>1</v>
      </c>
      <c r="X22" s="70">
        <v>40934</v>
      </c>
      <c r="Y22" t="s" s="63">
        <v>75</v>
      </c>
      <c r="Z22" s="68"/>
      <c r="AA22" s="68"/>
      <c r="AB22" s="68"/>
      <c r="AC22" s="68"/>
      <c r="AD22" t="s" s="63">
        <v>376</v>
      </c>
      <c r="AE22" s="68">
        <f t="shared" si="68" ref="AE22:AE23">6*16+11</f>
        <v>107</v>
      </c>
      <c r="AF22" s="66"/>
      <c r="AG22" s="66"/>
      <c r="AH22" s="66"/>
    </row>
    <row r="23" ht="12" customHeight="1">
      <c r="A23" t="s" s="65">
        <v>242</v>
      </c>
      <c r="B23" s="67">
        <v>42451</v>
      </c>
      <c r="C23" t="s" s="65">
        <v>377</v>
      </c>
      <c r="D23" t="s" s="65">
        <v>339</v>
      </c>
      <c r="E23" s="66">
        <f>IF(A23='MEG'!A23,'MEG'!E23)</f>
        <v>1800</v>
      </c>
      <c r="F23" s="66">
        <v>1</v>
      </c>
      <c r="G23" s="66">
        <v>1</v>
      </c>
      <c r="H23" s="66">
        <v>1</v>
      </c>
      <c r="I23" s="66">
        <v>1</v>
      </c>
      <c r="J23" s="66">
        <f>IF(AND(F23=1,G23=1,H23=1,I23=1),1,0)</f>
        <v>1</v>
      </c>
      <c r="K23" s="66">
        <v>1</v>
      </c>
      <c r="L23" s="66">
        <v>0</v>
      </c>
      <c r="M23" s="66">
        <v>35</v>
      </c>
      <c r="N23" s="68">
        <v>189</v>
      </c>
      <c r="O23" t="s" s="63">
        <v>75</v>
      </c>
      <c r="P23" s="68">
        <v>44</v>
      </c>
      <c r="Q23" s="68">
        <v>17</v>
      </c>
      <c r="R23" s="68">
        <v>5</v>
      </c>
      <c r="S23" s="68">
        <v>15</v>
      </c>
      <c r="T23" s="68">
        <v>5</v>
      </c>
      <c r="U23" t="s" s="63">
        <v>374</v>
      </c>
      <c r="V23" t="s" s="63">
        <v>375</v>
      </c>
      <c r="W23" s="68">
        <v>1</v>
      </c>
      <c r="X23" s="70">
        <v>40934</v>
      </c>
      <c r="Y23" t="s" s="63">
        <v>75</v>
      </c>
      <c r="Z23" s="68"/>
      <c r="AA23" s="68"/>
      <c r="AB23" s="68"/>
      <c r="AC23" s="68"/>
      <c r="AD23" t="s" s="63">
        <v>376</v>
      </c>
      <c r="AE23" s="68">
        <f t="shared" si="68"/>
        <v>107</v>
      </c>
      <c r="AF23" s="66"/>
      <c r="AG23" s="66"/>
      <c r="AH23" s="66"/>
    </row>
    <row r="24" ht="12" customHeight="1">
      <c r="A24" t="s" s="65">
        <v>107</v>
      </c>
      <c r="B24" s="67">
        <v>42339</v>
      </c>
      <c r="C24" t="s" s="65">
        <v>338</v>
      </c>
      <c r="D24" t="s" s="65">
        <v>357</v>
      </c>
      <c r="E24" s="66">
        <f>IF(A24='MEG'!A24,'MEG'!E24)</f>
        <v>1800</v>
      </c>
      <c r="F24" s="66">
        <v>1</v>
      </c>
      <c r="G24" s="66">
        <v>1</v>
      </c>
      <c r="H24" s="66">
        <v>1</v>
      </c>
      <c r="I24" s="66">
        <v>1</v>
      </c>
      <c r="J24" s="66">
        <f>IF(AND(F24=1,G24=1,H24=1,I24=1),1,0)</f>
        <v>1</v>
      </c>
      <c r="K24" s="66">
        <v>1</v>
      </c>
      <c r="L24" s="66">
        <f>IF(AND(F24=1,G24=1,H24=1,I24=1,K24=1),1,0)</f>
        <v>1</v>
      </c>
      <c r="M24" s="66">
        <v>43</v>
      </c>
      <c r="N24" s="68">
        <v>60</v>
      </c>
      <c r="O24" t="s" s="63">
        <v>75</v>
      </c>
      <c r="P24" s="68">
        <v>39</v>
      </c>
      <c r="Q24" s="68">
        <v>14</v>
      </c>
      <c r="R24" s="68">
        <v>5</v>
      </c>
      <c r="S24" s="68">
        <v>12</v>
      </c>
      <c r="T24" s="68">
        <v>5</v>
      </c>
      <c r="U24" t="s" s="63">
        <v>340</v>
      </c>
      <c r="V24" t="s" s="63">
        <v>378</v>
      </c>
      <c r="W24" s="68">
        <v>2</v>
      </c>
      <c r="X24" s="70">
        <v>38462</v>
      </c>
      <c r="Y24" t="s" s="63">
        <v>68</v>
      </c>
      <c r="Z24" s="70">
        <v>40038</v>
      </c>
      <c r="AA24" t="s" s="63">
        <v>68</v>
      </c>
      <c r="AB24" s="68"/>
      <c r="AC24" s="68"/>
      <c r="AD24" t="s" s="63">
        <v>379</v>
      </c>
      <c r="AE24" s="68">
        <f t="shared" si="75" ref="AE24:AE113">6*16+15</f>
        <v>111</v>
      </c>
      <c r="AF24" s="66"/>
      <c r="AG24" s="66"/>
      <c r="AH24" s="66"/>
    </row>
    <row r="25" ht="12" customHeight="1">
      <c r="A25" t="s" s="65">
        <v>244</v>
      </c>
      <c r="B25" s="67">
        <v>42464</v>
      </c>
      <c r="C25" t="s" s="65">
        <v>380</v>
      </c>
      <c r="D25" t="s" s="65">
        <v>339</v>
      </c>
      <c r="E25" s="66">
        <f>IF(A25='MEG'!A25,'MEG'!E25)</f>
        <v>1800</v>
      </c>
      <c r="F25" s="66">
        <v>1</v>
      </c>
      <c r="G25" s="66">
        <v>1</v>
      </c>
      <c r="H25" s="66">
        <v>1</v>
      </c>
      <c r="I25" s="66">
        <v>1</v>
      </c>
      <c r="J25" s="66">
        <f>IF(AND(F25=1,G25=1,H25=1,I25=1),1,0)</f>
        <v>1</v>
      </c>
      <c r="K25" s="66">
        <v>1</v>
      </c>
      <c r="L25" s="66">
        <f>IF(AND(F25=1,G25=1,H25=1,I25=1,K25=1),1,0)</f>
        <v>1</v>
      </c>
      <c r="M25" s="66">
        <v>43</v>
      </c>
      <c r="N25" s="68">
        <v>185</v>
      </c>
      <c r="O25" t="s" s="63">
        <v>75</v>
      </c>
      <c r="P25" s="68">
        <v>42</v>
      </c>
      <c r="Q25" s="68">
        <v>14</v>
      </c>
      <c r="R25" s="68">
        <v>5</v>
      </c>
      <c r="S25" s="68">
        <v>12</v>
      </c>
      <c r="T25" s="68">
        <v>5</v>
      </c>
      <c r="U25" t="s" s="63">
        <v>340</v>
      </c>
      <c r="V25" t="s" s="63">
        <v>378</v>
      </c>
      <c r="W25" s="68">
        <v>2</v>
      </c>
      <c r="X25" s="70">
        <v>38462</v>
      </c>
      <c r="Y25" t="s" s="63">
        <v>68</v>
      </c>
      <c r="Z25" s="70">
        <v>40038</v>
      </c>
      <c r="AA25" t="s" s="63">
        <v>68</v>
      </c>
      <c r="AB25" s="68"/>
      <c r="AC25" s="68"/>
      <c r="AD25" t="s" s="63">
        <v>379</v>
      </c>
      <c r="AE25" s="68">
        <f t="shared" si="75"/>
        <v>111</v>
      </c>
      <c r="AF25" s="66"/>
      <c r="AG25" s="66"/>
      <c r="AH25" s="66"/>
    </row>
    <row r="26" ht="12" customHeight="1">
      <c r="A26" t="s" s="65">
        <v>141</v>
      </c>
      <c r="B26" s="67">
        <v>42342</v>
      </c>
      <c r="C26" t="s" s="65">
        <v>338</v>
      </c>
      <c r="D26" t="s" s="65">
        <v>353</v>
      </c>
      <c r="E26" s="66">
        <f>IF(A26='MEG'!A26,'MEG'!E26)</f>
        <v>1800</v>
      </c>
      <c r="F26" s="66">
        <v>1</v>
      </c>
      <c r="G26" s="66">
        <v>1</v>
      </c>
      <c r="H26" s="66">
        <v>1</v>
      </c>
      <c r="I26" s="66">
        <v>1</v>
      </c>
      <c r="J26" s="66">
        <f>IF(AND(F26=1,G26=1,H26=1,I26=1),1,0)</f>
        <v>1</v>
      </c>
      <c r="K26" s="66">
        <v>1</v>
      </c>
      <c r="L26" s="66">
        <v>0</v>
      </c>
      <c r="M26" s="66">
        <v>55.5</v>
      </c>
      <c r="N26" s="68">
        <v>63</v>
      </c>
      <c r="O26" t="s" s="63">
        <v>68</v>
      </c>
      <c r="P26" s="68">
        <v>39</v>
      </c>
      <c r="Q26" s="68">
        <v>15</v>
      </c>
      <c r="R26" s="68">
        <v>6</v>
      </c>
      <c r="S26" s="68">
        <v>16</v>
      </c>
      <c r="T26" s="68">
        <v>6</v>
      </c>
      <c r="U26" t="s" s="63">
        <v>340</v>
      </c>
      <c r="V26" t="s" s="63">
        <v>340</v>
      </c>
      <c r="W26" s="68">
        <v>0</v>
      </c>
      <c r="X26" s="68"/>
      <c r="Y26" s="68"/>
      <c r="Z26" s="68"/>
      <c r="AA26" s="68"/>
      <c r="AB26" s="68"/>
      <c r="AC26" s="68"/>
      <c r="AD26" t="s" s="63">
        <v>341</v>
      </c>
      <c r="AE26" s="68">
        <f t="shared" si="2"/>
        <v>136</v>
      </c>
      <c r="AF26" s="66"/>
      <c r="AG26" s="66"/>
      <c r="AH26" s="66"/>
    </row>
    <row r="27" ht="12" customHeight="1">
      <c r="A27" t="s" s="65">
        <v>110</v>
      </c>
      <c r="B27" s="67">
        <v>42349</v>
      </c>
      <c r="C27" t="s" s="65">
        <v>338</v>
      </c>
      <c r="D27" t="s" s="65">
        <v>339</v>
      </c>
      <c r="E27" s="66">
        <f>IF(A27='MEG'!A27,'MEG'!E27)</f>
        <v>1800</v>
      </c>
      <c r="F27" s="66">
        <v>1</v>
      </c>
      <c r="G27" s="66">
        <v>1</v>
      </c>
      <c r="H27" s="66">
        <v>1</v>
      </c>
      <c r="I27" s="66">
        <v>1</v>
      </c>
      <c r="J27" s="66">
        <f>IF(AND(F27=1,G27=1,H27=1,I27=1),1,0)</f>
        <v>1</v>
      </c>
      <c r="K27" s="66">
        <v>1</v>
      </c>
      <c r="L27" s="66">
        <f>IF(AND(F27=1,G27=1,H27=1,I27=1,K27=1),1,0)</f>
        <v>1</v>
      </c>
      <c r="M27" s="66">
        <v>42</v>
      </c>
      <c r="N27" s="68">
        <v>75</v>
      </c>
      <c r="O27" t="s" s="63">
        <v>75</v>
      </c>
      <c r="P27" s="68">
        <v>39</v>
      </c>
      <c r="Q27" s="68">
        <v>18</v>
      </c>
      <c r="R27" s="68">
        <v>6</v>
      </c>
      <c r="S27" s="68">
        <v>12</v>
      </c>
      <c r="T27" s="68">
        <v>4</v>
      </c>
      <c r="U27" t="s" s="63">
        <v>340</v>
      </c>
      <c r="V27" t="s" s="63">
        <v>340</v>
      </c>
      <c r="W27" s="68">
        <v>1</v>
      </c>
      <c r="X27" s="70">
        <v>41493</v>
      </c>
      <c r="Y27" t="s" s="63">
        <v>68</v>
      </c>
      <c r="Z27" s="70"/>
      <c r="AA27" s="68"/>
      <c r="AB27" s="68"/>
      <c r="AC27" s="68"/>
      <c r="AD27" t="s" s="63">
        <v>367</v>
      </c>
      <c r="AE27" s="68">
        <f t="shared" si="49"/>
        <v>112</v>
      </c>
      <c r="AF27" s="66"/>
      <c r="AG27" s="66"/>
      <c r="AH27" s="66"/>
    </row>
    <row r="28" ht="12" customHeight="1">
      <c r="A28" t="s" s="65">
        <v>246</v>
      </c>
      <c r="B28" s="67">
        <v>42464</v>
      </c>
      <c r="C28" t="s" s="65">
        <v>338</v>
      </c>
      <c r="D28" t="s" s="65">
        <v>381</v>
      </c>
      <c r="E28" s="66">
        <f>IF(A28='MEG'!A28,'MEG'!E28)</f>
        <v>1800</v>
      </c>
      <c r="F28" s="66">
        <v>1</v>
      </c>
      <c r="G28" s="66">
        <v>1</v>
      </c>
      <c r="H28" s="66">
        <v>1</v>
      </c>
      <c r="I28" s="66">
        <v>1</v>
      </c>
      <c r="J28" s="66">
        <f>IF(AND(F28=1,G28=1,H28=1,I28=1),1,0)</f>
        <v>1</v>
      </c>
      <c r="K28" s="66">
        <v>1</v>
      </c>
      <c r="L28" s="66">
        <f>IF(AND(F28=1,G28=1,H28=1,I28=1,K28=1),1,0)</f>
        <v>1</v>
      </c>
      <c r="M28" s="66">
        <v>42</v>
      </c>
      <c r="N28" s="68">
        <v>190</v>
      </c>
      <c r="O28" t="s" s="63">
        <v>75</v>
      </c>
      <c r="P28" s="68">
        <v>44</v>
      </c>
      <c r="Q28" s="68">
        <v>18</v>
      </c>
      <c r="R28" s="68">
        <v>6</v>
      </c>
      <c r="S28" s="68">
        <v>12</v>
      </c>
      <c r="T28" s="68">
        <v>4</v>
      </c>
      <c r="U28" t="s" s="63">
        <v>340</v>
      </c>
      <c r="V28" t="s" s="63">
        <v>340</v>
      </c>
      <c r="W28" s="68">
        <v>1</v>
      </c>
      <c r="X28" s="70">
        <v>41493</v>
      </c>
      <c r="Y28" t="s" s="63">
        <v>68</v>
      </c>
      <c r="Z28" s="70"/>
      <c r="AA28" s="68"/>
      <c r="AB28" s="68"/>
      <c r="AC28" s="68"/>
      <c r="AD28" t="s" s="63">
        <v>367</v>
      </c>
      <c r="AE28" s="68">
        <f t="shared" si="49"/>
        <v>112</v>
      </c>
      <c r="AF28" s="66"/>
      <c r="AG28" s="66"/>
      <c r="AH28" s="66"/>
    </row>
    <row r="29" ht="12" customHeight="1">
      <c r="A29" t="s" s="65">
        <v>112</v>
      </c>
      <c r="B29" s="67">
        <v>42374</v>
      </c>
      <c r="C29" t="s" s="65">
        <v>338</v>
      </c>
      <c r="D29" t="s" s="65">
        <v>339</v>
      </c>
      <c r="E29" s="66">
        <f>IF(A29='MEG'!A29,'MEG'!E29)</f>
        <v>1800</v>
      </c>
      <c r="F29" s="66">
        <v>1</v>
      </c>
      <c r="G29" s="66">
        <v>1</v>
      </c>
      <c r="H29" s="66">
        <v>1</v>
      </c>
      <c r="I29" s="66">
        <v>1</v>
      </c>
      <c r="J29" s="66">
        <f>IF(AND(F29=1,G29=1,H29=1,I29=1),1,0)</f>
        <v>1</v>
      </c>
      <c r="K29" s="66">
        <v>1</v>
      </c>
      <c r="L29" s="66">
        <v>0</v>
      </c>
      <c r="M29" s="66">
        <v>43</v>
      </c>
      <c r="N29" s="68">
        <v>62</v>
      </c>
      <c r="O29" t="s" s="63">
        <v>75</v>
      </c>
      <c r="P29" s="68">
        <v>42</v>
      </c>
      <c r="Q29" s="68">
        <v>17</v>
      </c>
      <c r="R29" s="68">
        <v>7</v>
      </c>
      <c r="S29" s="68">
        <v>14</v>
      </c>
      <c r="T29" s="68">
        <v>5</v>
      </c>
      <c r="U29" t="s" s="63">
        <v>340</v>
      </c>
      <c r="V29" t="s" s="63">
        <v>340</v>
      </c>
      <c r="W29" s="68">
        <v>1</v>
      </c>
      <c r="X29" s="70">
        <v>41081</v>
      </c>
      <c r="Y29" t="s" s="63">
        <v>68</v>
      </c>
      <c r="Z29" s="68"/>
      <c r="AA29" s="68"/>
      <c r="AB29" s="68"/>
      <c r="AC29" s="68"/>
      <c r="AD29" t="s" s="63">
        <v>382</v>
      </c>
      <c r="AE29" s="68">
        <f t="shared" si="93" ref="AE29:AE81">8*16+13</f>
        <v>141</v>
      </c>
      <c r="AF29" s="66"/>
      <c r="AG29" s="66"/>
      <c r="AH29" s="66"/>
    </row>
    <row r="30" ht="12" customHeight="1">
      <c r="A30" t="s" s="65">
        <v>114</v>
      </c>
      <c r="B30" s="67">
        <v>42383</v>
      </c>
      <c r="C30" t="s" s="65">
        <v>338</v>
      </c>
      <c r="D30" t="s" s="65">
        <v>353</v>
      </c>
      <c r="E30" s="66">
        <f>IF(A30='MEG'!A30,'MEG'!E30)</f>
        <v>1800</v>
      </c>
      <c r="F30" s="66">
        <v>1</v>
      </c>
      <c r="G30" s="66">
        <v>1</v>
      </c>
      <c r="H30" s="66">
        <v>0</v>
      </c>
      <c r="I30" s="66">
        <v>0</v>
      </c>
      <c r="J30" s="66">
        <f>IF(AND(F30=1,G30=1,H30=1,I30=1),1,0)</f>
        <v>0</v>
      </c>
      <c r="K30" s="66">
        <v>1</v>
      </c>
      <c r="L30" s="66">
        <f>IF(AND(F30=1,G30=1,H30=1,I30=1,K30=1),1,0)</f>
        <v>0</v>
      </c>
      <c r="M30" s="66">
        <v>42</v>
      </c>
      <c r="N30" s="68">
        <v>60</v>
      </c>
      <c r="O30" t="s" s="63">
        <v>68</v>
      </c>
      <c r="P30" s="68">
        <v>39</v>
      </c>
      <c r="Q30" s="68">
        <v>16</v>
      </c>
      <c r="R30" s="68">
        <v>6</v>
      </c>
      <c r="S30" s="68">
        <v>19</v>
      </c>
      <c r="T30" s="68">
        <v>7</v>
      </c>
      <c r="U30" t="s" s="63">
        <v>340</v>
      </c>
      <c r="V30" t="s" s="63">
        <v>340</v>
      </c>
      <c r="W30" s="68">
        <v>2</v>
      </c>
      <c r="X30" s="70">
        <v>40502</v>
      </c>
      <c r="Y30" t="s" s="63">
        <v>68</v>
      </c>
      <c r="Z30" s="70">
        <v>41403</v>
      </c>
      <c r="AA30" t="s" s="63">
        <v>68</v>
      </c>
      <c r="AB30" s="68"/>
      <c r="AC30" s="68"/>
      <c r="AD30" t="s" s="63">
        <v>383</v>
      </c>
      <c r="AE30" s="68">
        <f t="shared" si="97" ref="AE30:AE38">7*16+1</f>
        <v>113</v>
      </c>
      <c r="AF30" t="s" s="65">
        <v>359</v>
      </c>
      <c r="AG30" s="66"/>
      <c r="AH30" s="66"/>
    </row>
    <row r="31" ht="12" customHeight="1">
      <c r="A31" t="s" s="65">
        <v>115</v>
      </c>
      <c r="B31" s="67">
        <v>42394</v>
      </c>
      <c r="C31" t="s" s="65">
        <v>384</v>
      </c>
      <c r="D31" t="s" s="65">
        <v>339</v>
      </c>
      <c r="E31" s="66">
        <f>IF(A31='MEG'!A31,'MEG'!E31)</f>
        <v>1800</v>
      </c>
      <c r="F31" s="66">
        <v>1</v>
      </c>
      <c r="G31" s="66">
        <v>1</v>
      </c>
      <c r="H31" s="66">
        <v>1</v>
      </c>
      <c r="I31" s="66">
        <v>1</v>
      </c>
      <c r="J31" s="66">
        <f>IF(AND(F31=1,G31=1,H31=1,I31=1),1,0)</f>
        <v>1</v>
      </c>
      <c r="K31" s="66">
        <v>1</v>
      </c>
      <c r="L31" s="66">
        <f>IF(AND(F31=1,G31=1,H31=1,I31=1,K31=1),1,0)</f>
        <v>1</v>
      </c>
      <c r="M31" s="66">
        <v>35</v>
      </c>
      <c r="N31" s="68">
        <v>57</v>
      </c>
      <c r="O31" t="s" s="63">
        <v>68</v>
      </c>
      <c r="P31" s="68">
        <v>40</v>
      </c>
      <c r="Q31" s="68">
        <v>17</v>
      </c>
      <c r="R31" s="68">
        <v>6</v>
      </c>
      <c r="S31" s="68">
        <v>16</v>
      </c>
      <c r="T31" s="68">
        <v>5</v>
      </c>
      <c r="U31" t="s" s="63">
        <v>340</v>
      </c>
      <c r="V31" t="s" s="63">
        <v>340</v>
      </c>
      <c r="W31" s="68">
        <v>0</v>
      </c>
      <c r="X31" s="68"/>
      <c r="Y31" s="68"/>
      <c r="Z31" s="68"/>
      <c r="AA31" s="68"/>
      <c r="AB31" s="68"/>
      <c r="AC31" s="68"/>
      <c r="AD31" t="s" s="63">
        <v>385</v>
      </c>
      <c r="AE31" s="68">
        <f t="shared" si="101" ref="AE31:AE32">7*16+15</f>
        <v>127</v>
      </c>
      <c r="AF31" s="66"/>
      <c r="AG31" s="66"/>
      <c r="AH31" s="66"/>
    </row>
    <row r="32" ht="12" customHeight="1">
      <c r="A32" t="s" s="65">
        <v>248</v>
      </c>
      <c r="B32" s="67">
        <v>42528</v>
      </c>
      <c r="C32" t="s" s="65">
        <v>338</v>
      </c>
      <c r="D32" t="s" s="65">
        <v>353</v>
      </c>
      <c r="E32" s="66">
        <f>IF(A32='MEG'!A32,'MEG'!E32)</f>
        <v>1800</v>
      </c>
      <c r="F32" s="66">
        <v>1</v>
      </c>
      <c r="G32" s="66">
        <v>1</v>
      </c>
      <c r="H32" s="66">
        <v>1</v>
      </c>
      <c r="I32" s="66">
        <v>1</v>
      </c>
      <c r="J32" s="66">
        <f>IF(AND(F32=1,G32=1,H32=1,I32=1),1,0)</f>
        <v>1</v>
      </c>
      <c r="K32" s="66">
        <v>1</v>
      </c>
      <c r="L32" s="66">
        <f>IF(AND(F32=1,G32=1,H32=1,I32=1,K32=1),1,0)</f>
        <v>1</v>
      </c>
      <c r="M32" s="66">
        <v>35</v>
      </c>
      <c r="N32" s="68">
        <v>191</v>
      </c>
      <c r="O32" t="s" s="63">
        <v>68</v>
      </c>
      <c r="P32" s="68">
        <v>43</v>
      </c>
      <c r="Q32" s="68">
        <v>17</v>
      </c>
      <c r="R32" s="68">
        <v>6</v>
      </c>
      <c r="S32" s="68">
        <v>16</v>
      </c>
      <c r="T32" s="68">
        <v>5</v>
      </c>
      <c r="U32" t="s" s="63">
        <v>340</v>
      </c>
      <c r="V32" t="s" s="63">
        <v>340</v>
      </c>
      <c r="W32" s="68">
        <v>0</v>
      </c>
      <c r="X32" s="68"/>
      <c r="Y32" s="68"/>
      <c r="Z32" s="68"/>
      <c r="AA32" s="68"/>
      <c r="AB32" s="68"/>
      <c r="AC32" s="68"/>
      <c r="AD32" t="s" s="63">
        <v>385</v>
      </c>
      <c r="AE32" s="68">
        <f t="shared" si="101"/>
        <v>127</v>
      </c>
      <c r="AF32" s="66"/>
      <c r="AG32" s="66"/>
      <c r="AH32" s="66"/>
    </row>
    <row r="33" ht="12" customHeight="1">
      <c r="A33" t="s" s="65">
        <v>117</v>
      </c>
      <c r="B33" s="67">
        <v>42395</v>
      </c>
      <c r="C33" t="s" s="65">
        <v>386</v>
      </c>
      <c r="D33" t="s" s="65">
        <v>353</v>
      </c>
      <c r="E33" s="66">
        <f>IF(A33='MEG'!A33,'MEG'!E33)</f>
        <v>1800</v>
      </c>
      <c r="F33" s="66">
        <v>1</v>
      </c>
      <c r="G33" s="66">
        <v>1</v>
      </c>
      <c r="H33" s="66">
        <v>1</v>
      </c>
      <c r="I33" s="66">
        <v>1</v>
      </c>
      <c r="J33" s="66">
        <f>IF(AND(F33=1,G33=1,H33=1,I33=1),1,0)</f>
        <v>1</v>
      </c>
      <c r="K33" s="66">
        <v>1</v>
      </c>
      <c r="L33" s="66">
        <f>IF(AND(F33=1,G33=1,H33=1,I33=1,K33=1),1,0)</f>
        <v>1</v>
      </c>
      <c r="M33" s="66">
        <v>22</v>
      </c>
      <c r="N33" s="68">
        <v>54</v>
      </c>
      <c r="O33" t="s" s="63">
        <v>75</v>
      </c>
      <c r="P33" s="68">
        <v>39</v>
      </c>
      <c r="Q33" s="68">
        <v>12</v>
      </c>
      <c r="R33" s="68">
        <v>4</v>
      </c>
      <c r="S33" s="68">
        <v>12</v>
      </c>
      <c r="T33" s="68">
        <v>4</v>
      </c>
      <c r="U33" t="s" s="63">
        <v>387</v>
      </c>
      <c r="V33" t="s" s="63">
        <v>388</v>
      </c>
      <c r="W33" s="68">
        <v>1</v>
      </c>
      <c r="X33" s="70">
        <v>41425</v>
      </c>
      <c r="Y33" t="s" s="63">
        <v>75</v>
      </c>
      <c r="Z33" s="68"/>
      <c r="AA33" s="68"/>
      <c r="AB33" s="68"/>
      <c r="AC33" s="68"/>
      <c r="AD33" t="s" s="63">
        <v>389</v>
      </c>
      <c r="AE33" s="68">
        <f t="shared" si="109" ref="AE33:AE34">6*16+12</f>
        <v>108</v>
      </c>
      <c r="AF33" s="66"/>
      <c r="AG33" s="66"/>
      <c r="AH33" s="66"/>
    </row>
    <row r="34" ht="12" customHeight="1">
      <c r="A34" t="s" s="65">
        <v>250</v>
      </c>
      <c r="B34" s="67">
        <v>42534</v>
      </c>
      <c r="C34" t="s" s="65">
        <v>338</v>
      </c>
      <c r="D34" t="s" s="65">
        <v>353</v>
      </c>
      <c r="E34" s="66">
        <f>IF(A34='MEG'!A34,'MEG'!E34)</f>
        <v>1800</v>
      </c>
      <c r="F34" s="66">
        <v>1</v>
      </c>
      <c r="G34" s="66">
        <v>1</v>
      </c>
      <c r="H34" s="66">
        <v>1</v>
      </c>
      <c r="I34" s="66">
        <v>1</v>
      </c>
      <c r="J34" s="66">
        <f>IF(AND(F34=1,G34=1,H34=1,I34=1),1,0)</f>
        <v>1</v>
      </c>
      <c r="K34" s="66">
        <v>1</v>
      </c>
      <c r="L34" s="66">
        <f>IF(AND(F34=1,G34=1,H34=1,I34=1,K34=1),1,0)</f>
        <v>1</v>
      </c>
      <c r="M34" s="66">
        <v>22</v>
      </c>
      <c r="N34" s="68">
        <v>193</v>
      </c>
      <c r="O34" t="s" s="63">
        <v>75</v>
      </c>
      <c r="P34" s="68">
        <v>44</v>
      </c>
      <c r="Q34" s="68">
        <v>12</v>
      </c>
      <c r="R34" s="68">
        <v>4</v>
      </c>
      <c r="S34" s="68">
        <v>12</v>
      </c>
      <c r="T34" s="68">
        <v>4</v>
      </c>
      <c r="U34" t="s" s="63">
        <v>387</v>
      </c>
      <c r="V34" t="s" s="63">
        <v>388</v>
      </c>
      <c r="W34" s="68">
        <v>1</v>
      </c>
      <c r="X34" s="70">
        <v>41425</v>
      </c>
      <c r="Y34" t="s" s="63">
        <v>75</v>
      </c>
      <c r="Z34" s="68"/>
      <c r="AA34" s="68"/>
      <c r="AB34" s="68"/>
      <c r="AC34" s="68"/>
      <c r="AD34" t="s" s="63">
        <v>389</v>
      </c>
      <c r="AE34" s="68">
        <f t="shared" si="109"/>
        <v>108</v>
      </c>
      <c r="AF34" s="66"/>
      <c r="AG34" s="66"/>
      <c r="AH34" s="66"/>
    </row>
    <row r="35" ht="12" customHeight="1">
      <c r="A35" t="s" s="65">
        <v>119</v>
      </c>
      <c r="B35" s="67">
        <v>42398</v>
      </c>
      <c r="C35" t="s" s="65">
        <v>390</v>
      </c>
      <c r="D35" t="s" s="65">
        <v>353</v>
      </c>
      <c r="E35" s="66">
        <f>IF(A35='MEG'!A35,'MEG'!E35)</f>
        <v>1800</v>
      </c>
      <c r="F35" s="66">
        <v>1</v>
      </c>
      <c r="G35" s="66">
        <v>1</v>
      </c>
      <c r="H35" s="66">
        <v>1</v>
      </c>
      <c r="I35" s="66">
        <v>1</v>
      </c>
      <c r="J35" s="66">
        <f>IF(AND(F35=1,G35=1,H35=1,I35=1),1,0)</f>
        <v>1</v>
      </c>
      <c r="K35" s="66">
        <v>0</v>
      </c>
      <c r="L35" s="66">
        <f>IF(AND(F35=1,G35=1,H35=1,I35=1,K35=1),1,0)</f>
        <v>0</v>
      </c>
      <c r="M35" s="66">
        <v>40.5</v>
      </c>
      <c r="N35" s="68">
        <v>57</v>
      </c>
      <c r="O35" t="s" s="63">
        <v>75</v>
      </c>
      <c r="P35" s="68">
        <v>41</v>
      </c>
      <c r="Q35" s="68">
        <v>14</v>
      </c>
      <c r="R35" s="68">
        <v>5</v>
      </c>
      <c r="S35" s="68">
        <v>14</v>
      </c>
      <c r="T35" s="68">
        <v>5</v>
      </c>
      <c r="U35" t="s" s="63">
        <v>391</v>
      </c>
      <c r="V35" t="s" s="63">
        <v>347</v>
      </c>
      <c r="W35" s="68">
        <v>1</v>
      </c>
      <c r="X35" s="70">
        <v>41899</v>
      </c>
      <c r="Y35" t="s" s="63">
        <v>75</v>
      </c>
      <c r="Z35" s="68"/>
      <c r="AA35" s="68"/>
      <c r="AB35" s="68"/>
      <c r="AC35" s="68"/>
      <c r="AD35" t="s" s="63">
        <v>392</v>
      </c>
      <c r="AE35" s="68">
        <f t="shared" si="117" ref="AE35:AE36">8*16+15</f>
        <v>143</v>
      </c>
      <c r="AF35" s="66"/>
      <c r="AG35" s="66"/>
      <c r="AH35" s="66"/>
    </row>
    <row r="36" ht="12" customHeight="1">
      <c r="A36" t="s" s="65">
        <v>252</v>
      </c>
      <c r="B36" s="67">
        <v>42535</v>
      </c>
      <c r="C36" t="s" s="65">
        <v>338</v>
      </c>
      <c r="D36" t="s" s="65">
        <v>339</v>
      </c>
      <c r="E36" s="66">
        <f>IF(A36='MEG'!A36,'MEG'!E36)</f>
        <v>1800</v>
      </c>
      <c r="F36" s="66">
        <v>1</v>
      </c>
      <c r="G36" s="66">
        <v>1</v>
      </c>
      <c r="H36" s="66">
        <v>1</v>
      </c>
      <c r="I36" s="66">
        <v>1</v>
      </c>
      <c r="J36" s="66">
        <f>IF(AND(F36=1,G36=1,H36=1,I36=1),1,0)</f>
        <v>1</v>
      </c>
      <c r="K36" s="66">
        <v>0</v>
      </c>
      <c r="L36" s="66">
        <f>IF(AND(F36=1,G36=1,H36=1,I36=1,K36=1),1,0)</f>
        <v>0</v>
      </c>
      <c r="M36" s="66">
        <v>40.5</v>
      </c>
      <c r="N36" s="68">
        <v>194</v>
      </c>
      <c r="O36" t="s" s="63">
        <v>75</v>
      </c>
      <c r="P36" s="68">
        <v>46</v>
      </c>
      <c r="Q36" s="68">
        <v>14</v>
      </c>
      <c r="R36" s="68">
        <v>5</v>
      </c>
      <c r="S36" s="68">
        <v>14</v>
      </c>
      <c r="T36" s="68">
        <v>5</v>
      </c>
      <c r="U36" t="s" s="63">
        <v>391</v>
      </c>
      <c r="V36" t="s" s="63">
        <v>347</v>
      </c>
      <c r="W36" s="68">
        <v>1</v>
      </c>
      <c r="X36" s="70">
        <v>41899</v>
      </c>
      <c r="Y36" t="s" s="63">
        <v>75</v>
      </c>
      <c r="Z36" s="68"/>
      <c r="AA36" s="68"/>
      <c r="AB36" s="68"/>
      <c r="AC36" s="68"/>
      <c r="AD36" t="s" s="63">
        <v>392</v>
      </c>
      <c r="AE36" s="68">
        <f t="shared" si="117"/>
        <v>143</v>
      </c>
      <c r="AF36" s="66"/>
      <c r="AG36" s="66"/>
      <c r="AH36" s="66"/>
    </row>
    <row r="37" ht="12" customHeight="1">
      <c r="A37" t="s" s="65">
        <v>120</v>
      </c>
      <c r="B37" s="67">
        <v>42410</v>
      </c>
      <c r="C37" t="s" s="65">
        <v>393</v>
      </c>
      <c r="D37" t="s" s="65">
        <v>353</v>
      </c>
      <c r="E37" s="66">
        <f>IF(A37='MEG'!A37,'MEG'!E37)</f>
        <v>1800</v>
      </c>
      <c r="F37" s="66">
        <v>1</v>
      </c>
      <c r="G37" s="66">
        <v>1</v>
      </c>
      <c r="H37" s="66">
        <v>1</v>
      </c>
      <c r="I37" s="66">
        <v>1</v>
      </c>
      <c r="J37" s="66">
        <f>IF(AND(F37=1,G37=1,H37=1,I37=1),1,0)</f>
        <v>1</v>
      </c>
      <c r="K37" s="66">
        <v>1</v>
      </c>
      <c r="L37" s="66">
        <v>0</v>
      </c>
      <c r="M37" s="66">
        <v>41</v>
      </c>
      <c r="N37" s="68">
        <v>53</v>
      </c>
      <c r="O37" t="s" s="63">
        <v>68</v>
      </c>
      <c r="P37" s="68">
        <v>39</v>
      </c>
      <c r="Q37" s="68">
        <v>17</v>
      </c>
      <c r="R37" s="68">
        <v>6</v>
      </c>
      <c r="S37" s="68">
        <v>10</v>
      </c>
      <c r="T37" s="68">
        <v>3</v>
      </c>
      <c r="U37" t="s" s="63">
        <v>362</v>
      </c>
      <c r="V37" t="s" s="63">
        <v>347</v>
      </c>
      <c r="W37" s="68">
        <v>1</v>
      </c>
      <c r="X37" s="70">
        <v>41225</v>
      </c>
      <c r="Y37" t="s" s="63">
        <v>68</v>
      </c>
      <c r="Z37" s="68"/>
      <c r="AA37" s="68"/>
      <c r="AB37" s="68"/>
      <c r="AC37" s="68"/>
      <c r="AD37" t="s" s="63">
        <v>394</v>
      </c>
      <c r="AE37" s="68">
        <f t="shared" si="97"/>
        <v>113</v>
      </c>
      <c r="AF37" s="66"/>
      <c r="AG37" s="66"/>
      <c r="AH37" s="66"/>
    </row>
    <row r="38" ht="12" customHeight="1">
      <c r="A38" t="s" s="65">
        <v>253</v>
      </c>
      <c r="B38" s="67">
        <v>42558</v>
      </c>
      <c r="C38" t="s" s="65">
        <v>338</v>
      </c>
      <c r="D38" t="s" s="65">
        <v>339</v>
      </c>
      <c r="E38" s="66">
        <f>IF(A38='MEG'!A38,'MEG'!E38)</f>
        <v>1800</v>
      </c>
      <c r="F38" s="66">
        <v>1</v>
      </c>
      <c r="G38" s="66">
        <v>0</v>
      </c>
      <c r="H38" s="66">
        <v>0</v>
      </c>
      <c r="I38" s="66">
        <v>0</v>
      </c>
      <c r="J38" s="66">
        <f>IF(AND(F38=1,G38=1,H38=1,I38=1),1,0)</f>
        <v>0</v>
      </c>
      <c r="K38" s="66">
        <v>1</v>
      </c>
      <c r="L38" s="66">
        <f>IF(AND(F38=1,G38=1,H38=1,I38=1,K38=1),1,0)</f>
        <v>0</v>
      </c>
      <c r="M38" s="66">
        <v>41</v>
      </c>
      <c r="N38" s="68">
        <v>201</v>
      </c>
      <c r="O38" t="s" s="63">
        <v>68</v>
      </c>
      <c r="P38" s="68">
        <v>49</v>
      </c>
      <c r="Q38" s="68">
        <v>17</v>
      </c>
      <c r="R38" s="68">
        <v>6</v>
      </c>
      <c r="S38" s="68">
        <v>10</v>
      </c>
      <c r="T38" s="68">
        <v>3</v>
      </c>
      <c r="U38" t="s" s="63">
        <v>362</v>
      </c>
      <c r="V38" t="s" s="63">
        <v>347</v>
      </c>
      <c r="W38" s="68">
        <v>1</v>
      </c>
      <c r="X38" s="70">
        <v>41225</v>
      </c>
      <c r="Y38" t="s" s="63">
        <v>68</v>
      </c>
      <c r="Z38" s="68"/>
      <c r="AA38" s="68"/>
      <c r="AB38" s="68"/>
      <c r="AC38" s="68"/>
      <c r="AD38" t="s" s="63">
        <v>394</v>
      </c>
      <c r="AE38" s="68">
        <f t="shared" si="97"/>
        <v>113</v>
      </c>
      <c r="AF38" t="s" s="71">
        <v>395</v>
      </c>
      <c r="AG38" s="72"/>
      <c r="AH38" s="72"/>
    </row>
    <row r="39" ht="12" customHeight="1">
      <c r="A39" t="s" s="65">
        <v>122</v>
      </c>
      <c r="B39" s="67">
        <v>42426</v>
      </c>
      <c r="C39" t="s" s="65">
        <v>338</v>
      </c>
      <c r="D39" t="s" s="65">
        <v>353</v>
      </c>
      <c r="E39" s="66">
        <f>IF(A39='MEG'!A39,'MEG'!E39)</f>
        <v>1800</v>
      </c>
      <c r="F39" s="66">
        <v>1</v>
      </c>
      <c r="G39" s="66">
        <v>1</v>
      </c>
      <c r="H39" s="66">
        <v>1</v>
      </c>
      <c r="I39" s="66">
        <v>1</v>
      </c>
      <c r="J39" s="66">
        <f>IF(AND(F39=1,G39=1,H39=1,I39=1),1,0)</f>
        <v>1</v>
      </c>
      <c r="K39" s="66">
        <v>1</v>
      </c>
      <c r="L39" s="66">
        <f>IF(AND(F39=1,G39=1,H39=1,I39=1,K39=1),1,0)</f>
        <v>1</v>
      </c>
      <c r="M39" s="66">
        <v>36.5</v>
      </c>
      <c r="N39" s="68">
        <v>54</v>
      </c>
      <c r="O39" t="s" s="63">
        <v>68</v>
      </c>
      <c r="P39" s="68">
        <v>39</v>
      </c>
      <c r="Q39" s="68">
        <v>12</v>
      </c>
      <c r="R39" s="68">
        <v>4</v>
      </c>
      <c r="S39" s="68">
        <v>12</v>
      </c>
      <c r="T39" s="68">
        <v>4</v>
      </c>
      <c r="U39" t="s" s="63">
        <v>362</v>
      </c>
      <c r="V39" t="s" s="63">
        <v>396</v>
      </c>
      <c r="W39" s="68">
        <v>1</v>
      </c>
      <c r="X39" s="70">
        <v>41267</v>
      </c>
      <c r="Y39" t="s" s="63">
        <v>68</v>
      </c>
      <c r="Z39" s="68"/>
      <c r="AA39" s="68"/>
      <c r="AB39" s="68"/>
      <c r="AC39" s="68"/>
      <c r="AD39" t="s" s="63">
        <v>354</v>
      </c>
      <c r="AE39" s="68">
        <f t="shared" si="26"/>
        <v>106</v>
      </c>
      <c r="AF39" s="66"/>
      <c r="AG39" s="66"/>
      <c r="AH39" s="66"/>
    </row>
    <row r="40" ht="12" customHeight="1">
      <c r="A40" t="s" s="65">
        <v>255</v>
      </c>
      <c r="B40" s="67">
        <v>42550</v>
      </c>
      <c r="C40" t="s" s="65">
        <v>397</v>
      </c>
      <c r="D40" t="s" s="65">
        <v>339</v>
      </c>
      <c r="E40" s="66">
        <f>IF(A40='MEG'!A40,'MEG'!E40)</f>
        <v>1800</v>
      </c>
      <c r="F40" s="66">
        <v>1</v>
      </c>
      <c r="G40" s="66">
        <v>1</v>
      </c>
      <c r="H40" s="66">
        <v>1</v>
      </c>
      <c r="I40" s="66">
        <v>1</v>
      </c>
      <c r="J40" s="66">
        <f>IF(AND(F40=1,G40=1,H40=1,I40=1),1,0)</f>
        <v>1</v>
      </c>
      <c r="K40" s="66">
        <v>1</v>
      </c>
      <c r="L40" s="66">
        <f>IF(AND(F40=1,G40=1,H40=1,I40=1,K40=1),1,0)</f>
        <v>1</v>
      </c>
      <c r="M40" s="66">
        <v>36.5</v>
      </c>
      <c r="N40" s="68">
        <v>188</v>
      </c>
      <c r="O40" t="s" s="63">
        <v>68</v>
      </c>
      <c r="P40" s="68">
        <v>43</v>
      </c>
      <c r="Q40" s="68">
        <v>12</v>
      </c>
      <c r="R40" s="68">
        <v>4</v>
      </c>
      <c r="S40" s="68">
        <v>12</v>
      </c>
      <c r="T40" s="68">
        <v>4</v>
      </c>
      <c r="U40" t="s" s="63">
        <v>362</v>
      </c>
      <c r="V40" t="s" s="63">
        <v>396</v>
      </c>
      <c r="W40" s="68">
        <v>1</v>
      </c>
      <c r="X40" s="70">
        <v>41267</v>
      </c>
      <c r="Y40" t="s" s="63">
        <v>68</v>
      </c>
      <c r="Z40" s="68"/>
      <c r="AA40" s="68"/>
      <c r="AB40" s="68"/>
      <c r="AC40" s="68"/>
      <c r="AD40" t="s" s="63">
        <v>354</v>
      </c>
      <c r="AE40" s="68">
        <f t="shared" si="26"/>
        <v>106</v>
      </c>
      <c r="AF40" s="66"/>
      <c r="AG40" s="66"/>
      <c r="AH40" s="66"/>
    </row>
    <row r="41" ht="12" customHeight="1">
      <c r="A41" t="s" s="65">
        <v>124</v>
      </c>
      <c r="B41" s="67">
        <v>42467</v>
      </c>
      <c r="C41" t="s" s="65">
        <v>338</v>
      </c>
      <c r="D41" t="s" s="65">
        <v>339</v>
      </c>
      <c r="E41" s="66">
        <f>IF(A41='MEG'!A41,'MEG'!E41)</f>
        <v>1800</v>
      </c>
      <c r="F41" s="66">
        <v>1</v>
      </c>
      <c r="G41" s="66">
        <v>1</v>
      </c>
      <c r="H41" s="66">
        <v>1</v>
      </c>
      <c r="I41" s="66">
        <v>1</v>
      </c>
      <c r="J41" s="66">
        <f>IF(AND(F41=1,G41=1,H41=1,I41=1),1,0)</f>
        <v>1</v>
      </c>
      <c r="K41" s="66">
        <v>0</v>
      </c>
      <c r="L41" s="66">
        <f>IF(AND(F41=1,G41=1,H41=1,I41=1,K41=1),1,0)</f>
        <v>0</v>
      </c>
      <c r="M41" s="66">
        <v>40</v>
      </c>
      <c r="N41" s="68">
        <v>62</v>
      </c>
      <c r="O41" t="s" s="63">
        <v>75</v>
      </c>
      <c r="P41" s="68">
        <v>40</v>
      </c>
      <c r="Q41" s="68">
        <v>14</v>
      </c>
      <c r="R41" s="68">
        <v>5</v>
      </c>
      <c r="S41" s="68">
        <v>11</v>
      </c>
      <c r="T41" s="68">
        <v>5</v>
      </c>
      <c r="U41" t="s" s="63">
        <v>398</v>
      </c>
      <c r="V41" t="s" s="63">
        <v>399</v>
      </c>
      <c r="W41" s="68">
        <v>3</v>
      </c>
      <c r="X41" s="70">
        <v>37105</v>
      </c>
      <c r="Y41" t="s" s="63">
        <v>75</v>
      </c>
      <c r="Z41" s="70">
        <v>38501</v>
      </c>
      <c r="AA41" t="s" s="63">
        <v>75</v>
      </c>
      <c r="AB41" s="70">
        <v>39113</v>
      </c>
      <c r="AC41" t="s" s="63">
        <v>68</v>
      </c>
      <c r="AD41" t="s" s="63">
        <v>379</v>
      </c>
      <c r="AE41" s="68">
        <f t="shared" si="75"/>
        <v>111</v>
      </c>
      <c r="AF41" s="66"/>
      <c r="AG41" s="66"/>
      <c r="AH41" s="66"/>
    </row>
    <row r="42" ht="12" customHeight="1">
      <c r="A42" t="s" s="65">
        <v>125</v>
      </c>
      <c r="B42" s="67">
        <v>42467</v>
      </c>
      <c r="C42" t="s" s="65">
        <v>338</v>
      </c>
      <c r="D42" t="s" s="65">
        <v>339</v>
      </c>
      <c r="E42" s="66">
        <f>IF(A42='MEG'!A42,'MEG'!E42)</f>
        <v>1800</v>
      </c>
      <c r="F42" s="66">
        <v>1</v>
      </c>
      <c r="G42" s="66">
        <v>1</v>
      </c>
      <c r="H42" s="66">
        <v>1</v>
      </c>
      <c r="I42" s="66">
        <v>1</v>
      </c>
      <c r="J42" s="66">
        <f>IF(AND(F42=1,G42=1,H42=1,I42=1),1,0)</f>
        <v>1</v>
      </c>
      <c r="K42" s="66">
        <v>0</v>
      </c>
      <c r="L42" s="66">
        <f>IF(AND(F42=1,G42=1,H42=1,I42=1,K42=1),1,0)</f>
        <v>0</v>
      </c>
      <c r="M42" s="66">
        <v>32</v>
      </c>
      <c r="N42" s="68">
        <v>62</v>
      </c>
      <c r="O42" t="s" s="63">
        <v>68</v>
      </c>
      <c r="P42" s="68">
        <v>39.5</v>
      </c>
      <c r="Q42" s="68">
        <v>14</v>
      </c>
      <c r="R42" s="68">
        <v>5</v>
      </c>
      <c r="S42" s="68">
        <v>16</v>
      </c>
      <c r="T42" s="68">
        <v>6</v>
      </c>
      <c r="U42" t="s" s="63">
        <v>374</v>
      </c>
      <c r="V42" t="s" s="63">
        <v>400</v>
      </c>
      <c r="W42" s="68">
        <v>3</v>
      </c>
      <c r="X42" s="70">
        <v>41853</v>
      </c>
      <c r="Y42" t="s" s="63">
        <v>68</v>
      </c>
      <c r="Z42" s="70">
        <v>36779</v>
      </c>
      <c r="AA42" t="s" s="63">
        <v>75</v>
      </c>
      <c r="AB42" s="70">
        <v>35758</v>
      </c>
      <c r="AC42" t="s" s="63">
        <v>68</v>
      </c>
      <c r="AD42" t="s" s="63">
        <v>401</v>
      </c>
      <c r="AE42" s="68">
        <f t="shared" si="144" ref="AE42:AE43">9*16+10</f>
        <v>154</v>
      </c>
      <c r="AF42" s="66"/>
      <c r="AG42" s="66"/>
      <c r="AH42" s="66"/>
    </row>
    <row r="43" ht="12" customHeight="1">
      <c r="A43" t="s" s="65">
        <v>257</v>
      </c>
      <c r="B43" s="67">
        <v>42598</v>
      </c>
      <c r="C43" t="s" s="65">
        <v>338</v>
      </c>
      <c r="D43" t="s" s="65">
        <v>339</v>
      </c>
      <c r="E43" s="66">
        <f>IF(A43='MEG'!A43,'MEG'!E43)</f>
        <v>1800</v>
      </c>
      <c r="F43" s="66">
        <v>1</v>
      </c>
      <c r="G43" s="66">
        <v>1</v>
      </c>
      <c r="H43" s="66">
        <v>1</v>
      </c>
      <c r="I43" s="66">
        <v>1</v>
      </c>
      <c r="J43" s="66">
        <f>IF(AND(F43=1,G43=1,H43=1,I43=1),1,0)</f>
        <v>1</v>
      </c>
      <c r="K43" s="66">
        <v>0</v>
      </c>
      <c r="L43" s="66">
        <f>IF(AND(F43=1,G43=1,H43=1,I43=1,K43=1),1,0)</f>
        <v>0</v>
      </c>
      <c r="M43" s="66">
        <v>32</v>
      </c>
      <c r="N43" s="68">
        <v>197</v>
      </c>
      <c r="O43" t="s" s="63">
        <v>68</v>
      </c>
      <c r="P43" s="68">
        <v>46</v>
      </c>
      <c r="Q43" s="68">
        <v>14</v>
      </c>
      <c r="R43" s="68">
        <v>5</v>
      </c>
      <c r="S43" s="68">
        <v>16</v>
      </c>
      <c r="T43" s="68">
        <v>6</v>
      </c>
      <c r="U43" t="s" s="63">
        <v>374</v>
      </c>
      <c r="V43" t="s" s="63">
        <v>400</v>
      </c>
      <c r="W43" s="68">
        <v>3</v>
      </c>
      <c r="X43" s="70">
        <v>41853</v>
      </c>
      <c r="Y43" t="s" s="63">
        <v>68</v>
      </c>
      <c r="Z43" s="70">
        <v>36779</v>
      </c>
      <c r="AA43" t="s" s="63">
        <v>75</v>
      </c>
      <c r="AB43" s="70">
        <v>35758</v>
      </c>
      <c r="AC43" t="s" s="63">
        <v>68</v>
      </c>
      <c r="AD43" t="s" s="63">
        <v>401</v>
      </c>
      <c r="AE43" s="68">
        <f t="shared" si="144"/>
        <v>154</v>
      </c>
      <c r="AF43" s="66"/>
      <c r="AG43" s="66"/>
      <c r="AH43" s="66"/>
    </row>
    <row r="44" ht="12" customHeight="1">
      <c r="A44" t="s" s="65">
        <v>127</v>
      </c>
      <c r="B44" s="67">
        <v>42475</v>
      </c>
      <c r="C44" t="s" s="65">
        <v>402</v>
      </c>
      <c r="D44" t="s" s="65">
        <v>353</v>
      </c>
      <c r="E44" s="66">
        <f>IF(A44='MEG'!A44,'MEG'!E44)</f>
        <v>1800</v>
      </c>
      <c r="F44" s="66">
        <v>1</v>
      </c>
      <c r="G44" s="66">
        <v>1</v>
      </c>
      <c r="H44" s="66">
        <v>1</v>
      </c>
      <c r="I44" s="66">
        <v>1</v>
      </c>
      <c r="J44" s="66">
        <f>IF(AND(F44=1,G44=1,H44=1,I44=1),1,0)</f>
        <v>1</v>
      </c>
      <c r="K44" s="66">
        <v>0</v>
      </c>
      <c r="L44" s="66">
        <f>IF(AND(F44=1,G44=1,H44=1,I44=1,K44=1),1,0)</f>
        <v>0</v>
      </c>
      <c r="M44" s="66">
        <v>21</v>
      </c>
      <c r="N44" s="68">
        <v>57</v>
      </c>
      <c r="O44" t="s" s="63">
        <v>68</v>
      </c>
      <c r="P44" s="68">
        <v>38</v>
      </c>
      <c r="Q44" s="68">
        <v>9</v>
      </c>
      <c r="R44" s="68">
        <v>4</v>
      </c>
      <c r="S44" s="68">
        <v>9</v>
      </c>
      <c r="T44" s="68">
        <v>2</v>
      </c>
      <c r="U44" t="s" s="63">
        <v>403</v>
      </c>
      <c r="V44" t="s" s="63">
        <v>347</v>
      </c>
      <c r="W44" s="68">
        <v>3</v>
      </c>
      <c r="X44" s="70">
        <v>40432</v>
      </c>
      <c r="Y44" t="s" s="63">
        <v>75</v>
      </c>
      <c r="Z44" s="70">
        <v>40432</v>
      </c>
      <c r="AA44" t="s" s="63">
        <v>68</v>
      </c>
      <c r="AB44" s="70">
        <v>41204</v>
      </c>
      <c r="AC44" t="s" s="63">
        <v>75</v>
      </c>
      <c r="AD44" t="s" s="63">
        <v>404</v>
      </c>
      <c r="AE44" s="68">
        <f t="shared" si="152" ref="AE44:AE45">7*16+4</f>
        <v>116</v>
      </c>
      <c r="AF44" s="66"/>
      <c r="AG44" s="66"/>
      <c r="AH44" s="66"/>
    </row>
    <row r="45" ht="12" customHeight="1">
      <c r="A45" t="s" s="65">
        <v>259</v>
      </c>
      <c r="B45" s="67">
        <v>42604</v>
      </c>
      <c r="C45" t="s" s="65">
        <v>338</v>
      </c>
      <c r="D45" t="s" s="65">
        <v>370</v>
      </c>
      <c r="E45" s="66">
        <f>IF(A45='MEG'!A45,'MEG'!E45)</f>
        <v>1800</v>
      </c>
      <c r="F45" s="66">
        <v>1</v>
      </c>
      <c r="G45" s="66">
        <v>1</v>
      </c>
      <c r="H45" s="66">
        <v>1</v>
      </c>
      <c r="I45" s="66">
        <v>1</v>
      </c>
      <c r="J45" s="66">
        <f>IF(AND(F45=1,G45=1,H45=1,I45=1),1,0)</f>
        <v>1</v>
      </c>
      <c r="K45" s="66">
        <v>0</v>
      </c>
      <c r="L45" s="66">
        <f>IF(AND(F45=1,G45=1,H45=1,I45=1,K45=1),1,0)</f>
        <v>0</v>
      </c>
      <c r="M45" s="66">
        <v>21</v>
      </c>
      <c r="N45" s="68">
        <v>186</v>
      </c>
      <c r="O45" t="s" s="63">
        <v>68</v>
      </c>
      <c r="P45" s="68">
        <v>43</v>
      </c>
      <c r="Q45" s="68">
        <v>9</v>
      </c>
      <c r="R45" s="68">
        <v>4</v>
      </c>
      <c r="S45" s="68">
        <v>9</v>
      </c>
      <c r="T45" s="68">
        <v>2</v>
      </c>
      <c r="U45" t="s" s="63">
        <v>403</v>
      </c>
      <c r="V45" t="s" s="63">
        <v>347</v>
      </c>
      <c r="W45" s="68">
        <v>3</v>
      </c>
      <c r="X45" s="70">
        <v>40432</v>
      </c>
      <c r="Y45" t="s" s="63">
        <v>75</v>
      </c>
      <c r="Z45" s="70">
        <v>40432</v>
      </c>
      <c r="AA45" t="s" s="63">
        <v>68</v>
      </c>
      <c r="AB45" s="70">
        <v>41204</v>
      </c>
      <c r="AC45" t="s" s="63">
        <v>75</v>
      </c>
      <c r="AD45" t="s" s="63">
        <v>404</v>
      </c>
      <c r="AE45" s="68">
        <f t="shared" si="152"/>
        <v>116</v>
      </c>
      <c r="AF45" s="66"/>
      <c r="AG45" s="66"/>
      <c r="AH45" s="66"/>
    </row>
    <row r="46" ht="12" customHeight="1">
      <c r="A46" t="s" s="65">
        <v>142</v>
      </c>
      <c r="B46" s="67">
        <v>42263</v>
      </c>
      <c r="C46" t="s" s="65">
        <v>338</v>
      </c>
      <c r="D46" t="s" s="65">
        <v>339</v>
      </c>
      <c r="E46" s="66">
        <f>IF(A46='MEG'!A46,'MEG'!E46)</f>
        <v>1200</v>
      </c>
      <c r="F46" s="66">
        <v>1</v>
      </c>
      <c r="G46" s="66">
        <v>0</v>
      </c>
      <c r="H46" s="66">
        <v>0</v>
      </c>
      <c r="I46" s="66">
        <v>0</v>
      </c>
      <c r="J46" s="66">
        <f>IF(AND(F46=1,G46=1,H46=1,I46=1),1,0)</f>
        <v>0</v>
      </c>
      <c r="K46" s="66">
        <v>1</v>
      </c>
      <c r="L46" s="66">
        <f>IF(AND(F46=1,G46=1,H46=1,I46=1,K46=1),1,0)</f>
        <v>0</v>
      </c>
      <c r="M46" s="66">
        <v>57</v>
      </c>
      <c r="N46" s="68">
        <v>121</v>
      </c>
      <c r="O46" t="s" s="63">
        <v>68</v>
      </c>
      <c r="P46" s="68">
        <v>41</v>
      </c>
      <c r="Q46" s="68">
        <v>17</v>
      </c>
      <c r="R46" s="68">
        <v>6</v>
      </c>
      <c r="S46" s="68">
        <v>20</v>
      </c>
      <c r="T46" s="68">
        <v>7</v>
      </c>
      <c r="U46" t="s" s="63">
        <v>405</v>
      </c>
      <c r="V46" t="s" s="63">
        <v>378</v>
      </c>
      <c r="W46" s="68">
        <v>1</v>
      </c>
      <c r="X46" s="73">
        <v>36982</v>
      </c>
      <c r="Y46" t="s" s="63">
        <v>75</v>
      </c>
      <c r="Z46" s="68"/>
      <c r="AA46" s="68"/>
      <c r="AB46" s="68"/>
      <c r="AC46" s="68"/>
      <c r="AD46" t="s" s="63">
        <v>406</v>
      </c>
      <c r="AE46" s="68">
        <f t="shared" si="160" ref="AE46:AE68">6*16+13</f>
        <v>109</v>
      </c>
      <c r="AF46" t="s" s="65">
        <v>407</v>
      </c>
      <c r="AG46" s="66"/>
      <c r="AH46" s="66"/>
    </row>
    <row r="47" ht="12" customHeight="1">
      <c r="A47" t="s" s="65">
        <v>144</v>
      </c>
      <c r="B47" s="67">
        <v>42262</v>
      </c>
      <c r="C47" t="s" s="65">
        <v>338</v>
      </c>
      <c r="D47" t="s" s="65">
        <v>339</v>
      </c>
      <c r="E47" s="66">
        <f>IF(A47='MEG'!A47,'MEG'!E47)</f>
        <v>1200</v>
      </c>
      <c r="F47" s="66">
        <v>1</v>
      </c>
      <c r="G47" s="66">
        <v>1</v>
      </c>
      <c r="H47" s="66">
        <v>1</v>
      </c>
      <c r="I47" s="66">
        <v>1</v>
      </c>
      <c r="J47" s="66">
        <f>IF(AND(F47=1,G47=1,H47=1,I47=1),1,0)</f>
        <v>1</v>
      </c>
      <c r="K47" s="66">
        <v>1</v>
      </c>
      <c r="L47" s="66">
        <v>0</v>
      </c>
      <c r="M47" s="66">
        <v>56</v>
      </c>
      <c r="N47" s="68">
        <v>114</v>
      </c>
      <c r="O47" t="s" s="63">
        <v>75</v>
      </c>
      <c r="P47" s="68">
        <v>43</v>
      </c>
      <c r="Q47" s="68">
        <v>15</v>
      </c>
      <c r="R47" s="68">
        <v>5</v>
      </c>
      <c r="S47" s="68">
        <v>17</v>
      </c>
      <c r="T47" s="68">
        <v>7</v>
      </c>
      <c r="U47" t="s" s="63">
        <v>408</v>
      </c>
      <c r="V47" t="s" s="63">
        <v>340</v>
      </c>
      <c r="W47" s="68">
        <v>1</v>
      </c>
      <c r="X47" s="70">
        <v>38849</v>
      </c>
      <c r="Y47" t="s" s="63">
        <v>75</v>
      </c>
      <c r="Z47" s="68"/>
      <c r="AA47" s="68"/>
      <c r="AB47" s="68"/>
      <c r="AC47" s="68"/>
      <c r="AD47" t="s" s="63">
        <v>379</v>
      </c>
      <c r="AE47" s="68">
        <f t="shared" si="75"/>
        <v>111</v>
      </c>
      <c r="AF47" s="66"/>
      <c r="AG47" s="66"/>
      <c r="AH47" s="66"/>
    </row>
    <row r="48" ht="12" customHeight="1">
      <c r="A48" t="s" s="65">
        <v>146</v>
      </c>
      <c r="B48" s="67">
        <v>42268</v>
      </c>
      <c r="C48" t="s" s="65">
        <v>409</v>
      </c>
      <c r="D48" t="s" s="65">
        <v>339</v>
      </c>
      <c r="E48" s="66">
        <f>IF(A48='MEG'!A48,'MEG'!E48)</f>
        <v>1200</v>
      </c>
      <c r="F48" s="66">
        <v>1</v>
      </c>
      <c r="G48" s="66">
        <v>1</v>
      </c>
      <c r="H48" s="66">
        <v>1</v>
      </c>
      <c r="I48" s="66">
        <v>1</v>
      </c>
      <c r="J48" s="66">
        <f>IF(AND(F48=1,G48=1,H48=1,I48=1),1,0)</f>
        <v>1</v>
      </c>
      <c r="K48" s="66">
        <v>1</v>
      </c>
      <c r="L48" s="66">
        <v>0</v>
      </c>
      <c r="M48" s="66">
        <v>66</v>
      </c>
      <c r="N48" s="68">
        <v>116</v>
      </c>
      <c r="O48" t="s" s="63">
        <v>75</v>
      </c>
      <c r="P48" s="68">
        <v>43</v>
      </c>
      <c r="Q48" s="68">
        <v>20</v>
      </c>
      <c r="R48" s="68">
        <v>7</v>
      </c>
      <c r="S48" s="68">
        <v>24</v>
      </c>
      <c r="T48" s="68">
        <v>7</v>
      </c>
      <c r="U48" t="s" s="63">
        <v>340</v>
      </c>
      <c r="V48" t="s" s="63">
        <v>340</v>
      </c>
      <c r="W48" s="68">
        <v>1</v>
      </c>
      <c r="X48" s="70">
        <v>41045</v>
      </c>
      <c r="Y48" t="s" s="63">
        <v>75</v>
      </c>
      <c r="Z48" s="68"/>
      <c r="AA48" s="68"/>
      <c r="AB48" s="68"/>
      <c r="AC48" s="68"/>
      <c r="AD48" t="s" s="63">
        <v>410</v>
      </c>
      <c r="AE48" s="68">
        <f t="shared" si="166" ref="AE48:AE103">7*16+8</f>
        <v>120</v>
      </c>
      <c r="AF48" s="66"/>
      <c r="AG48" s="66"/>
      <c r="AH48" s="66"/>
    </row>
    <row r="49" ht="12" customHeight="1">
      <c r="A49" t="s" s="65">
        <v>147</v>
      </c>
      <c r="B49" s="67">
        <v>42272</v>
      </c>
      <c r="C49" t="s" s="65">
        <v>411</v>
      </c>
      <c r="D49" t="s" s="65">
        <v>339</v>
      </c>
      <c r="E49" s="66">
        <f>IF(A49='MEG'!A49,'MEG'!E49)</f>
        <v>1200</v>
      </c>
      <c r="F49" s="66">
        <v>1</v>
      </c>
      <c r="G49" s="66">
        <v>0</v>
      </c>
      <c r="H49" s="66">
        <v>0</v>
      </c>
      <c r="I49" s="66">
        <v>0</v>
      </c>
      <c r="J49" s="66">
        <f>IF(AND(F49=1,G49=1,H49=1,I49=1),1,0)</f>
        <v>0</v>
      </c>
      <c r="K49" s="66">
        <v>1</v>
      </c>
      <c r="L49" s="66">
        <v>0</v>
      </c>
      <c r="M49" s="66">
        <v>66</v>
      </c>
      <c r="N49" s="68">
        <v>113</v>
      </c>
      <c r="O49" t="s" s="63">
        <v>68</v>
      </c>
      <c r="P49" s="68">
        <v>40</v>
      </c>
      <c r="Q49" s="68">
        <v>19</v>
      </c>
      <c r="R49" s="68">
        <v>7</v>
      </c>
      <c r="S49" s="68">
        <v>21</v>
      </c>
      <c r="T49" s="68">
        <v>7</v>
      </c>
      <c r="U49" t="s" s="63">
        <v>405</v>
      </c>
      <c r="V49" t="s" s="63">
        <v>340</v>
      </c>
      <c r="W49" s="68">
        <v>0</v>
      </c>
      <c r="X49" s="68"/>
      <c r="Y49" s="68"/>
      <c r="Z49" s="68"/>
      <c r="AA49" s="68"/>
      <c r="AB49" s="68"/>
      <c r="AC49" s="68"/>
      <c r="AD49" t="s" s="63">
        <v>341</v>
      </c>
      <c r="AE49" s="68">
        <f t="shared" si="2"/>
        <v>136</v>
      </c>
      <c r="AF49" t="s" s="65">
        <v>407</v>
      </c>
      <c r="AG49" s="66"/>
      <c r="AH49" s="66"/>
    </row>
    <row r="50" ht="12" customHeight="1">
      <c r="A50" t="s" s="65">
        <v>148</v>
      </c>
      <c r="B50" s="67">
        <v>42275</v>
      </c>
      <c r="C50" t="s" s="65">
        <v>412</v>
      </c>
      <c r="D50" t="s" s="65">
        <v>339</v>
      </c>
      <c r="E50" s="66">
        <f>IF(A50='MEG'!A50,'MEG'!E50)</f>
        <v>1200</v>
      </c>
      <c r="F50" s="66">
        <v>1</v>
      </c>
      <c r="G50" s="66">
        <v>1</v>
      </c>
      <c r="H50" s="66">
        <v>1</v>
      </c>
      <c r="I50" s="66">
        <v>1</v>
      </c>
      <c r="J50" s="66">
        <f>IF(AND(F50=1,G50=1,H50=1,I50=1),1,0)</f>
        <v>1</v>
      </c>
      <c r="K50" s="66">
        <v>1</v>
      </c>
      <c r="L50" s="66">
        <v>0</v>
      </c>
      <c r="M50" s="66">
        <v>61</v>
      </c>
      <c r="N50" s="68">
        <v>120</v>
      </c>
      <c r="O50" t="s" s="63">
        <v>68</v>
      </c>
      <c r="P50" s="68">
        <v>41</v>
      </c>
      <c r="Q50" s="68">
        <v>16</v>
      </c>
      <c r="R50" s="68">
        <v>6</v>
      </c>
      <c r="S50" s="68">
        <v>18</v>
      </c>
      <c r="T50" s="68">
        <v>7</v>
      </c>
      <c r="U50" t="s" s="63">
        <v>340</v>
      </c>
      <c r="V50" t="s" s="63">
        <v>340</v>
      </c>
      <c r="W50" s="68">
        <v>1</v>
      </c>
      <c r="X50" s="70">
        <v>40856</v>
      </c>
      <c r="Y50" t="s" s="63">
        <v>75</v>
      </c>
      <c r="Z50" s="68"/>
      <c r="AA50" s="68"/>
      <c r="AB50" s="68"/>
      <c r="AC50" s="68"/>
      <c r="AD50" t="s" s="63">
        <v>413</v>
      </c>
      <c r="AE50" s="68">
        <f>8*16+9</f>
        <v>137</v>
      </c>
      <c r="AF50" s="66"/>
      <c r="AG50" s="66"/>
      <c r="AH50" s="66"/>
    </row>
    <row r="51" ht="12" customHeight="1">
      <c r="A51" t="s" s="65">
        <v>150</v>
      </c>
      <c r="B51" s="67">
        <v>42282</v>
      </c>
      <c r="C51" t="s" s="65">
        <v>338</v>
      </c>
      <c r="D51" t="s" s="65">
        <v>339</v>
      </c>
      <c r="E51" s="66">
        <f>IF(A51='MEG'!A51,'MEG'!E51)</f>
        <v>1200</v>
      </c>
      <c r="F51" s="66">
        <v>1</v>
      </c>
      <c r="G51" s="66">
        <v>1</v>
      </c>
      <c r="H51" s="66">
        <v>1</v>
      </c>
      <c r="I51" s="66">
        <v>1</v>
      </c>
      <c r="J51" s="66">
        <f>IF(AND(F51=1,G51=1,H51=1,I51=1),1,0)</f>
        <v>1</v>
      </c>
      <c r="K51" s="66">
        <v>1</v>
      </c>
      <c r="L51" s="66">
        <v>0</v>
      </c>
      <c r="M51" s="66">
        <v>64.5</v>
      </c>
      <c r="N51" s="68">
        <v>57</v>
      </c>
      <c r="O51" t="s" s="63">
        <v>68</v>
      </c>
      <c r="P51" s="68">
        <v>39</v>
      </c>
      <c r="Q51" s="68">
        <v>18</v>
      </c>
      <c r="R51" s="68">
        <v>7</v>
      </c>
      <c r="S51" s="68">
        <v>16</v>
      </c>
      <c r="T51" s="68">
        <v>6</v>
      </c>
      <c r="U51" t="s" s="63">
        <v>371</v>
      </c>
      <c r="V51" t="s" s="63">
        <v>340</v>
      </c>
      <c r="W51" s="68">
        <v>0</v>
      </c>
      <c r="X51" s="68"/>
      <c r="Y51" s="68"/>
      <c r="Z51" s="68"/>
      <c r="AA51" s="68"/>
      <c r="AB51" s="68"/>
      <c r="AC51" s="68"/>
      <c r="AD51" t="s" s="63">
        <v>414</v>
      </c>
      <c r="AE51" s="68">
        <f t="shared" si="175" ref="AE51:AE104">7*16+10</f>
        <v>122</v>
      </c>
      <c r="AF51" s="66"/>
      <c r="AG51" s="66"/>
      <c r="AH51" s="66"/>
    </row>
    <row r="52" ht="12" customHeight="1">
      <c r="A52" t="s" s="65">
        <v>261</v>
      </c>
      <c r="B52" s="67">
        <v>42426</v>
      </c>
      <c r="C52" t="s" s="65">
        <v>415</v>
      </c>
      <c r="D52" t="s" s="65">
        <v>339</v>
      </c>
      <c r="E52" s="66">
        <f>IF(A52='MEG'!A52,'MEG'!E52)</f>
        <v>1800</v>
      </c>
      <c r="F52" s="66">
        <v>0</v>
      </c>
      <c r="G52" s="66">
        <v>0</v>
      </c>
      <c r="H52" s="66">
        <v>0</v>
      </c>
      <c r="I52" s="66">
        <v>0</v>
      </c>
      <c r="J52" s="66">
        <f>IF(AND(F52=1,G52=1,H52=1,I52=1),1,0)</f>
        <v>0</v>
      </c>
      <c r="K52" s="66">
        <v>1</v>
      </c>
      <c r="L52" s="66">
        <f>IF(AND(F52=1,G52=1,H52=1,I52=1,K52=1),1,0)</f>
        <v>0</v>
      </c>
      <c r="M52" s="66">
        <v>64.5</v>
      </c>
      <c r="N52" s="68">
        <v>193</v>
      </c>
      <c r="O52" t="s" s="63">
        <v>68</v>
      </c>
      <c r="P52" s="68">
        <v>44</v>
      </c>
      <c r="Q52" s="68">
        <v>18</v>
      </c>
      <c r="R52" s="68">
        <v>7</v>
      </c>
      <c r="S52" s="68">
        <v>16</v>
      </c>
      <c r="T52" s="68">
        <v>6</v>
      </c>
      <c r="U52" t="s" s="63">
        <v>371</v>
      </c>
      <c r="V52" t="s" s="63">
        <v>340</v>
      </c>
      <c r="W52" s="68">
        <v>0</v>
      </c>
      <c r="X52" s="68"/>
      <c r="Y52" s="68"/>
      <c r="Z52" s="68"/>
      <c r="AA52" s="68"/>
      <c r="AB52" s="68"/>
      <c r="AC52" s="68"/>
      <c r="AD52" t="s" s="63">
        <v>414</v>
      </c>
      <c r="AE52" s="68">
        <f t="shared" si="175"/>
        <v>122</v>
      </c>
      <c r="AF52" s="66"/>
      <c r="AG52" s="66"/>
      <c r="AH52" s="66"/>
    </row>
    <row r="53" ht="12" customHeight="1">
      <c r="A53" t="s" s="65">
        <v>152</v>
      </c>
      <c r="B53" s="67">
        <v>42283</v>
      </c>
      <c r="C53" t="s" s="65">
        <v>416</v>
      </c>
      <c r="D53" t="s" s="65">
        <v>339</v>
      </c>
      <c r="E53" s="66">
        <f>IF(A53='MEG'!A53,'MEG'!E53)</f>
        <v>1200</v>
      </c>
      <c r="F53" s="66">
        <v>1</v>
      </c>
      <c r="G53" s="66">
        <v>1</v>
      </c>
      <c r="H53" s="66">
        <v>1</v>
      </c>
      <c r="I53" s="66">
        <v>1</v>
      </c>
      <c r="J53" s="66">
        <f>IF(AND(F53=1,G53=1,H53=1,I53=1),1,0)</f>
        <v>1</v>
      </c>
      <c r="K53" s="66">
        <v>1</v>
      </c>
      <c r="L53" s="66">
        <f>IF(AND(F53=1,G53=1,H53=1,I53=1,K53=1),1,0)</f>
        <v>1</v>
      </c>
      <c r="M53" s="66">
        <v>66</v>
      </c>
      <c r="N53" s="68">
        <v>54</v>
      </c>
      <c r="O53" t="s" s="63">
        <v>68</v>
      </c>
      <c r="P53" s="68">
        <v>40</v>
      </c>
      <c r="Q53" s="68">
        <v>18</v>
      </c>
      <c r="R53" s="68">
        <v>7</v>
      </c>
      <c r="S53" s="68">
        <v>19</v>
      </c>
      <c r="T53" s="68">
        <v>7</v>
      </c>
      <c r="U53" t="s" s="63">
        <v>340</v>
      </c>
      <c r="V53" t="s" s="63">
        <v>340</v>
      </c>
      <c r="W53" s="68">
        <v>2</v>
      </c>
      <c r="X53" s="70">
        <v>40099</v>
      </c>
      <c r="Y53" t="s" s="63">
        <v>75</v>
      </c>
      <c r="Z53" s="70">
        <v>39432</v>
      </c>
      <c r="AA53" t="s" s="63">
        <v>75</v>
      </c>
      <c r="AB53" s="68"/>
      <c r="AC53" s="68"/>
      <c r="AD53" t="s" s="63">
        <v>417</v>
      </c>
      <c r="AE53" s="68">
        <f t="shared" si="183" ref="AE53:AE117">7*16+12</f>
        <v>124</v>
      </c>
      <c r="AF53" s="66"/>
      <c r="AG53" s="66"/>
      <c r="AH53" s="66"/>
    </row>
    <row r="54" ht="12" customHeight="1">
      <c r="A54" t="s" s="65">
        <v>262</v>
      </c>
      <c r="B54" s="67">
        <v>42425</v>
      </c>
      <c r="C54" t="s" s="65">
        <v>338</v>
      </c>
      <c r="D54" t="s" s="65">
        <v>353</v>
      </c>
      <c r="E54" s="66">
        <f>IF(A54='MEG'!A54,'MEG'!E54)</f>
        <v>1800</v>
      </c>
      <c r="F54" s="66">
        <v>1</v>
      </c>
      <c r="G54" s="66">
        <v>1</v>
      </c>
      <c r="H54" s="66">
        <v>1</v>
      </c>
      <c r="I54" s="66">
        <v>1</v>
      </c>
      <c r="J54" s="66">
        <f>IF(AND(F54=1,G54=1,H54=1,I54=1),1,0)</f>
        <v>1</v>
      </c>
      <c r="K54" s="66">
        <v>1</v>
      </c>
      <c r="L54" s="66">
        <f>IF(AND(F54=1,G54=1,H54=1,I54=1,K54=1),1,0)</f>
        <v>1</v>
      </c>
      <c r="M54" s="66">
        <v>66</v>
      </c>
      <c r="N54" s="68">
        <v>189</v>
      </c>
      <c r="O54" t="s" s="63">
        <v>68</v>
      </c>
      <c r="P54" s="68">
        <v>45</v>
      </c>
      <c r="Q54" s="68">
        <v>18</v>
      </c>
      <c r="R54" s="68">
        <v>7</v>
      </c>
      <c r="S54" s="68">
        <v>19</v>
      </c>
      <c r="T54" s="68">
        <v>7</v>
      </c>
      <c r="U54" t="s" s="63">
        <v>340</v>
      </c>
      <c r="V54" t="s" s="63">
        <v>340</v>
      </c>
      <c r="W54" s="68">
        <v>2</v>
      </c>
      <c r="X54" s="70">
        <v>40099</v>
      </c>
      <c r="Y54" t="s" s="63">
        <v>75</v>
      </c>
      <c r="Z54" s="70">
        <v>39432</v>
      </c>
      <c r="AA54" t="s" s="63">
        <v>75</v>
      </c>
      <c r="AB54" s="68"/>
      <c r="AC54" s="68"/>
      <c r="AD54" t="s" s="63">
        <v>417</v>
      </c>
      <c r="AE54" s="68">
        <f t="shared" si="183"/>
        <v>124</v>
      </c>
      <c r="AF54" s="66"/>
      <c r="AG54" s="66"/>
      <c r="AH54" s="66"/>
    </row>
    <row r="55" ht="12" customHeight="1">
      <c r="A55" t="s" s="65">
        <v>153</v>
      </c>
      <c r="B55" s="67">
        <v>42296</v>
      </c>
      <c r="C55" t="s" s="65">
        <v>418</v>
      </c>
      <c r="D55" t="s" s="65">
        <v>339</v>
      </c>
      <c r="E55" s="66">
        <f>IF(A55='MEG'!A55,'MEG'!E55)</f>
        <v>1800</v>
      </c>
      <c r="F55" s="66">
        <v>1</v>
      </c>
      <c r="G55" s="66">
        <v>1</v>
      </c>
      <c r="H55" s="66">
        <v>1</v>
      </c>
      <c r="I55" s="66">
        <v>1</v>
      </c>
      <c r="J55" s="66">
        <f>IF(AND(F55=1,G55=1,H55=1,I55=1),1,0)</f>
        <v>1</v>
      </c>
      <c r="K55" s="66">
        <v>1</v>
      </c>
      <c r="L55" s="66">
        <f>IF(AND(F55=1,G55=1,H55=1,I55=1,K55=1),1,0)</f>
        <v>1</v>
      </c>
      <c r="M55" s="66">
        <v>60.5</v>
      </c>
      <c r="N55" s="68">
        <v>63</v>
      </c>
      <c r="O55" t="s" s="63">
        <v>68</v>
      </c>
      <c r="P55" s="68">
        <v>38</v>
      </c>
      <c r="Q55" s="68">
        <v>15</v>
      </c>
      <c r="R55" s="68">
        <v>6</v>
      </c>
      <c r="S55" s="68">
        <v>17</v>
      </c>
      <c r="T55" s="68">
        <v>6</v>
      </c>
      <c r="U55" t="s" s="63">
        <v>340</v>
      </c>
      <c r="V55" t="s" s="63">
        <v>340</v>
      </c>
      <c r="W55" s="68">
        <v>0</v>
      </c>
      <c r="X55" s="68"/>
      <c r="Y55" s="68"/>
      <c r="Z55" s="68"/>
      <c r="AA55" s="68"/>
      <c r="AB55" s="68"/>
      <c r="AC55" s="68"/>
      <c r="AD55" t="s" s="63">
        <v>419</v>
      </c>
      <c r="AE55" s="68">
        <f t="shared" si="75"/>
        <v>111</v>
      </c>
      <c r="AF55" s="66"/>
      <c r="AG55" s="66"/>
      <c r="AH55" s="66"/>
    </row>
    <row r="56" ht="12" customHeight="1">
      <c r="A56" t="s" s="65">
        <v>263</v>
      </c>
      <c r="B56" s="67">
        <v>42422</v>
      </c>
      <c r="C56" t="s" s="65">
        <v>338</v>
      </c>
      <c r="D56" t="s" s="65">
        <v>353</v>
      </c>
      <c r="E56" s="66">
        <f>IF(A56='MEG'!A56,'MEG'!E56)</f>
        <v>1800</v>
      </c>
      <c r="F56" s="66">
        <v>1</v>
      </c>
      <c r="G56" s="66">
        <v>1</v>
      </c>
      <c r="H56" s="66">
        <v>1</v>
      </c>
      <c r="I56" s="66">
        <v>1</v>
      </c>
      <c r="J56" s="66">
        <f>IF(AND(F56=1,G56=1,H56=1,I56=1),1,0)</f>
        <v>1</v>
      </c>
      <c r="K56" s="66">
        <v>1</v>
      </c>
      <c r="L56" s="66">
        <f>IF(AND(F56=1,G56=1,H56=1,I56=1,K56=1),1,0)</f>
        <v>1</v>
      </c>
      <c r="M56" s="66">
        <v>60.5</v>
      </c>
      <c r="N56" s="68">
        <v>189</v>
      </c>
      <c r="O56" t="s" s="63">
        <v>68</v>
      </c>
      <c r="P56" s="68">
        <v>43</v>
      </c>
      <c r="Q56" s="68">
        <v>15</v>
      </c>
      <c r="R56" s="68">
        <v>6</v>
      </c>
      <c r="S56" s="68">
        <v>17</v>
      </c>
      <c r="T56" s="68">
        <v>6</v>
      </c>
      <c r="U56" t="s" s="63">
        <v>340</v>
      </c>
      <c r="V56" t="s" s="63">
        <v>340</v>
      </c>
      <c r="W56" s="68">
        <v>0</v>
      </c>
      <c r="X56" s="68"/>
      <c r="Y56" s="68"/>
      <c r="Z56" s="68"/>
      <c r="AA56" s="68"/>
      <c r="AB56" s="68"/>
      <c r="AC56" s="68"/>
      <c r="AD56" t="s" s="63">
        <v>419</v>
      </c>
      <c r="AE56" s="68">
        <f t="shared" si="75"/>
        <v>111</v>
      </c>
      <c r="AF56" s="66"/>
      <c r="AG56" s="66"/>
      <c r="AH56" s="66"/>
    </row>
    <row r="57" ht="12" customHeight="1">
      <c r="A57" t="s" s="65">
        <v>155</v>
      </c>
      <c r="B57" s="67">
        <v>42312</v>
      </c>
      <c r="C57" t="s" s="65">
        <v>338</v>
      </c>
      <c r="D57" t="s" s="65">
        <v>357</v>
      </c>
      <c r="E57" s="66">
        <f>IF(A57='MEG'!A57,'MEG'!E57)</f>
        <v>1800</v>
      </c>
      <c r="F57" s="66">
        <v>1</v>
      </c>
      <c r="G57" s="66">
        <v>1</v>
      </c>
      <c r="H57" s="66">
        <v>1</v>
      </c>
      <c r="I57" s="66">
        <v>1</v>
      </c>
      <c r="J57" s="66">
        <f>IF(AND(F57=1,G57=1,H57=1,I57=1),1,0)</f>
        <v>1</v>
      </c>
      <c r="K57" s="66">
        <v>1</v>
      </c>
      <c r="L57" s="66">
        <v>0</v>
      </c>
      <c r="M57" s="66">
        <v>66</v>
      </c>
      <c r="N57" s="68">
        <v>147</v>
      </c>
      <c r="O57" t="s" s="63">
        <v>75</v>
      </c>
      <c r="P57" s="68">
        <v>44</v>
      </c>
      <c r="Q57" s="68">
        <v>18</v>
      </c>
      <c r="R57" s="68">
        <v>7</v>
      </c>
      <c r="S57" s="68">
        <v>19</v>
      </c>
      <c r="T57" s="68">
        <v>7</v>
      </c>
      <c r="U57" t="s" s="63">
        <v>340</v>
      </c>
      <c r="V57" t="s" s="63">
        <v>340</v>
      </c>
      <c r="W57" s="68">
        <v>0</v>
      </c>
      <c r="X57" s="68"/>
      <c r="Y57" s="68"/>
      <c r="Z57" s="68"/>
      <c r="AA57" s="68"/>
      <c r="AB57" s="68"/>
      <c r="AC57" s="68"/>
      <c r="AD57" t="s" s="63">
        <v>420</v>
      </c>
      <c r="AE57" s="68">
        <f t="shared" si="198" ref="AE57:AE75">7*16+2</f>
        <v>114</v>
      </c>
      <c r="AF57" s="66"/>
      <c r="AG57" s="66"/>
      <c r="AH57" s="66"/>
    </row>
    <row r="58" ht="12" customHeight="1">
      <c r="A58" t="s" s="65">
        <v>157</v>
      </c>
      <c r="B58" s="67">
        <v>42331</v>
      </c>
      <c r="C58" t="s" s="65">
        <v>338</v>
      </c>
      <c r="D58" t="s" s="65">
        <v>339</v>
      </c>
      <c r="E58" s="66">
        <f>IF(A58='MEG'!A58,'MEG'!E58)</f>
        <v>1800</v>
      </c>
      <c r="F58" s="66">
        <v>1</v>
      </c>
      <c r="G58" s="66">
        <v>1</v>
      </c>
      <c r="H58" s="66">
        <v>1</v>
      </c>
      <c r="I58" s="66">
        <v>1</v>
      </c>
      <c r="J58" s="66">
        <f>IF(AND(F58=1,G58=1,H58=1,I58=1),1,0)</f>
        <v>1</v>
      </c>
      <c r="K58" s="66">
        <v>1</v>
      </c>
      <c r="L58" s="66">
        <v>0</v>
      </c>
      <c r="M58" s="66">
        <v>66</v>
      </c>
      <c r="N58" s="68">
        <v>122</v>
      </c>
      <c r="O58" t="s" s="63">
        <v>75</v>
      </c>
      <c r="P58" s="68">
        <v>43</v>
      </c>
      <c r="Q58" s="68">
        <v>16</v>
      </c>
      <c r="R58" s="68">
        <v>6</v>
      </c>
      <c r="S58" s="68">
        <v>19</v>
      </c>
      <c r="T58" s="68">
        <v>7</v>
      </c>
      <c r="U58" t="s" s="63">
        <v>340</v>
      </c>
      <c r="V58" t="s" s="63">
        <v>340</v>
      </c>
      <c r="W58" s="68">
        <v>1</v>
      </c>
      <c r="X58" s="70">
        <v>41353</v>
      </c>
      <c r="Y58" t="s" s="63">
        <v>68</v>
      </c>
      <c r="Z58" s="68"/>
      <c r="AA58" s="68"/>
      <c r="AB58" s="68"/>
      <c r="AC58" s="68"/>
      <c r="AD58" t="s" s="63">
        <v>421</v>
      </c>
      <c r="AE58" s="68">
        <f t="shared" si="201" ref="AE58:AE99">7*16+11</f>
        <v>123</v>
      </c>
      <c r="AF58" s="66"/>
      <c r="AG58" s="66"/>
      <c r="AH58" s="66"/>
    </row>
    <row r="59" ht="12" customHeight="1">
      <c r="A59" t="s" s="65">
        <v>159</v>
      </c>
      <c r="B59" s="67">
        <v>42328</v>
      </c>
      <c r="C59" t="s" s="65">
        <v>338</v>
      </c>
      <c r="D59" t="s" s="65">
        <v>339</v>
      </c>
      <c r="E59" s="66">
        <f>IF(A59='MEG'!A59,'MEG'!E59)</f>
        <v>1800</v>
      </c>
      <c r="F59" s="66">
        <v>1</v>
      </c>
      <c r="G59" s="66">
        <v>1</v>
      </c>
      <c r="H59" s="66">
        <v>1</v>
      </c>
      <c r="I59" s="66">
        <v>1</v>
      </c>
      <c r="J59" s="66">
        <f>IF(AND(F59=1,G59=1,H59=1,I59=1),1,0)</f>
        <v>1</v>
      </c>
      <c r="K59" s="66">
        <v>1</v>
      </c>
      <c r="L59" s="66">
        <v>0</v>
      </c>
      <c r="M59" s="66">
        <v>66</v>
      </c>
      <c r="N59" s="68">
        <v>125</v>
      </c>
      <c r="O59" t="s" s="63">
        <v>75</v>
      </c>
      <c r="P59" s="68">
        <v>43</v>
      </c>
      <c r="Q59" s="68">
        <v>16</v>
      </c>
      <c r="R59" s="68">
        <v>6</v>
      </c>
      <c r="S59" s="68">
        <v>18</v>
      </c>
      <c r="T59" s="68">
        <v>7</v>
      </c>
      <c r="U59" t="s" s="63">
        <v>340</v>
      </c>
      <c r="V59" t="s" s="63">
        <v>340</v>
      </c>
      <c r="W59" s="68">
        <v>0</v>
      </c>
      <c r="X59" s="68"/>
      <c r="Y59" s="68"/>
      <c r="Z59" s="68"/>
      <c r="AA59" s="68"/>
      <c r="AB59" s="68"/>
      <c r="AC59" s="68"/>
      <c r="AD59" t="s" s="63">
        <v>422</v>
      </c>
      <c r="AE59" s="68">
        <f t="shared" si="204" ref="AE59:AE115">7*16+14</f>
        <v>126</v>
      </c>
      <c r="AF59" s="66"/>
      <c r="AG59" s="66"/>
      <c r="AH59" s="66"/>
    </row>
    <row r="60" ht="12" customHeight="1">
      <c r="A60" t="s" s="65">
        <v>161</v>
      </c>
      <c r="B60" s="67">
        <v>42324</v>
      </c>
      <c r="C60" t="s" s="65">
        <v>423</v>
      </c>
      <c r="D60" t="s" s="65">
        <v>353</v>
      </c>
      <c r="E60" s="66">
        <f>IF(A60='MEG'!A60,'MEG'!E60)</f>
        <v>1800</v>
      </c>
      <c r="F60" s="66">
        <v>1</v>
      </c>
      <c r="G60" s="66">
        <v>1</v>
      </c>
      <c r="H60" s="66">
        <v>1</v>
      </c>
      <c r="I60" s="66">
        <v>1</v>
      </c>
      <c r="J60" s="66">
        <f>IF(AND(F60=1,G60=1,H60=1,I60=1),1,0)</f>
        <v>1</v>
      </c>
      <c r="K60" s="66">
        <v>1</v>
      </c>
      <c r="L60" s="66">
        <f>IF(AND(F60=1,G60=1,H60=1,I60=1,K60=1),1,0)</f>
        <v>1</v>
      </c>
      <c r="M60" s="66">
        <v>59.5</v>
      </c>
      <c r="N60" s="68">
        <v>60</v>
      </c>
      <c r="O60" t="s" s="63">
        <v>68</v>
      </c>
      <c r="P60" s="68">
        <v>42</v>
      </c>
      <c r="Q60" s="68">
        <v>16</v>
      </c>
      <c r="R60" s="68">
        <v>6</v>
      </c>
      <c r="S60" s="68">
        <v>22</v>
      </c>
      <c r="T60" s="68">
        <v>7</v>
      </c>
      <c r="U60" t="s" s="63">
        <v>375</v>
      </c>
      <c r="V60" t="s" s="63">
        <v>340</v>
      </c>
      <c r="W60" s="68">
        <v>0</v>
      </c>
      <c r="X60" s="68"/>
      <c r="Y60" s="68"/>
      <c r="Z60" s="68"/>
      <c r="AA60" s="68"/>
      <c r="AB60" s="68"/>
      <c r="AC60" s="68"/>
      <c r="AD60" t="s" s="63">
        <v>367</v>
      </c>
      <c r="AE60" s="68">
        <f t="shared" si="49"/>
        <v>112</v>
      </c>
      <c r="AF60" s="66"/>
      <c r="AG60" s="66"/>
      <c r="AH60" s="66"/>
    </row>
    <row r="61" ht="12" customHeight="1">
      <c r="A61" t="s" s="65">
        <v>264</v>
      </c>
      <c r="B61" s="67">
        <v>42462</v>
      </c>
      <c r="C61" t="s" s="65">
        <v>338</v>
      </c>
      <c r="D61" t="s" s="65">
        <v>339</v>
      </c>
      <c r="E61" s="66">
        <f>IF(A61='MEG'!A61,'MEG'!E61)</f>
        <v>1800</v>
      </c>
      <c r="F61" s="66">
        <v>1</v>
      </c>
      <c r="G61" s="66">
        <v>1</v>
      </c>
      <c r="H61" s="66">
        <v>1</v>
      </c>
      <c r="I61" s="66">
        <v>1</v>
      </c>
      <c r="J61" s="66">
        <f>IF(AND(F61=1,G61=1,H61=1,I61=1),1,0)</f>
        <v>1</v>
      </c>
      <c r="K61" s="66">
        <v>1</v>
      </c>
      <c r="L61" s="66">
        <f>IF(AND(F61=1,G61=1,H61=1,I61=1,K61=1),1,0)</f>
        <v>1</v>
      </c>
      <c r="M61" s="66">
        <v>59.5</v>
      </c>
      <c r="N61" s="68">
        <v>198</v>
      </c>
      <c r="O61" t="s" s="63">
        <v>68</v>
      </c>
      <c r="P61" s="68">
        <v>46</v>
      </c>
      <c r="Q61" s="68">
        <v>16</v>
      </c>
      <c r="R61" s="68">
        <v>6</v>
      </c>
      <c r="S61" s="68">
        <v>22</v>
      </c>
      <c r="T61" s="68">
        <v>7</v>
      </c>
      <c r="U61" t="s" s="63">
        <v>375</v>
      </c>
      <c r="V61" t="s" s="63">
        <v>340</v>
      </c>
      <c r="W61" s="68">
        <v>0</v>
      </c>
      <c r="X61" s="68"/>
      <c r="Y61" s="68"/>
      <c r="Z61" s="68"/>
      <c r="AA61" s="68"/>
      <c r="AB61" s="68"/>
      <c r="AC61" s="68"/>
      <c r="AD61" t="s" s="63">
        <v>367</v>
      </c>
      <c r="AE61" s="68">
        <f t="shared" si="49"/>
        <v>112</v>
      </c>
      <c r="AF61" s="66"/>
      <c r="AG61" s="66"/>
      <c r="AH61" s="66"/>
    </row>
    <row r="62" ht="12" customHeight="1">
      <c r="A62" t="s" s="65">
        <v>162</v>
      </c>
      <c r="B62" s="67">
        <v>42328</v>
      </c>
      <c r="C62" t="s" s="65">
        <v>338</v>
      </c>
      <c r="D62" t="s" s="65">
        <v>424</v>
      </c>
      <c r="E62" s="66">
        <f>IF(A62='MEG'!A62,'MEG'!E62)</f>
        <v>1800</v>
      </c>
      <c r="F62" s="66">
        <v>1</v>
      </c>
      <c r="G62" s="66">
        <v>1</v>
      </c>
      <c r="H62" s="66">
        <v>1</v>
      </c>
      <c r="I62" s="66">
        <v>1</v>
      </c>
      <c r="J62" s="66">
        <f>IF(AND(F62=1,G62=1,H62=1,I62=1),1,0)</f>
        <v>1</v>
      </c>
      <c r="K62" s="66">
        <v>1</v>
      </c>
      <c r="L62" s="66">
        <v>0</v>
      </c>
      <c r="M62" s="66">
        <v>66</v>
      </c>
      <c r="N62" s="68">
        <v>45</v>
      </c>
      <c r="O62" t="s" s="63">
        <v>75</v>
      </c>
      <c r="P62" s="68">
        <v>40</v>
      </c>
      <c r="Q62" s="68">
        <v>19</v>
      </c>
      <c r="R62" s="68">
        <v>7</v>
      </c>
      <c r="S62" s="68">
        <v>19</v>
      </c>
      <c r="T62" s="68">
        <v>7</v>
      </c>
      <c r="U62" t="s" s="63">
        <v>340</v>
      </c>
      <c r="V62" t="s" s="63">
        <v>340</v>
      </c>
      <c r="W62" s="68">
        <v>0</v>
      </c>
      <c r="X62" s="68"/>
      <c r="Y62" s="68"/>
      <c r="Z62" s="68"/>
      <c r="AA62" s="68"/>
      <c r="AB62" s="68"/>
      <c r="AC62" s="68"/>
      <c r="AD62" t="s" s="63">
        <v>382</v>
      </c>
      <c r="AE62" s="68">
        <f t="shared" si="93"/>
        <v>141</v>
      </c>
      <c r="AF62" s="66"/>
      <c r="AG62" s="66"/>
      <c r="AH62" s="66"/>
    </row>
    <row r="63" ht="12" customHeight="1">
      <c r="A63" t="s" s="65">
        <v>164</v>
      </c>
      <c r="B63" s="67">
        <v>42340</v>
      </c>
      <c r="C63" t="s" s="65">
        <v>338</v>
      </c>
      <c r="D63" t="s" s="65">
        <v>353</v>
      </c>
      <c r="E63" s="66">
        <f>IF(A63='MEG'!A63,'MEG'!E63)</f>
        <v>1800</v>
      </c>
      <c r="F63" s="66">
        <v>1</v>
      </c>
      <c r="G63" s="66">
        <v>1</v>
      </c>
      <c r="H63" s="66">
        <v>1</v>
      </c>
      <c r="I63" s="66">
        <v>1</v>
      </c>
      <c r="J63" s="66">
        <f>IF(AND(F63=1,G63=1,H63=1,I63=1),1,0)</f>
        <v>1</v>
      </c>
      <c r="K63" s="66">
        <v>1</v>
      </c>
      <c r="L63" s="66">
        <v>0</v>
      </c>
      <c r="M63" s="66">
        <v>56</v>
      </c>
      <c r="N63" s="68">
        <v>55</v>
      </c>
      <c r="O63" t="s" s="63">
        <v>68</v>
      </c>
      <c r="P63" s="68">
        <v>39</v>
      </c>
      <c r="Q63" s="68">
        <v>17</v>
      </c>
      <c r="R63" s="68">
        <v>7</v>
      </c>
      <c r="S63" s="68">
        <v>20</v>
      </c>
      <c r="T63" s="68">
        <v>7</v>
      </c>
      <c r="U63" t="s" s="63">
        <v>347</v>
      </c>
      <c r="V63" t="s" s="63">
        <v>347</v>
      </c>
      <c r="W63" s="68">
        <v>0</v>
      </c>
      <c r="X63" s="68"/>
      <c r="Y63" s="68"/>
      <c r="Z63" s="68"/>
      <c r="AA63" s="68"/>
      <c r="AB63" s="68"/>
      <c r="AC63" s="68"/>
      <c r="AD63" t="s" s="63">
        <v>354</v>
      </c>
      <c r="AE63" s="68">
        <f t="shared" si="26"/>
        <v>106</v>
      </c>
      <c r="AF63" s="66"/>
      <c r="AG63" s="66"/>
      <c r="AH63" s="66"/>
    </row>
    <row r="64" ht="12" customHeight="1">
      <c r="A64" t="s" s="65">
        <v>166</v>
      </c>
      <c r="B64" s="67">
        <v>42345</v>
      </c>
      <c r="C64" t="s" s="65">
        <v>338</v>
      </c>
      <c r="D64" t="s" s="65">
        <v>353</v>
      </c>
      <c r="E64" s="66">
        <f>IF(A64='MEG'!A64,'MEG'!E64)</f>
        <v>1800</v>
      </c>
      <c r="F64" s="66">
        <v>1</v>
      </c>
      <c r="G64" s="66">
        <v>1</v>
      </c>
      <c r="H64" s="66">
        <v>1</v>
      </c>
      <c r="I64" s="66">
        <v>1</v>
      </c>
      <c r="J64" s="66">
        <f>IF(AND(F64=1,G64=1,H64=1,I64=1),1,0)</f>
        <v>1</v>
      </c>
      <c r="K64" s="66">
        <v>1</v>
      </c>
      <c r="L64" s="66">
        <f>IF(AND(F64=1,G64=1,H64=1,I64=1,K64=1),1,0)</f>
        <v>1</v>
      </c>
      <c r="M64" s="66">
        <v>59.5</v>
      </c>
      <c r="N64" s="68">
        <v>64</v>
      </c>
      <c r="O64" t="s" s="63">
        <v>68</v>
      </c>
      <c r="P64" s="68">
        <v>40</v>
      </c>
      <c r="Q64" s="68">
        <v>20</v>
      </c>
      <c r="R64" s="68">
        <v>7</v>
      </c>
      <c r="S64" s="68">
        <v>16</v>
      </c>
      <c r="T64" s="68">
        <v>6</v>
      </c>
      <c r="U64" t="s" s="63">
        <v>340</v>
      </c>
      <c r="V64" t="s" s="63">
        <v>340</v>
      </c>
      <c r="W64" s="68">
        <v>1</v>
      </c>
      <c r="X64" s="70">
        <v>41092</v>
      </c>
      <c r="Y64" t="s" s="63">
        <v>75</v>
      </c>
      <c r="Z64" s="68"/>
      <c r="AA64" s="68"/>
      <c r="AB64" s="68"/>
      <c r="AC64" s="68"/>
      <c r="AD64" t="s" s="63">
        <v>372</v>
      </c>
      <c r="AE64" s="68">
        <f t="shared" si="60"/>
        <v>115</v>
      </c>
      <c r="AF64" s="66"/>
      <c r="AG64" s="66"/>
      <c r="AH64" s="66"/>
    </row>
    <row r="65" ht="12" customHeight="1">
      <c r="A65" t="s" s="65">
        <v>266</v>
      </c>
      <c r="B65" s="67">
        <v>42480</v>
      </c>
      <c r="C65" t="s" s="65">
        <v>338</v>
      </c>
      <c r="D65" t="s" s="65">
        <v>425</v>
      </c>
      <c r="E65" s="66">
        <f>IF(A65='MEG'!A65,'MEG'!E65)</f>
        <v>1800</v>
      </c>
      <c r="F65" s="66">
        <v>1</v>
      </c>
      <c r="G65" s="66">
        <v>1</v>
      </c>
      <c r="H65" s="66">
        <v>1</v>
      </c>
      <c r="I65" s="66">
        <v>1</v>
      </c>
      <c r="J65" s="66">
        <f>IF(AND(F65=1,G65=1,H65=1,I65=1),1,0)</f>
        <v>1</v>
      </c>
      <c r="K65" s="66">
        <v>1</v>
      </c>
      <c r="L65" s="66">
        <f>IF(AND(F65=1,G65=1,H65=1,I65=1,K65=1),1,0)</f>
        <v>1</v>
      </c>
      <c r="M65" s="66">
        <v>59.5</v>
      </c>
      <c r="N65" s="68">
        <v>199</v>
      </c>
      <c r="O65" t="s" s="63">
        <v>68</v>
      </c>
      <c r="P65" s="68">
        <v>43</v>
      </c>
      <c r="Q65" s="68">
        <v>20</v>
      </c>
      <c r="R65" s="68">
        <v>7</v>
      </c>
      <c r="S65" s="68">
        <v>16</v>
      </c>
      <c r="T65" s="68">
        <v>6</v>
      </c>
      <c r="U65" t="s" s="63">
        <v>340</v>
      </c>
      <c r="V65" t="s" s="63">
        <v>340</v>
      </c>
      <c r="W65" s="68">
        <v>1</v>
      </c>
      <c r="X65" s="70">
        <v>41092</v>
      </c>
      <c r="Y65" t="s" s="63">
        <v>75</v>
      </c>
      <c r="Z65" s="68"/>
      <c r="AA65" s="68"/>
      <c r="AB65" s="68"/>
      <c r="AC65" s="68"/>
      <c r="AD65" t="s" s="63">
        <v>372</v>
      </c>
      <c r="AE65" s="68">
        <f t="shared" si="60"/>
        <v>115</v>
      </c>
      <c r="AF65" s="66"/>
      <c r="AG65" s="66"/>
      <c r="AH65" s="66"/>
    </row>
    <row r="66" ht="12" customHeight="1">
      <c r="A66" t="s" s="65">
        <v>167</v>
      </c>
      <c r="B66" s="67">
        <v>42375</v>
      </c>
      <c r="C66" t="s" s="65">
        <v>338</v>
      </c>
      <c r="D66" t="s" s="65">
        <v>339</v>
      </c>
      <c r="E66" s="66">
        <f>IF(A66='MEG'!A66,'MEG'!E66)</f>
        <v>1800</v>
      </c>
      <c r="F66" s="66">
        <v>1</v>
      </c>
      <c r="G66" s="66">
        <v>1</v>
      </c>
      <c r="H66" s="66">
        <v>1</v>
      </c>
      <c r="I66" s="66">
        <v>1</v>
      </c>
      <c r="J66" s="66">
        <f>IF(AND(F66=1,G66=1,H66=1,I66=1),1,0)</f>
        <v>1</v>
      </c>
      <c r="K66" s="66">
        <v>0</v>
      </c>
      <c r="L66" s="66">
        <f>IF(AND(F66=1,G66=1,H66=1,I66=1,K66=1),1,0)</f>
        <v>0</v>
      </c>
      <c r="M66" s="66">
        <v>56</v>
      </c>
      <c r="N66" s="68">
        <v>62</v>
      </c>
      <c r="O66" t="s" s="63">
        <v>68</v>
      </c>
      <c r="P66" s="68">
        <v>38</v>
      </c>
      <c r="Q66" s="68">
        <v>17</v>
      </c>
      <c r="R66" s="68">
        <v>7</v>
      </c>
      <c r="S66" s="68">
        <v>18</v>
      </c>
      <c r="T66" s="68">
        <v>7</v>
      </c>
      <c r="U66" t="s" s="63">
        <v>340</v>
      </c>
      <c r="V66" t="s" s="63">
        <v>340</v>
      </c>
      <c r="W66" s="68">
        <v>1</v>
      </c>
      <c r="X66" s="70">
        <v>41395</v>
      </c>
      <c r="Y66" t="s" s="63">
        <v>68</v>
      </c>
      <c r="Z66" s="68"/>
      <c r="AA66" s="68"/>
      <c r="AB66" s="68"/>
      <c r="AC66" s="68"/>
      <c r="AD66" t="s" s="63">
        <v>379</v>
      </c>
      <c r="AE66" s="68">
        <f t="shared" si="75"/>
        <v>111</v>
      </c>
      <c r="AF66" s="66"/>
      <c r="AG66" s="66"/>
      <c r="AH66" s="66"/>
    </row>
    <row r="67" ht="12" customHeight="1">
      <c r="A67" t="s" s="65">
        <v>168</v>
      </c>
      <c r="B67" s="67">
        <v>42377</v>
      </c>
      <c r="C67" t="s" s="65">
        <v>418</v>
      </c>
      <c r="D67" t="s" s="65">
        <v>339</v>
      </c>
      <c r="E67" s="66">
        <f>IF(A67='MEG'!A67,'MEG'!E67)</f>
        <v>1800</v>
      </c>
      <c r="F67" s="66">
        <v>1</v>
      </c>
      <c r="G67" s="66">
        <v>1</v>
      </c>
      <c r="H67" s="66">
        <v>1</v>
      </c>
      <c r="I67" s="66">
        <v>1</v>
      </c>
      <c r="J67" s="66">
        <f>IF(AND(F67=1,G67=1,H67=1,I67=1),1,0)</f>
        <v>1</v>
      </c>
      <c r="K67" s="66">
        <v>1</v>
      </c>
      <c r="L67" s="66">
        <f>IF(AND(F67=1,G67=1,H67=1,I67=1,K67=1),1,0)</f>
        <v>1</v>
      </c>
      <c r="M67" s="66">
        <v>57</v>
      </c>
      <c r="N67" s="68">
        <v>69</v>
      </c>
      <c r="O67" t="s" s="63">
        <v>68</v>
      </c>
      <c r="P67" s="68">
        <v>39</v>
      </c>
      <c r="Q67" s="68">
        <v>17</v>
      </c>
      <c r="R67" s="68">
        <v>6</v>
      </c>
      <c r="S67" s="68">
        <v>20</v>
      </c>
      <c r="T67" s="68">
        <v>7</v>
      </c>
      <c r="U67" t="s" s="63">
        <v>340</v>
      </c>
      <c r="V67" t="s" s="63">
        <v>340</v>
      </c>
      <c r="W67" s="68">
        <v>0</v>
      </c>
      <c r="X67" s="68"/>
      <c r="Y67" s="68"/>
      <c r="Z67" s="68"/>
      <c r="AA67" s="68"/>
      <c r="AB67" s="68"/>
      <c r="AC67" s="68"/>
      <c r="AD67" t="s" s="63">
        <v>406</v>
      </c>
      <c r="AE67" s="68">
        <f t="shared" si="160"/>
        <v>109</v>
      </c>
      <c r="AF67" s="66"/>
      <c r="AG67" s="66"/>
      <c r="AH67" s="66"/>
    </row>
    <row r="68" ht="12" customHeight="1">
      <c r="A68" t="s" s="65">
        <v>268</v>
      </c>
      <c r="B68" s="67">
        <v>42502</v>
      </c>
      <c r="C68" t="s" s="65">
        <v>338</v>
      </c>
      <c r="D68" t="s" s="65">
        <v>339</v>
      </c>
      <c r="E68" s="66">
        <f>IF(A68='MEG'!A68,'MEG'!E68)</f>
        <v>1800</v>
      </c>
      <c r="F68" s="66">
        <v>1</v>
      </c>
      <c r="G68" s="66">
        <v>1</v>
      </c>
      <c r="H68" s="66">
        <v>1</v>
      </c>
      <c r="I68" s="66">
        <v>1</v>
      </c>
      <c r="J68" s="66">
        <f>IF(AND(F68=1,G68=1,H68=1,I68=1),1,0)</f>
        <v>1</v>
      </c>
      <c r="K68" s="66">
        <v>1</v>
      </c>
      <c r="L68" s="66">
        <f>IF(AND(F68=1,G68=1,H68=1,I68=1,K68=1),1,0)</f>
        <v>1</v>
      </c>
      <c r="M68" s="66">
        <v>57</v>
      </c>
      <c r="N68" s="68">
        <v>202</v>
      </c>
      <c r="O68" t="s" s="63">
        <v>68</v>
      </c>
      <c r="P68" s="68">
        <v>44</v>
      </c>
      <c r="Q68" s="68">
        <v>17</v>
      </c>
      <c r="R68" s="68">
        <v>6</v>
      </c>
      <c r="S68" s="68">
        <v>20</v>
      </c>
      <c r="T68" s="68">
        <v>7</v>
      </c>
      <c r="U68" t="s" s="63">
        <v>340</v>
      </c>
      <c r="V68" t="s" s="63">
        <v>340</v>
      </c>
      <c r="W68" s="68">
        <v>0</v>
      </c>
      <c r="X68" s="68"/>
      <c r="Y68" s="68"/>
      <c r="Z68" s="68"/>
      <c r="AA68" s="68"/>
      <c r="AB68" s="68"/>
      <c r="AC68" s="68"/>
      <c r="AD68" t="s" s="63">
        <v>406</v>
      </c>
      <c r="AE68" s="68">
        <f t="shared" si="160"/>
        <v>109</v>
      </c>
      <c r="AF68" s="66"/>
      <c r="AG68" s="66"/>
      <c r="AH68" s="66"/>
    </row>
    <row r="69" ht="12" customHeight="1">
      <c r="A69" t="s" s="65">
        <v>172</v>
      </c>
      <c r="B69" s="67">
        <v>42376</v>
      </c>
      <c r="C69" t="s" s="65">
        <v>338</v>
      </c>
      <c r="D69" t="s" s="65">
        <v>339</v>
      </c>
      <c r="E69" s="66">
        <f>IF(A69='MEG'!A69,'MEG'!E69)</f>
        <v>1800</v>
      </c>
      <c r="F69" s="66">
        <v>1</v>
      </c>
      <c r="G69" s="66">
        <v>1</v>
      </c>
      <c r="H69" s="66">
        <v>1</v>
      </c>
      <c r="I69" s="66">
        <v>1</v>
      </c>
      <c r="J69" s="66">
        <f>IF(AND(F69=1,G69=1,H69=1,I69=1),1,0)</f>
        <v>1</v>
      </c>
      <c r="K69" s="66">
        <v>1</v>
      </c>
      <c r="L69" s="66">
        <f>IF(AND(F69=1,G69=1,H69=1,I69=1,K69=1),1,0)</f>
        <v>1</v>
      </c>
      <c r="M69" s="66">
        <v>66</v>
      </c>
      <c r="N69" s="68">
        <v>59</v>
      </c>
      <c r="O69" t="s" s="63">
        <v>75</v>
      </c>
      <c r="P69" s="68">
        <v>40</v>
      </c>
      <c r="Q69" s="68">
        <v>19</v>
      </c>
      <c r="R69" s="68">
        <v>7</v>
      </c>
      <c r="S69" s="68">
        <v>19</v>
      </c>
      <c r="T69" s="68">
        <v>7</v>
      </c>
      <c r="U69" t="s" s="63">
        <v>371</v>
      </c>
      <c r="V69" t="s" s="63">
        <v>340</v>
      </c>
      <c r="W69" s="68">
        <v>0</v>
      </c>
      <c r="X69" s="68"/>
      <c r="Y69" s="68"/>
      <c r="Z69" s="68"/>
      <c r="AA69" s="68"/>
      <c r="AB69" s="68"/>
      <c r="AC69" s="68"/>
      <c r="AD69" t="s" s="63">
        <v>426</v>
      </c>
      <c r="AE69" s="68">
        <f t="shared" si="242" ref="AE69:AE70">5*16+6</f>
        <v>86</v>
      </c>
      <c r="AF69" s="66"/>
      <c r="AG69" s="66"/>
      <c r="AH69" s="66"/>
    </row>
    <row r="70" ht="12" customHeight="1">
      <c r="A70" t="s" s="65">
        <v>270</v>
      </c>
      <c r="B70" s="67">
        <v>42503</v>
      </c>
      <c r="C70" t="s" s="65">
        <v>338</v>
      </c>
      <c r="D70" t="s" s="65">
        <v>352</v>
      </c>
      <c r="E70" s="66">
        <f>IF(A70='MEG'!A70,'MEG'!E70)</f>
        <v>1800</v>
      </c>
      <c r="F70" s="66">
        <v>1</v>
      </c>
      <c r="G70" s="66">
        <v>1</v>
      </c>
      <c r="H70" s="66">
        <v>1</v>
      </c>
      <c r="I70" s="66">
        <v>1</v>
      </c>
      <c r="J70" s="66">
        <f>IF(AND(F70=1,G70=1,H70=1,I70=1),1,0)</f>
        <v>1</v>
      </c>
      <c r="K70" s="66">
        <v>1</v>
      </c>
      <c r="L70" s="66">
        <f>IF(AND(F70=1,G70=1,H70=1,I70=1,K70=1),1,0)</f>
        <v>1</v>
      </c>
      <c r="M70" s="66">
        <v>66</v>
      </c>
      <c r="N70" s="68">
        <v>179</v>
      </c>
      <c r="O70" t="s" s="63">
        <v>75</v>
      </c>
      <c r="P70" s="68">
        <v>45</v>
      </c>
      <c r="Q70" s="68">
        <v>19</v>
      </c>
      <c r="R70" s="68">
        <v>7</v>
      </c>
      <c r="S70" s="68">
        <v>19</v>
      </c>
      <c r="T70" s="68">
        <v>7</v>
      </c>
      <c r="U70" t="s" s="63">
        <v>371</v>
      </c>
      <c r="V70" t="s" s="63">
        <v>340</v>
      </c>
      <c r="W70" s="68">
        <v>0</v>
      </c>
      <c r="X70" s="68"/>
      <c r="Y70" s="68"/>
      <c r="Z70" s="68"/>
      <c r="AA70" s="68"/>
      <c r="AB70" s="68"/>
      <c r="AC70" s="68"/>
      <c r="AD70" t="s" s="63">
        <v>426</v>
      </c>
      <c r="AE70" s="68">
        <f t="shared" si="242"/>
        <v>86</v>
      </c>
      <c r="AF70" s="66"/>
      <c r="AG70" s="66"/>
      <c r="AH70" s="66"/>
    </row>
    <row r="71" ht="12" customHeight="1">
      <c r="A71" t="s" s="65">
        <v>174</v>
      </c>
      <c r="B71" s="67">
        <v>42384</v>
      </c>
      <c r="C71" t="s" s="65">
        <v>427</v>
      </c>
      <c r="D71" t="s" s="65">
        <v>353</v>
      </c>
      <c r="E71" s="66">
        <f>IF(A71='MEG'!A71,'MEG'!E71)</f>
        <v>1800</v>
      </c>
      <c r="F71" s="66">
        <v>1</v>
      </c>
      <c r="G71" s="66">
        <v>1</v>
      </c>
      <c r="H71" s="66">
        <v>1</v>
      </c>
      <c r="I71" s="66">
        <v>1</v>
      </c>
      <c r="J71" s="66">
        <f>IF(AND(F71=1,G71=1,H71=1,I71=1),1,0)</f>
        <v>1</v>
      </c>
      <c r="K71" s="66">
        <v>1</v>
      </c>
      <c r="L71" s="66">
        <f>IF(AND(F71=1,G71=1,H71=1,I71=1,K71=1),1,0)</f>
        <v>1</v>
      </c>
      <c r="M71" s="66">
        <v>66</v>
      </c>
      <c r="N71" s="68">
        <v>65</v>
      </c>
      <c r="O71" t="s" s="63">
        <v>68</v>
      </c>
      <c r="P71" s="68">
        <v>38</v>
      </c>
      <c r="Q71" s="68">
        <v>17</v>
      </c>
      <c r="R71" s="68">
        <v>6</v>
      </c>
      <c r="S71" s="68">
        <v>17</v>
      </c>
      <c r="T71" s="68">
        <v>7</v>
      </c>
      <c r="U71" t="s" s="63">
        <v>340</v>
      </c>
      <c r="V71" t="s" s="63">
        <v>340</v>
      </c>
      <c r="W71" s="68">
        <v>0</v>
      </c>
      <c r="X71" s="68"/>
      <c r="Y71" s="68"/>
      <c r="Z71" s="68"/>
      <c r="AA71" s="68"/>
      <c r="AB71" s="68"/>
      <c r="AC71" s="68"/>
      <c r="AD71" t="s" s="63">
        <v>410</v>
      </c>
      <c r="AE71" s="68">
        <f t="shared" si="166"/>
        <v>120</v>
      </c>
      <c r="AF71" s="66"/>
      <c r="AG71" s="66"/>
      <c r="AH71" s="66"/>
    </row>
    <row r="72" ht="12" customHeight="1">
      <c r="A72" t="s" s="65">
        <v>272</v>
      </c>
      <c r="B72" s="67">
        <v>42516</v>
      </c>
      <c r="C72" t="s" s="65">
        <v>338</v>
      </c>
      <c r="D72" t="s" s="65">
        <v>352</v>
      </c>
      <c r="E72" s="66">
        <f>IF(A72='MEG'!A72,'MEG'!E72)</f>
        <v>1800</v>
      </c>
      <c r="F72" s="66">
        <v>1</v>
      </c>
      <c r="G72" s="66">
        <v>1</v>
      </c>
      <c r="H72" s="66">
        <v>1</v>
      </c>
      <c r="I72" s="66">
        <v>1</v>
      </c>
      <c r="J72" s="66">
        <f>IF(AND(F72=1,G72=1,H72=1,I72=1),1,0)</f>
        <v>1</v>
      </c>
      <c r="K72" s="66">
        <v>1</v>
      </c>
      <c r="L72" s="66">
        <f>IF(AND(F72=1,G72=1,H72=1,I72=1,K72=1),1,0)</f>
        <v>1</v>
      </c>
      <c r="M72" s="66">
        <v>66</v>
      </c>
      <c r="N72" s="68">
        <v>197</v>
      </c>
      <c r="O72" t="s" s="63">
        <v>68</v>
      </c>
      <c r="P72" s="68">
        <v>42</v>
      </c>
      <c r="Q72" s="68">
        <v>17</v>
      </c>
      <c r="R72" s="68">
        <v>6</v>
      </c>
      <c r="S72" s="68">
        <v>17</v>
      </c>
      <c r="T72" s="68">
        <v>7</v>
      </c>
      <c r="U72" t="s" s="63">
        <v>340</v>
      </c>
      <c r="V72" t="s" s="63">
        <v>340</v>
      </c>
      <c r="W72" s="68">
        <v>0</v>
      </c>
      <c r="X72" s="68"/>
      <c r="Y72" s="68"/>
      <c r="Z72" s="68"/>
      <c r="AA72" s="68"/>
      <c r="AB72" s="68"/>
      <c r="AC72" s="68"/>
      <c r="AD72" t="s" s="63">
        <v>410</v>
      </c>
      <c r="AE72" s="68">
        <f t="shared" si="166"/>
        <v>120</v>
      </c>
      <c r="AF72" s="66"/>
      <c r="AG72" s="66"/>
      <c r="AH72" s="66"/>
    </row>
    <row r="73" ht="12" customHeight="1">
      <c r="A73" t="s" s="65">
        <v>175</v>
      </c>
      <c r="B73" s="67">
        <v>42397</v>
      </c>
      <c r="C73" t="s" s="65">
        <v>428</v>
      </c>
      <c r="D73" t="s" s="65">
        <v>339</v>
      </c>
      <c r="E73" s="66">
        <f>IF(A73='MEG'!A73,'MEG'!E73)</f>
        <v>1800</v>
      </c>
      <c r="F73" s="66">
        <v>1</v>
      </c>
      <c r="G73" s="66">
        <v>1</v>
      </c>
      <c r="H73" s="66">
        <v>1</v>
      </c>
      <c r="I73" s="66">
        <v>0</v>
      </c>
      <c r="J73" s="66">
        <f>IF(AND(F73=1,G73=1,H73=1,I73=1),1,0)</f>
        <v>0</v>
      </c>
      <c r="K73" s="66">
        <v>1</v>
      </c>
      <c r="L73" s="66">
        <f>IF(AND(F73=1,G73=1,H73=1,I73=1,K73=1),1,0)</f>
        <v>0</v>
      </c>
      <c r="M73" s="66">
        <v>61</v>
      </c>
      <c r="N73" s="68">
        <v>64</v>
      </c>
      <c r="O73" t="s" s="63">
        <v>68</v>
      </c>
      <c r="P73" s="68">
        <v>39</v>
      </c>
      <c r="Q73" s="68">
        <v>17</v>
      </c>
      <c r="R73" s="68">
        <v>7</v>
      </c>
      <c r="S73" s="68">
        <v>17</v>
      </c>
      <c r="T73" s="68">
        <v>7</v>
      </c>
      <c r="U73" t="s" s="63">
        <v>375</v>
      </c>
      <c r="V73" t="s" s="63">
        <v>340</v>
      </c>
      <c r="W73" s="68">
        <v>0</v>
      </c>
      <c r="X73" s="68"/>
      <c r="Y73" s="68"/>
      <c r="Z73" s="68"/>
      <c r="AA73" s="68"/>
      <c r="AB73" s="68"/>
      <c r="AC73" s="68"/>
      <c r="AD73" t="s" s="63">
        <v>429</v>
      </c>
      <c r="AE73" s="68">
        <f t="shared" si="258" ref="AE73:AE110">8*16+7</f>
        <v>135</v>
      </c>
      <c r="AF73" t="s" s="65">
        <v>430</v>
      </c>
      <c r="AG73" s="66"/>
      <c r="AH73" s="66"/>
    </row>
    <row r="74" ht="12" customHeight="1">
      <c r="A74" t="s" s="65">
        <v>273</v>
      </c>
      <c r="B74" s="67">
        <v>42515</v>
      </c>
      <c r="C74" t="s" s="65">
        <v>431</v>
      </c>
      <c r="D74" t="s" s="65">
        <v>339</v>
      </c>
      <c r="E74" s="66">
        <f>IF(A74='MEG'!A74,'MEG'!E74)</f>
        <v>1800</v>
      </c>
      <c r="F74" s="66">
        <v>1</v>
      </c>
      <c r="G74" s="66">
        <v>1</v>
      </c>
      <c r="H74" s="66">
        <v>1</v>
      </c>
      <c r="I74" s="66">
        <v>1</v>
      </c>
      <c r="J74" s="66">
        <f>IF(AND(F74=1,G74=1,H74=1,I74=1),1,0)</f>
        <v>1</v>
      </c>
      <c r="K74" s="66">
        <v>1</v>
      </c>
      <c r="L74" s="66">
        <v>0</v>
      </c>
      <c r="M74" s="66">
        <v>61</v>
      </c>
      <c r="N74" s="68">
        <v>182</v>
      </c>
      <c r="O74" t="s" s="63">
        <v>68</v>
      </c>
      <c r="P74" s="68">
        <v>42</v>
      </c>
      <c r="Q74" s="68">
        <v>17</v>
      </c>
      <c r="R74" s="68">
        <v>7</v>
      </c>
      <c r="S74" s="68">
        <v>17</v>
      </c>
      <c r="T74" s="68">
        <v>7</v>
      </c>
      <c r="U74" t="s" s="63">
        <v>375</v>
      </c>
      <c r="V74" t="s" s="63">
        <v>340</v>
      </c>
      <c r="W74" s="68">
        <v>0</v>
      </c>
      <c r="X74" s="68"/>
      <c r="Y74" s="68"/>
      <c r="Z74" s="68"/>
      <c r="AA74" s="68"/>
      <c r="AB74" s="68"/>
      <c r="AC74" s="68"/>
      <c r="AD74" t="s" s="63">
        <v>429</v>
      </c>
      <c r="AE74" s="68">
        <f t="shared" si="258"/>
        <v>135</v>
      </c>
      <c r="AF74" s="66"/>
      <c r="AG74" s="66"/>
      <c r="AH74" s="66"/>
    </row>
    <row r="75" ht="12" customHeight="1">
      <c r="A75" t="s" s="65">
        <v>176</v>
      </c>
      <c r="B75" s="67">
        <v>42390</v>
      </c>
      <c r="C75" t="s" s="65">
        <v>432</v>
      </c>
      <c r="D75" t="s" s="65">
        <v>339</v>
      </c>
      <c r="E75" s="66">
        <f>IF(A75='MEG'!A75,'MEG'!E75)</f>
        <v>1800</v>
      </c>
      <c r="F75" s="66">
        <v>1</v>
      </c>
      <c r="G75" s="66">
        <v>1</v>
      </c>
      <c r="H75" s="66">
        <v>1</v>
      </c>
      <c r="I75" s="66">
        <v>1</v>
      </c>
      <c r="J75" s="66">
        <f>IF(AND(F75=1,G75=1,H75=1,I75=1),1,0)</f>
        <v>1</v>
      </c>
      <c r="K75" s="66">
        <v>1</v>
      </c>
      <c r="L75" s="66">
        <v>0</v>
      </c>
      <c r="M75" s="66">
        <v>60.5</v>
      </c>
      <c r="N75" s="68">
        <v>55</v>
      </c>
      <c r="O75" t="s" s="63">
        <v>68</v>
      </c>
      <c r="P75" s="68">
        <v>39</v>
      </c>
      <c r="Q75" s="68">
        <v>16</v>
      </c>
      <c r="R75" s="68">
        <v>6</v>
      </c>
      <c r="S75" s="68">
        <v>16</v>
      </c>
      <c r="T75" s="68">
        <v>6</v>
      </c>
      <c r="U75" t="s" s="63">
        <v>340</v>
      </c>
      <c r="V75" t="s" s="63">
        <v>340</v>
      </c>
      <c r="W75" s="68">
        <v>0</v>
      </c>
      <c r="X75" s="68"/>
      <c r="Y75" s="68"/>
      <c r="Z75" s="68"/>
      <c r="AA75" s="68"/>
      <c r="AB75" s="68"/>
      <c r="AC75" s="68"/>
      <c r="AD75" t="s" s="63">
        <v>420</v>
      </c>
      <c r="AE75" s="68">
        <f t="shared" si="198"/>
        <v>114</v>
      </c>
      <c r="AF75" s="66"/>
      <c r="AG75" s="66"/>
      <c r="AH75" s="66"/>
    </row>
    <row r="76" ht="12" customHeight="1">
      <c r="A76" t="s" s="65">
        <v>177</v>
      </c>
      <c r="B76" s="67">
        <v>42404</v>
      </c>
      <c r="C76" t="s" s="65">
        <v>338</v>
      </c>
      <c r="D76" t="s" s="65">
        <v>339</v>
      </c>
      <c r="E76" s="66">
        <f>IF(A76='MEG'!A76,'MEG'!E76)</f>
        <v>1800</v>
      </c>
      <c r="F76" s="66">
        <v>1</v>
      </c>
      <c r="G76" s="66">
        <v>1</v>
      </c>
      <c r="H76" s="66">
        <v>1</v>
      </c>
      <c r="I76" s="66">
        <v>1</v>
      </c>
      <c r="J76" s="66">
        <f>IF(AND(F76=1,G76=1,H76=1,I76=1),1,0)</f>
        <v>1</v>
      </c>
      <c r="K76" s="66">
        <v>1</v>
      </c>
      <c r="L76" s="66">
        <f>IF(AND(F76=1,G76=1,H76=1,I76=1,K76=1),1,0)</f>
        <v>1</v>
      </c>
      <c r="M76" s="66">
        <v>58</v>
      </c>
      <c r="N76" s="68">
        <v>57</v>
      </c>
      <c r="O76" t="s" s="63">
        <v>68</v>
      </c>
      <c r="P76" s="68">
        <v>39</v>
      </c>
      <c r="Q76" s="68">
        <v>19</v>
      </c>
      <c r="R76" s="68">
        <v>7</v>
      </c>
      <c r="S76" s="68">
        <v>16</v>
      </c>
      <c r="T76" s="68">
        <v>6</v>
      </c>
      <c r="U76" t="s" s="63">
        <v>371</v>
      </c>
      <c r="V76" t="s" s="63">
        <v>340</v>
      </c>
      <c r="W76" s="68">
        <v>0</v>
      </c>
      <c r="X76" s="68"/>
      <c r="Y76" s="68"/>
      <c r="Z76" s="68"/>
      <c r="AA76" s="68"/>
      <c r="AB76" s="68"/>
      <c r="AC76" s="68"/>
      <c r="AD76" t="s" s="63">
        <v>433</v>
      </c>
      <c r="AE76" s="68">
        <f t="shared" si="268" ref="AE76:AE77">8*16+4</f>
        <v>132</v>
      </c>
      <c r="AF76" s="66"/>
      <c r="AG76" s="66"/>
      <c r="AH76" s="66"/>
    </row>
    <row r="77" ht="12" customHeight="1">
      <c r="A77" t="s" s="65">
        <v>275</v>
      </c>
      <c r="B77" s="67">
        <v>42536</v>
      </c>
      <c r="C77" t="s" s="65">
        <v>434</v>
      </c>
      <c r="D77" t="s" s="65">
        <v>435</v>
      </c>
      <c r="E77" s="66">
        <f>IF(A77='MEG'!A77,'MEG'!E77)</f>
        <v>1800</v>
      </c>
      <c r="F77" s="66">
        <v>1</v>
      </c>
      <c r="G77" s="66">
        <v>1</v>
      </c>
      <c r="H77" s="66">
        <v>1</v>
      </c>
      <c r="I77" s="66">
        <v>1</v>
      </c>
      <c r="J77" s="66">
        <f>IF(AND(F77=1,G77=1,H77=1,I77=1),1,0)</f>
        <v>1</v>
      </c>
      <c r="K77" s="66">
        <v>1</v>
      </c>
      <c r="L77" s="66">
        <f>IF(AND(F77=1,G77=1,H77=1,I77=1,K77=1),1,0)</f>
        <v>1</v>
      </c>
      <c r="M77" s="66">
        <v>58</v>
      </c>
      <c r="N77" s="68">
        <v>189</v>
      </c>
      <c r="O77" t="s" s="63">
        <v>68</v>
      </c>
      <c r="P77" s="68">
        <v>41</v>
      </c>
      <c r="Q77" s="68">
        <v>19</v>
      </c>
      <c r="R77" s="68">
        <v>7</v>
      </c>
      <c r="S77" s="68">
        <v>16</v>
      </c>
      <c r="T77" s="68">
        <v>6</v>
      </c>
      <c r="U77" t="s" s="63">
        <v>371</v>
      </c>
      <c r="V77" t="s" s="63">
        <v>340</v>
      </c>
      <c r="W77" s="68">
        <v>0</v>
      </c>
      <c r="X77" s="68"/>
      <c r="Y77" s="68"/>
      <c r="Z77" s="68"/>
      <c r="AA77" s="68"/>
      <c r="AB77" s="68"/>
      <c r="AC77" s="68"/>
      <c r="AD77" t="s" s="63">
        <v>433</v>
      </c>
      <c r="AE77" s="68">
        <f t="shared" si="268"/>
        <v>132</v>
      </c>
      <c r="AF77" s="66"/>
      <c r="AG77" s="66"/>
      <c r="AH77" s="66"/>
    </row>
    <row r="78" ht="12" customHeight="1">
      <c r="A78" t="s" s="65">
        <v>179</v>
      </c>
      <c r="B78" s="67">
        <v>42426</v>
      </c>
      <c r="C78" t="s" s="65">
        <v>436</v>
      </c>
      <c r="D78" t="s" s="65">
        <v>339</v>
      </c>
      <c r="E78" s="66">
        <f>IF(A78='MEG'!A78,'MEG'!E78)</f>
        <v>1800</v>
      </c>
      <c r="F78" s="66">
        <v>1</v>
      </c>
      <c r="G78" s="66">
        <v>1</v>
      </c>
      <c r="H78" s="66">
        <v>1</v>
      </c>
      <c r="I78" s="66">
        <v>0</v>
      </c>
      <c r="J78" s="66">
        <f>IF(AND(F78=1,G78=1,H78=1,I78=1),1,0)</f>
        <v>0</v>
      </c>
      <c r="K78" s="66">
        <v>1</v>
      </c>
      <c r="L78" s="66">
        <f>IF(AND(F78=1,G78=1,H78=1,I78=1,K78=1),1,0)</f>
        <v>0</v>
      </c>
      <c r="M78" s="66">
        <v>56</v>
      </c>
      <c r="N78" s="68">
        <v>59</v>
      </c>
      <c r="O78" t="s" s="63">
        <v>75</v>
      </c>
      <c r="P78" s="68">
        <v>42</v>
      </c>
      <c r="Q78" s="68">
        <v>17</v>
      </c>
      <c r="R78" s="68">
        <v>7</v>
      </c>
      <c r="S78" s="68">
        <v>18</v>
      </c>
      <c r="T78" s="68">
        <v>7</v>
      </c>
      <c r="U78" t="s" s="63">
        <v>375</v>
      </c>
      <c r="V78" t="s" s="63">
        <v>340</v>
      </c>
      <c r="W78" s="68">
        <v>0</v>
      </c>
      <c r="X78" s="68"/>
      <c r="Y78" s="68"/>
      <c r="Z78" s="68"/>
      <c r="AA78" s="68"/>
      <c r="AB78" s="68"/>
      <c r="AC78" s="68"/>
      <c r="AD78" t="s" s="63">
        <v>414</v>
      </c>
      <c r="AE78" s="68">
        <f t="shared" si="175"/>
        <v>122</v>
      </c>
      <c r="AF78" s="66"/>
      <c r="AG78" s="66"/>
      <c r="AH78" s="66"/>
    </row>
    <row r="79" ht="12" customHeight="1">
      <c r="A79" t="s" s="65">
        <v>276</v>
      </c>
      <c r="B79" s="67">
        <v>42562</v>
      </c>
      <c r="C79" t="s" s="65">
        <v>437</v>
      </c>
      <c r="D79" t="s" s="65">
        <v>353</v>
      </c>
      <c r="E79" s="66">
        <f>IF(A79='MEG'!A79,'MEG'!E79)</f>
        <v>1800</v>
      </c>
      <c r="F79" s="66">
        <v>1</v>
      </c>
      <c r="G79" s="66">
        <v>1</v>
      </c>
      <c r="H79" s="66">
        <v>1</v>
      </c>
      <c r="I79" s="66">
        <v>1</v>
      </c>
      <c r="J79" s="66">
        <f>IF(AND(F79=1,G79=1,H79=1,I79=1),1,0)</f>
        <v>1</v>
      </c>
      <c r="K79" s="66">
        <v>1</v>
      </c>
      <c r="L79" s="66">
        <v>0</v>
      </c>
      <c r="M79" s="66">
        <v>56</v>
      </c>
      <c r="N79" s="68">
        <v>197</v>
      </c>
      <c r="O79" t="s" s="63">
        <v>75</v>
      </c>
      <c r="P79" s="68">
        <v>47</v>
      </c>
      <c r="Q79" s="68">
        <v>17</v>
      </c>
      <c r="R79" s="68">
        <v>7</v>
      </c>
      <c r="S79" s="68">
        <v>18</v>
      </c>
      <c r="T79" s="68">
        <v>7</v>
      </c>
      <c r="U79" t="s" s="63">
        <v>375</v>
      </c>
      <c r="V79" t="s" s="63">
        <v>340</v>
      </c>
      <c r="W79" s="68">
        <v>0</v>
      </c>
      <c r="X79" s="68"/>
      <c r="Y79" s="68"/>
      <c r="Z79" s="68"/>
      <c r="AA79" s="68"/>
      <c r="AB79" s="68"/>
      <c r="AC79" s="68"/>
      <c r="AD79" t="s" s="63">
        <v>414</v>
      </c>
      <c r="AE79" s="68">
        <f t="shared" si="175"/>
        <v>122</v>
      </c>
      <c r="AF79" s="66"/>
      <c r="AG79" s="66"/>
      <c r="AH79" s="66"/>
    </row>
    <row r="80" ht="12" customHeight="1">
      <c r="A80" t="s" s="65">
        <v>180</v>
      </c>
      <c r="B80" s="67">
        <v>42464</v>
      </c>
      <c r="C80" t="s" s="65">
        <v>438</v>
      </c>
      <c r="D80" t="s" s="65">
        <v>339</v>
      </c>
      <c r="E80" s="66">
        <f>IF(A80='MEG'!A80,'MEG'!E80)</f>
        <v>1800</v>
      </c>
      <c r="F80" s="66">
        <v>1</v>
      </c>
      <c r="G80" s="66">
        <v>1</v>
      </c>
      <c r="H80" s="66">
        <v>1</v>
      </c>
      <c r="I80" s="66">
        <v>1</v>
      </c>
      <c r="J80" s="66">
        <f>IF(AND(F80=1,G80=1,H80=1,I80=1),1,0)</f>
        <v>1</v>
      </c>
      <c r="K80" s="66">
        <v>0</v>
      </c>
      <c r="L80" s="66">
        <f>IF(AND(F80=1,G80=1,H80=1,I80=1,K80=1),1,0)</f>
        <v>0</v>
      </c>
      <c r="M80" s="66">
        <v>66</v>
      </c>
      <c r="N80" s="68">
        <v>68</v>
      </c>
      <c r="O80" t="s" s="63">
        <v>75</v>
      </c>
      <c r="P80" s="68">
        <v>41.5</v>
      </c>
      <c r="Q80" s="68">
        <v>18.5</v>
      </c>
      <c r="R80" s="68">
        <v>7</v>
      </c>
      <c r="S80" s="68">
        <v>18</v>
      </c>
      <c r="T80" s="68">
        <v>7</v>
      </c>
      <c r="U80" t="s" s="63">
        <v>340</v>
      </c>
      <c r="V80" t="s" s="63">
        <v>340</v>
      </c>
      <c r="W80" s="68">
        <v>0</v>
      </c>
      <c r="X80" s="68"/>
      <c r="Y80" s="68"/>
      <c r="Z80" s="68"/>
      <c r="AA80" s="68"/>
      <c r="AB80" s="68"/>
      <c r="AC80" s="68"/>
      <c r="AD80" t="s" s="63">
        <v>382</v>
      </c>
      <c r="AE80" s="68">
        <f t="shared" si="93"/>
        <v>141</v>
      </c>
      <c r="AF80" s="66"/>
      <c r="AG80" s="66"/>
      <c r="AH80" s="66"/>
    </row>
    <row r="81" ht="12" customHeight="1">
      <c r="A81" t="s" s="65">
        <v>277</v>
      </c>
      <c r="B81" s="67">
        <v>42583</v>
      </c>
      <c r="C81" t="s" s="65">
        <v>416</v>
      </c>
      <c r="D81" t="s" s="65">
        <v>353</v>
      </c>
      <c r="E81" s="66">
        <f>IF(A81='MEG'!A81,'MEG'!E81)</f>
        <v>1800</v>
      </c>
      <c r="F81" s="66">
        <v>1</v>
      </c>
      <c r="G81" s="66">
        <v>1</v>
      </c>
      <c r="H81" s="66">
        <v>1</v>
      </c>
      <c r="I81" s="66">
        <v>1</v>
      </c>
      <c r="J81" s="66">
        <f>IF(AND(F81=1,G81=1,H81=1,I81=1),1,0)</f>
        <v>1</v>
      </c>
      <c r="K81" s="66">
        <v>0</v>
      </c>
      <c r="L81" s="66">
        <f>IF(AND(F81=1,G81=1,H81=1,I81=1,K81=1),1,0)</f>
        <v>0</v>
      </c>
      <c r="M81" s="66">
        <v>66</v>
      </c>
      <c r="N81" s="68">
        <v>187</v>
      </c>
      <c r="O81" t="s" s="63">
        <v>75</v>
      </c>
      <c r="P81" s="68">
        <v>50</v>
      </c>
      <c r="Q81" s="68">
        <v>18.5</v>
      </c>
      <c r="R81" s="68">
        <v>7</v>
      </c>
      <c r="S81" s="68">
        <v>18</v>
      </c>
      <c r="T81" s="68">
        <v>7</v>
      </c>
      <c r="U81" t="s" s="63">
        <v>340</v>
      </c>
      <c r="V81" t="s" s="63">
        <v>340</v>
      </c>
      <c r="W81" s="68">
        <v>0</v>
      </c>
      <c r="X81" s="68"/>
      <c r="Y81" s="68"/>
      <c r="Z81" s="68"/>
      <c r="AA81" s="68"/>
      <c r="AB81" s="68"/>
      <c r="AC81" s="68"/>
      <c r="AD81" t="s" s="63">
        <v>382</v>
      </c>
      <c r="AE81" s="68">
        <f t="shared" si="93"/>
        <v>141</v>
      </c>
      <c r="AF81" s="66"/>
      <c r="AG81" s="66"/>
      <c r="AH81" s="66"/>
    </row>
    <row r="82" ht="12" customHeight="1">
      <c r="A82" t="s" s="65">
        <v>182</v>
      </c>
      <c r="B82" s="67">
        <v>42751</v>
      </c>
      <c r="C82" t="s" s="65">
        <v>338</v>
      </c>
      <c r="D82" t="s" s="65">
        <v>339</v>
      </c>
      <c r="E82" s="66"/>
      <c r="F82" s="66">
        <v>1</v>
      </c>
      <c r="G82" s="66">
        <v>1</v>
      </c>
      <c r="H82" s="66">
        <v>1</v>
      </c>
      <c r="I82" s="66">
        <v>1</v>
      </c>
      <c r="J82" s="66">
        <f>IF(AND(F82=1,G82=1,H82=1,I82=1),1,0)</f>
        <v>1</v>
      </c>
      <c r="K82" s="66">
        <v>0</v>
      </c>
      <c r="L82" s="66">
        <f>IF(AND(F82=1,G82=1,H82=1,I82=1,K82=1),1,0)</f>
        <v>0</v>
      </c>
      <c r="M82" s="66">
        <v>0</v>
      </c>
      <c r="N82" s="68">
        <v>53</v>
      </c>
      <c r="O82" t="s" s="63">
        <v>68</v>
      </c>
      <c r="P82" s="68">
        <v>40</v>
      </c>
      <c r="Q82" s="68">
        <v>18</v>
      </c>
      <c r="R82" s="68">
        <v>7</v>
      </c>
      <c r="S82" s="68">
        <v>19</v>
      </c>
      <c r="T82" s="68">
        <v>7</v>
      </c>
      <c r="U82" t="s" s="63">
        <v>405</v>
      </c>
      <c r="V82" t="s" s="63">
        <v>439</v>
      </c>
      <c r="W82" s="68">
        <v>2</v>
      </c>
      <c r="X82" s="70">
        <v>40908</v>
      </c>
      <c r="Y82" t="s" s="63">
        <v>68</v>
      </c>
      <c r="Z82" s="70">
        <v>41633</v>
      </c>
      <c r="AA82" t="s" s="63">
        <v>68</v>
      </c>
      <c r="AB82" s="68"/>
      <c r="AC82" s="68"/>
      <c r="AD82" t="s" s="63">
        <v>440</v>
      </c>
      <c r="AE82" s="68">
        <f t="shared" si="290" ref="AE82:AE83">7*16+7</f>
        <v>119</v>
      </c>
      <c r="AF82" s="66"/>
      <c r="AG82" s="66"/>
      <c r="AH82" s="66"/>
    </row>
    <row r="83" ht="12" customHeight="1">
      <c r="A83" t="s" s="65">
        <v>279</v>
      </c>
      <c r="B83" s="67">
        <v>42863</v>
      </c>
      <c r="C83" t="s" s="65">
        <v>338</v>
      </c>
      <c r="D83" t="s" s="65">
        <v>339</v>
      </c>
      <c r="E83" s="66"/>
      <c r="F83" s="66">
        <v>1</v>
      </c>
      <c r="G83" s="66">
        <v>0</v>
      </c>
      <c r="H83" s="66">
        <v>0</v>
      </c>
      <c r="I83" s="66">
        <v>0</v>
      </c>
      <c r="J83" s="66">
        <f>IF(AND(F83=1,G83=1,H83=1,I83=1),1,0)</f>
        <v>0</v>
      </c>
      <c r="K83" s="66">
        <v>0</v>
      </c>
      <c r="L83" s="66">
        <f>IF(AND(F83=1,G83=1,H83=1,I83=1,K83=1),1,0)</f>
        <v>0</v>
      </c>
      <c r="M83" s="66">
        <v>0</v>
      </c>
      <c r="N83" s="68">
        <v>188</v>
      </c>
      <c r="O83" t="s" s="63">
        <v>68</v>
      </c>
      <c r="P83" s="68">
        <v>43</v>
      </c>
      <c r="Q83" s="68">
        <v>18</v>
      </c>
      <c r="R83" s="68">
        <v>7</v>
      </c>
      <c r="S83" s="68">
        <v>19</v>
      </c>
      <c r="T83" s="68">
        <v>7</v>
      </c>
      <c r="U83" t="s" s="63">
        <v>405</v>
      </c>
      <c r="V83" t="s" s="63">
        <v>439</v>
      </c>
      <c r="W83" s="68">
        <v>2</v>
      </c>
      <c r="X83" s="70">
        <v>40908</v>
      </c>
      <c r="Y83" t="s" s="63">
        <v>68</v>
      </c>
      <c r="Z83" s="70">
        <v>41633</v>
      </c>
      <c r="AA83" t="s" s="63">
        <v>68</v>
      </c>
      <c r="AB83" s="68"/>
      <c r="AC83" s="68"/>
      <c r="AD83" t="s" s="63">
        <v>440</v>
      </c>
      <c r="AE83" s="68">
        <f t="shared" si="290"/>
        <v>119</v>
      </c>
      <c r="AF83" t="s" s="65">
        <v>441</v>
      </c>
      <c r="AG83" s="66"/>
      <c r="AH83" s="66"/>
    </row>
    <row r="84" ht="12" customHeight="1">
      <c r="A84" t="s" s="65">
        <v>184</v>
      </c>
      <c r="B84" s="67">
        <v>42282</v>
      </c>
      <c r="C84" t="s" s="65">
        <v>442</v>
      </c>
      <c r="D84" t="s" s="65">
        <v>339</v>
      </c>
      <c r="E84" s="66">
        <f>IF(A84='MEG'!A84,'MEG'!E84)</f>
        <v>1200</v>
      </c>
      <c r="F84" s="66">
        <v>1</v>
      </c>
      <c r="G84" s="66">
        <v>1</v>
      </c>
      <c r="H84" s="66">
        <v>1</v>
      </c>
      <c r="I84" s="66">
        <v>1</v>
      </c>
      <c r="J84" s="66">
        <f>IF(AND(F84=1,G84=1,H84=1,I84=1),1,0)</f>
        <v>1</v>
      </c>
      <c r="K84" s="66">
        <v>1</v>
      </c>
      <c r="L84" s="66">
        <v>0</v>
      </c>
      <c r="M84" s="66">
        <v>58</v>
      </c>
      <c r="N84" s="68">
        <v>53</v>
      </c>
      <c r="O84" t="s" s="63">
        <v>75</v>
      </c>
      <c r="P84" s="68">
        <v>41</v>
      </c>
      <c r="Q84" s="68">
        <v>18</v>
      </c>
      <c r="R84" s="68">
        <v>7</v>
      </c>
      <c r="S84" s="68">
        <v>16</v>
      </c>
      <c r="T84" s="68">
        <v>6</v>
      </c>
      <c r="U84" t="s" s="63">
        <v>340</v>
      </c>
      <c r="V84" t="s" s="63">
        <v>340</v>
      </c>
      <c r="W84" s="68">
        <v>1</v>
      </c>
      <c r="X84" s="70">
        <v>41183</v>
      </c>
      <c r="Y84" t="s" s="63">
        <v>75</v>
      </c>
      <c r="Z84" s="68"/>
      <c r="AA84" s="68"/>
      <c r="AB84" s="68"/>
      <c r="AC84" s="68"/>
      <c r="AD84" t="s" s="63">
        <v>443</v>
      </c>
      <c r="AE84" s="68">
        <f t="shared" si="296" ref="AE84:AE89">9*16+6</f>
        <v>150</v>
      </c>
      <c r="AF84" s="66"/>
      <c r="AG84" s="66"/>
      <c r="AH84" s="66"/>
    </row>
    <row r="85" ht="12" customHeight="1">
      <c r="A85" t="s" s="65">
        <v>280</v>
      </c>
      <c r="B85" s="67">
        <v>42416</v>
      </c>
      <c r="C85" t="s" s="65">
        <v>338</v>
      </c>
      <c r="D85" t="s" s="65">
        <v>339</v>
      </c>
      <c r="E85" s="66">
        <f>IF(A85='MEG'!A85,'MEG'!E85)</f>
        <v>1800</v>
      </c>
      <c r="F85" s="66">
        <v>1</v>
      </c>
      <c r="G85" s="66">
        <v>0</v>
      </c>
      <c r="H85" s="66">
        <v>0</v>
      </c>
      <c r="I85" s="66">
        <v>0</v>
      </c>
      <c r="J85" s="66">
        <f>IF(AND(F85=1,G85=1,H85=1,I85=1),1,0)</f>
        <v>0</v>
      </c>
      <c r="K85" s="66">
        <v>1</v>
      </c>
      <c r="L85" s="66">
        <f>IF(AND(F85=1,G85=1,H85=1,I85=1,K85=1),1,0)</f>
        <v>0</v>
      </c>
      <c r="M85" s="66">
        <v>58</v>
      </c>
      <c r="N85" s="68">
        <v>187</v>
      </c>
      <c r="O85" t="s" s="63">
        <v>75</v>
      </c>
      <c r="P85" s="68">
        <v>42</v>
      </c>
      <c r="Q85" s="68">
        <v>18</v>
      </c>
      <c r="R85" s="68">
        <v>7</v>
      </c>
      <c r="S85" s="68">
        <v>16</v>
      </c>
      <c r="T85" s="68">
        <v>6</v>
      </c>
      <c r="U85" t="s" s="63">
        <v>340</v>
      </c>
      <c r="V85" t="s" s="63">
        <v>340</v>
      </c>
      <c r="W85" s="68">
        <v>1</v>
      </c>
      <c r="X85" s="70">
        <v>41183</v>
      </c>
      <c r="Y85" t="s" s="63">
        <v>75</v>
      </c>
      <c r="Z85" s="68"/>
      <c r="AA85" s="68"/>
      <c r="AB85" s="68"/>
      <c r="AC85" s="68"/>
      <c r="AD85" t="s" s="63">
        <v>443</v>
      </c>
      <c r="AE85" s="68">
        <f t="shared" si="296"/>
        <v>150</v>
      </c>
      <c r="AF85" t="s" s="65">
        <v>359</v>
      </c>
      <c r="AG85" s="66"/>
      <c r="AH85" s="66"/>
    </row>
    <row r="86" ht="12" customHeight="1">
      <c r="A86" t="s" s="65">
        <v>210</v>
      </c>
      <c r="B86" s="67">
        <v>42291</v>
      </c>
      <c r="C86" t="s" s="65">
        <v>338</v>
      </c>
      <c r="D86" t="s" s="65">
        <v>353</v>
      </c>
      <c r="E86" s="66">
        <f>IF(A86='MEG'!A86,'MEG'!E86)</f>
        <v>1200</v>
      </c>
      <c r="F86" s="66">
        <v>1</v>
      </c>
      <c r="G86" s="66">
        <v>1</v>
      </c>
      <c r="H86" s="66">
        <v>1</v>
      </c>
      <c r="I86" s="66">
        <v>1</v>
      </c>
      <c r="J86" s="66">
        <f>IF(AND(F86=1,G86=1,H86=1,I86=1),1,0)</f>
        <v>1</v>
      </c>
      <c r="K86" s="66">
        <v>1</v>
      </c>
      <c r="L86" s="66">
        <v>0</v>
      </c>
      <c r="M86" s="66">
        <v>0</v>
      </c>
      <c r="N86" s="68">
        <v>54</v>
      </c>
      <c r="O86" t="s" s="63">
        <v>75</v>
      </c>
      <c r="P86" s="68">
        <v>41</v>
      </c>
      <c r="Q86" s="68">
        <v>19.5</v>
      </c>
      <c r="R86" s="68">
        <v>7</v>
      </c>
      <c r="S86" s="68">
        <v>17</v>
      </c>
      <c r="T86" s="68">
        <v>5</v>
      </c>
      <c r="U86" t="s" s="63">
        <v>340</v>
      </c>
      <c r="V86" t="s" s="63">
        <v>340</v>
      </c>
      <c r="W86" s="68">
        <v>2</v>
      </c>
      <c r="X86" s="70">
        <v>39486</v>
      </c>
      <c r="Y86" t="s" s="63">
        <v>75</v>
      </c>
      <c r="Z86" s="70">
        <v>40733</v>
      </c>
      <c r="AA86" t="s" s="63">
        <v>68</v>
      </c>
      <c r="AB86" s="68"/>
      <c r="AC86" s="68"/>
      <c r="AD86" t="s" s="63">
        <v>444</v>
      </c>
      <c r="AE86" s="68">
        <f t="shared" si="201"/>
        <v>123</v>
      </c>
      <c r="AF86" s="66"/>
      <c r="AG86" s="66"/>
      <c r="AH86" s="66"/>
    </row>
    <row r="87" ht="12" customHeight="1">
      <c r="A87" t="s" s="65">
        <v>211</v>
      </c>
      <c r="B87" s="67">
        <v>42327</v>
      </c>
      <c r="C87" t="s" s="65">
        <v>445</v>
      </c>
      <c r="D87" t="s" s="65">
        <v>370</v>
      </c>
      <c r="E87" s="66">
        <f>IF(A87='MEG'!A87,'MEG'!E87)</f>
        <v>1800</v>
      </c>
      <c r="F87" s="66">
        <v>1</v>
      </c>
      <c r="G87" s="66">
        <v>1</v>
      </c>
      <c r="H87" s="66">
        <v>1</v>
      </c>
      <c r="I87" s="66">
        <v>1</v>
      </c>
      <c r="J87" s="66">
        <f>IF(AND(F87=1,G87=1,H87=1,I87=1),1,0)</f>
        <v>1</v>
      </c>
      <c r="K87" s="66">
        <v>1</v>
      </c>
      <c r="L87" s="66">
        <v>0</v>
      </c>
      <c r="M87" s="66">
        <v>0</v>
      </c>
      <c r="N87" s="68">
        <v>55</v>
      </c>
      <c r="O87" t="s" s="63">
        <v>75</v>
      </c>
      <c r="P87" s="68">
        <v>41</v>
      </c>
      <c r="Q87" s="68">
        <v>14</v>
      </c>
      <c r="R87" s="68">
        <v>5</v>
      </c>
      <c r="S87" s="68">
        <v>20</v>
      </c>
      <c r="T87" s="68">
        <v>7</v>
      </c>
      <c r="U87" t="s" s="63">
        <v>340</v>
      </c>
      <c r="V87" t="s" s="63">
        <v>340</v>
      </c>
      <c r="W87" s="68">
        <v>0</v>
      </c>
      <c r="X87" s="68"/>
      <c r="Y87" s="68"/>
      <c r="Z87" s="68"/>
      <c r="AA87" s="68"/>
      <c r="AB87" s="68"/>
      <c r="AC87" s="68"/>
      <c r="AD87" t="s" s="63">
        <v>446</v>
      </c>
      <c r="AE87" s="68">
        <f t="shared" si="306" ref="AE87:AE88">8*16+6</f>
        <v>134</v>
      </c>
      <c r="AF87" s="66"/>
      <c r="AG87" s="66"/>
      <c r="AH87" s="66"/>
    </row>
    <row r="88" ht="12" customHeight="1">
      <c r="A88" t="s" s="65">
        <v>281</v>
      </c>
      <c r="B88" s="67">
        <v>42443</v>
      </c>
      <c r="C88" t="s" s="65">
        <v>338</v>
      </c>
      <c r="D88" t="s" s="65">
        <v>339</v>
      </c>
      <c r="E88" s="66">
        <f>IF(A88='MEG'!A88,'MEG'!E88)</f>
        <v>1800</v>
      </c>
      <c r="F88" s="66">
        <v>1</v>
      </c>
      <c r="G88" s="66">
        <v>1</v>
      </c>
      <c r="H88" s="66">
        <v>0</v>
      </c>
      <c r="I88" s="66">
        <v>0</v>
      </c>
      <c r="J88" s="66">
        <f>IF(AND(F88=1,G88=1,H88=1,I88=1),1,0)</f>
        <v>0</v>
      </c>
      <c r="K88" s="66">
        <v>1</v>
      </c>
      <c r="L88" s="66">
        <f>IF(AND(F88=1,G88=1,H88=1,I88=1,K88=1),1,0)</f>
        <v>0</v>
      </c>
      <c r="M88" s="66">
        <v>0</v>
      </c>
      <c r="N88" s="68">
        <v>187</v>
      </c>
      <c r="O88" t="s" s="63">
        <v>75</v>
      </c>
      <c r="P88" s="68">
        <v>44</v>
      </c>
      <c r="Q88" s="68">
        <v>14</v>
      </c>
      <c r="R88" s="68">
        <v>5</v>
      </c>
      <c r="S88" s="68">
        <v>20</v>
      </c>
      <c r="T88" s="68">
        <v>7</v>
      </c>
      <c r="U88" t="s" s="63">
        <v>340</v>
      </c>
      <c r="V88" t="s" s="63">
        <v>340</v>
      </c>
      <c r="W88" s="68">
        <v>0</v>
      </c>
      <c r="X88" s="68"/>
      <c r="Y88" s="68"/>
      <c r="Z88" s="68"/>
      <c r="AA88" s="68"/>
      <c r="AB88" s="68"/>
      <c r="AC88" s="68"/>
      <c r="AD88" t="s" s="63">
        <v>446</v>
      </c>
      <c r="AE88" s="68">
        <f t="shared" si="306"/>
        <v>134</v>
      </c>
      <c r="AF88" t="s" s="65">
        <v>430</v>
      </c>
      <c r="AG88" s="66"/>
      <c r="AH88" s="66"/>
    </row>
    <row r="89" ht="12" customHeight="1">
      <c r="A89" t="s" s="65">
        <v>185</v>
      </c>
      <c r="B89" s="67">
        <v>42313</v>
      </c>
      <c r="C89" t="s" s="65">
        <v>338</v>
      </c>
      <c r="D89" t="s" s="65">
        <v>353</v>
      </c>
      <c r="E89" s="66">
        <f>IF(A89='MEG'!A89,'MEG'!E89)</f>
        <v>1800</v>
      </c>
      <c r="F89" s="66">
        <v>1</v>
      </c>
      <c r="G89" s="66">
        <v>1</v>
      </c>
      <c r="H89" s="66">
        <v>1</v>
      </c>
      <c r="I89" s="66">
        <v>1</v>
      </c>
      <c r="J89" s="66">
        <f>IF(AND(F89=1,G89=1,H89=1,I89=1),1,0)</f>
        <v>1</v>
      </c>
      <c r="K89" s="66">
        <v>0</v>
      </c>
      <c r="L89" s="66">
        <f>IF(AND(F89=1,G89=1,H89=1,I89=1,K89=1),1,0)</f>
        <v>0</v>
      </c>
      <c r="M89" s="66">
        <v>63</v>
      </c>
      <c r="N89" s="68">
        <v>58</v>
      </c>
      <c r="O89" t="s" s="63">
        <v>68</v>
      </c>
      <c r="P89" s="68">
        <v>42</v>
      </c>
      <c r="Q89" s="68">
        <v>16</v>
      </c>
      <c r="R89" s="68">
        <v>6</v>
      </c>
      <c r="S89" s="68">
        <v>16</v>
      </c>
      <c r="T89" s="68">
        <v>6</v>
      </c>
      <c r="U89" t="s" s="63">
        <v>340</v>
      </c>
      <c r="V89" t="s" s="63">
        <v>340</v>
      </c>
      <c r="W89" s="68">
        <v>1</v>
      </c>
      <c r="X89" s="70">
        <v>40877</v>
      </c>
      <c r="Y89" t="s" s="63">
        <v>68</v>
      </c>
      <c r="Z89" s="68"/>
      <c r="AA89" s="68"/>
      <c r="AB89" s="68"/>
      <c r="AC89" s="68"/>
      <c r="AD89" t="s" s="63">
        <v>443</v>
      </c>
      <c r="AE89" s="68">
        <f t="shared" si="296"/>
        <v>150</v>
      </c>
      <c r="AF89" s="66"/>
      <c r="AG89" s="66"/>
      <c r="AH89" s="66"/>
    </row>
    <row r="90" ht="12" customHeight="1">
      <c r="A90" t="s" s="65">
        <v>212</v>
      </c>
      <c r="B90" s="67">
        <v>42359</v>
      </c>
      <c r="C90" t="s" s="65">
        <v>338</v>
      </c>
      <c r="D90" t="s" s="65">
        <v>339</v>
      </c>
      <c r="E90" s="66">
        <f>IF(A90='MEG'!A90,'MEG'!E90)</f>
        <v>1800</v>
      </c>
      <c r="F90" s="66">
        <v>1</v>
      </c>
      <c r="G90" s="66">
        <v>1</v>
      </c>
      <c r="H90" s="66">
        <v>1</v>
      </c>
      <c r="I90" s="66">
        <v>1</v>
      </c>
      <c r="J90" s="66">
        <f>IF(AND(F90=1,G90=1,H90=1,I90=1),1,0)</f>
        <v>1</v>
      </c>
      <c r="K90" s="66">
        <v>0</v>
      </c>
      <c r="L90" s="66">
        <f>IF(AND(F90=1,G90=1,H90=1,I90=1,K90=1),1,0)</f>
        <v>0</v>
      </c>
      <c r="M90" s="66">
        <v>0</v>
      </c>
      <c r="N90" s="68">
        <v>60</v>
      </c>
      <c r="O90" t="s" s="63">
        <v>68</v>
      </c>
      <c r="P90" s="68">
        <v>39</v>
      </c>
      <c r="Q90" s="68">
        <v>16</v>
      </c>
      <c r="R90" s="68">
        <v>6</v>
      </c>
      <c r="S90" s="68">
        <v>16</v>
      </c>
      <c r="T90" s="68">
        <v>6</v>
      </c>
      <c r="U90" t="s" s="63">
        <v>405</v>
      </c>
      <c r="V90" t="s" s="63">
        <v>347</v>
      </c>
      <c r="W90" s="68">
        <v>0</v>
      </c>
      <c r="X90" s="68"/>
      <c r="Y90" s="68"/>
      <c r="Z90" s="68"/>
      <c r="AA90" s="68"/>
      <c r="AB90" s="68"/>
      <c r="AC90" s="68"/>
      <c r="AD90" t="s" s="63">
        <v>354</v>
      </c>
      <c r="AE90" s="68">
        <f t="shared" si="26"/>
        <v>106</v>
      </c>
      <c r="AF90" s="66"/>
      <c r="AG90" s="66"/>
      <c r="AH90" s="66"/>
    </row>
    <row r="91" ht="12" customHeight="1">
      <c r="A91" t="s" s="65">
        <v>213</v>
      </c>
      <c r="B91" s="67">
        <v>42386</v>
      </c>
      <c r="C91" t="s" s="65">
        <v>338</v>
      </c>
      <c r="D91" t="s" s="65">
        <v>339</v>
      </c>
      <c r="E91" s="66">
        <f>IF(A91='MEG'!A91,'MEG'!E91)</f>
        <v>1800</v>
      </c>
      <c r="F91" s="66">
        <v>1</v>
      </c>
      <c r="G91" s="66">
        <v>1</v>
      </c>
      <c r="H91" s="66">
        <v>1</v>
      </c>
      <c r="I91" s="66">
        <v>1</v>
      </c>
      <c r="J91" s="66">
        <f>IF(AND(F91=1,G91=1,H91=1,I91=1),1,0)</f>
        <v>1</v>
      </c>
      <c r="K91" s="66">
        <v>0</v>
      </c>
      <c r="L91" s="66">
        <f>IF(AND(F91=1,G91=1,H91=1,I91=1,K91=1),1,0)</f>
        <v>0</v>
      </c>
      <c r="M91" s="66">
        <v>0</v>
      </c>
      <c r="N91" s="68">
        <v>63</v>
      </c>
      <c r="O91" t="s" s="63">
        <v>75</v>
      </c>
      <c r="P91" s="68">
        <v>39</v>
      </c>
      <c r="Q91" s="68">
        <v>18</v>
      </c>
      <c r="R91" s="68">
        <v>7</v>
      </c>
      <c r="S91" s="68">
        <v>16</v>
      </c>
      <c r="T91" s="68">
        <v>6</v>
      </c>
      <c r="U91" t="s" s="63">
        <v>405</v>
      </c>
      <c r="V91" t="s" s="63">
        <v>340</v>
      </c>
      <c r="W91" s="68">
        <v>1</v>
      </c>
      <c r="X91" s="70">
        <v>40898</v>
      </c>
      <c r="Y91" t="s" s="63">
        <v>75</v>
      </c>
      <c r="Z91" s="68"/>
      <c r="AA91" s="68"/>
      <c r="AB91" s="68"/>
      <c r="AC91" s="68"/>
      <c r="AD91" t="s" s="63">
        <v>447</v>
      </c>
      <c r="AE91" s="68">
        <f t="shared" si="322" ref="AE91:AE93">8*16+1</f>
        <v>129</v>
      </c>
      <c r="AF91" s="66"/>
      <c r="AG91" s="66"/>
      <c r="AH91" s="66"/>
    </row>
    <row r="92" ht="12" customHeight="1">
      <c r="A92" t="s" s="65">
        <v>214</v>
      </c>
      <c r="B92" s="67">
        <v>42384</v>
      </c>
      <c r="C92" t="s" s="65">
        <v>448</v>
      </c>
      <c r="D92" t="s" s="65">
        <v>339</v>
      </c>
      <c r="E92" s="66">
        <f>IF(A92='MEG'!A92,'MEG'!E92)</f>
        <v>1800</v>
      </c>
      <c r="F92" s="66">
        <v>1</v>
      </c>
      <c r="G92" s="66">
        <v>1</v>
      </c>
      <c r="H92" s="66">
        <v>1</v>
      </c>
      <c r="I92" s="66">
        <v>1</v>
      </c>
      <c r="J92" s="66">
        <f>IF(AND(F92=1,G92=1,H92=1,I92=1),1,0)</f>
        <v>1</v>
      </c>
      <c r="K92" s="66">
        <v>1</v>
      </c>
      <c r="L92" s="66">
        <f>IF(AND(F92=1,G92=1,H92=1,I92=1,K92=1),1,0)</f>
        <v>1</v>
      </c>
      <c r="M92" s="66">
        <v>0</v>
      </c>
      <c r="N92" s="68">
        <v>59</v>
      </c>
      <c r="O92" t="s" s="63">
        <v>75</v>
      </c>
      <c r="P92" s="68">
        <v>39</v>
      </c>
      <c r="Q92" s="68">
        <v>16</v>
      </c>
      <c r="R92" s="68">
        <v>6</v>
      </c>
      <c r="S92" s="68">
        <v>17</v>
      </c>
      <c r="T92" s="68">
        <v>6</v>
      </c>
      <c r="U92" t="s" s="63">
        <v>340</v>
      </c>
      <c r="V92" t="s" s="63">
        <v>340</v>
      </c>
      <c r="W92" s="68">
        <v>0</v>
      </c>
      <c r="X92" s="68"/>
      <c r="Y92" s="68"/>
      <c r="Z92" s="68"/>
      <c r="AA92" s="68"/>
      <c r="AB92" s="68"/>
      <c r="AC92" s="68"/>
      <c r="AD92" t="s" s="63">
        <v>447</v>
      </c>
      <c r="AE92" s="68">
        <f t="shared" si="322"/>
        <v>129</v>
      </c>
      <c r="AF92" s="66"/>
      <c r="AG92" s="66"/>
      <c r="AH92" s="66"/>
    </row>
    <row r="93" ht="12" customHeight="1">
      <c r="A93" t="s" s="65">
        <v>282</v>
      </c>
      <c r="B93" s="67">
        <v>42513</v>
      </c>
      <c r="C93" t="s" s="65">
        <v>449</v>
      </c>
      <c r="D93" t="s" s="65">
        <v>450</v>
      </c>
      <c r="E93" s="66">
        <f>IF(A93='MEG'!A93,'MEG'!E93)</f>
        <v>1800</v>
      </c>
      <c r="F93" s="66">
        <v>1</v>
      </c>
      <c r="G93" s="66">
        <v>1</v>
      </c>
      <c r="H93" s="66">
        <v>1</v>
      </c>
      <c r="I93" s="66">
        <v>1</v>
      </c>
      <c r="J93" s="66">
        <f>IF(AND(F93=1,G93=1,H93=1,I93=1),1,0)</f>
        <v>1</v>
      </c>
      <c r="K93" s="66">
        <v>1</v>
      </c>
      <c r="L93" s="66">
        <f>IF(AND(F93=1,G93=1,H93=1,I93=1,K93=1),1,0)</f>
        <v>1</v>
      </c>
      <c r="M93" s="66">
        <v>0</v>
      </c>
      <c r="N93" s="68">
        <v>188</v>
      </c>
      <c r="O93" t="s" s="63">
        <v>75</v>
      </c>
      <c r="P93" s="68">
        <v>43</v>
      </c>
      <c r="Q93" s="68">
        <v>16</v>
      </c>
      <c r="R93" s="68">
        <v>6</v>
      </c>
      <c r="S93" s="68">
        <v>17</v>
      </c>
      <c r="T93" s="68">
        <v>6</v>
      </c>
      <c r="U93" t="s" s="63">
        <v>340</v>
      </c>
      <c r="V93" t="s" s="63">
        <v>340</v>
      </c>
      <c r="W93" s="68">
        <v>0</v>
      </c>
      <c r="X93" s="68"/>
      <c r="Y93" s="68"/>
      <c r="Z93" s="68"/>
      <c r="AA93" s="68"/>
      <c r="AB93" s="68"/>
      <c r="AC93" s="68"/>
      <c r="AD93" t="s" s="63">
        <v>447</v>
      </c>
      <c r="AE93" s="68">
        <f t="shared" si="322"/>
        <v>129</v>
      </c>
      <c r="AF93" s="66"/>
      <c r="AG93" s="66"/>
      <c r="AH93" s="66"/>
    </row>
    <row r="94" ht="12" customHeight="1">
      <c r="A94" t="s" s="65">
        <v>215</v>
      </c>
      <c r="B94" s="67">
        <v>42381</v>
      </c>
      <c r="C94" t="s" s="65">
        <v>451</v>
      </c>
      <c r="D94" t="s" s="65">
        <v>339</v>
      </c>
      <c r="E94" s="66">
        <f>IF(A94='MEG'!A94,'MEG'!E94)</f>
        <v>1800</v>
      </c>
      <c r="F94" s="66">
        <v>1</v>
      </c>
      <c r="G94" s="66">
        <v>1</v>
      </c>
      <c r="H94" s="66">
        <v>1</v>
      </c>
      <c r="I94" s="66">
        <v>1</v>
      </c>
      <c r="J94" s="66">
        <f>IF(AND(F94=1,G94=1,H94=1,I94=1),1,0)</f>
        <v>1</v>
      </c>
      <c r="K94" s="66">
        <v>1</v>
      </c>
      <c r="L94" s="66">
        <f>IF(AND(F94=1,G94=1,H94=1,I94=1,K94=1),1,0)</f>
        <v>1</v>
      </c>
      <c r="M94" s="66">
        <v>0</v>
      </c>
      <c r="N94" s="68">
        <v>64</v>
      </c>
      <c r="O94" t="s" s="63">
        <v>68</v>
      </c>
      <c r="P94" s="68">
        <v>39</v>
      </c>
      <c r="Q94" s="68">
        <v>16</v>
      </c>
      <c r="R94" s="68">
        <v>6</v>
      </c>
      <c r="S94" s="68">
        <v>18</v>
      </c>
      <c r="T94" s="68">
        <v>6</v>
      </c>
      <c r="U94" t="s" s="63">
        <v>340</v>
      </c>
      <c r="V94" t="s" s="63">
        <v>340</v>
      </c>
      <c r="W94" s="68">
        <v>0</v>
      </c>
      <c r="X94" s="68"/>
      <c r="Y94" s="68"/>
      <c r="Z94" s="68"/>
      <c r="AA94" s="68"/>
      <c r="AB94" s="68"/>
      <c r="AC94" s="68"/>
      <c r="AD94" t="s" s="63">
        <v>444</v>
      </c>
      <c r="AE94" s="68">
        <f t="shared" si="201"/>
        <v>123</v>
      </c>
      <c r="AF94" s="66"/>
      <c r="AG94" s="66"/>
      <c r="AH94" s="66"/>
    </row>
    <row r="95" ht="12" customHeight="1">
      <c r="A95" t="s" s="65">
        <v>283</v>
      </c>
      <c r="B95" s="67">
        <v>42503</v>
      </c>
      <c r="C95" t="s" s="65">
        <v>381</v>
      </c>
      <c r="D95" t="s" s="65">
        <v>339</v>
      </c>
      <c r="E95" s="66">
        <f>IF(A95='MEG'!A95,'MEG'!E95)</f>
        <v>1800</v>
      </c>
      <c r="F95" s="66">
        <v>1</v>
      </c>
      <c r="G95" s="66">
        <v>1</v>
      </c>
      <c r="H95" s="66">
        <v>1</v>
      </c>
      <c r="I95" s="66">
        <v>1</v>
      </c>
      <c r="J95" s="66">
        <f>IF(AND(F95=1,G95=1,H95=1,I95=1),1,0)</f>
        <v>1</v>
      </c>
      <c r="K95" s="66">
        <v>1</v>
      </c>
      <c r="L95" s="66">
        <f>IF(AND(F95=1,G95=1,H95=1,I95=1,K95=1),1,0)</f>
        <v>1</v>
      </c>
      <c r="M95" s="66">
        <v>0</v>
      </c>
      <c r="N95" s="68">
        <v>186</v>
      </c>
      <c r="O95" t="s" s="63">
        <v>68</v>
      </c>
      <c r="P95" s="68">
        <v>44</v>
      </c>
      <c r="Q95" s="68">
        <v>16</v>
      </c>
      <c r="R95" s="68">
        <v>6</v>
      </c>
      <c r="S95" s="68">
        <v>18</v>
      </c>
      <c r="T95" s="68">
        <v>6</v>
      </c>
      <c r="U95" t="s" s="63">
        <v>340</v>
      </c>
      <c r="V95" t="s" s="63">
        <v>340</v>
      </c>
      <c r="W95" s="68">
        <v>0</v>
      </c>
      <c r="X95" s="68"/>
      <c r="Y95" s="68"/>
      <c r="Z95" s="68"/>
      <c r="AA95" s="68"/>
      <c r="AB95" s="68"/>
      <c r="AC95" s="68"/>
      <c r="AD95" t="s" s="63">
        <v>444</v>
      </c>
      <c r="AE95" s="68">
        <f t="shared" si="201"/>
        <v>123</v>
      </c>
      <c r="AF95" s="66"/>
      <c r="AG95" s="66"/>
      <c r="AH95" s="66"/>
    </row>
    <row r="96" ht="12" customHeight="1">
      <c r="A96" t="s" s="65">
        <v>216</v>
      </c>
      <c r="B96" s="67">
        <v>42395</v>
      </c>
      <c r="C96" t="s" s="65">
        <v>368</v>
      </c>
      <c r="D96" t="s" s="65">
        <v>353</v>
      </c>
      <c r="E96" s="66">
        <f>IF(A96='MEG'!A96,'MEG'!E96)</f>
        <v>1800</v>
      </c>
      <c r="F96" s="66">
        <v>1</v>
      </c>
      <c r="G96" s="66">
        <v>1</v>
      </c>
      <c r="H96" s="66">
        <v>1</v>
      </c>
      <c r="I96" s="66">
        <v>1</v>
      </c>
      <c r="J96" s="66">
        <f>IF(AND(F96=1,G96=1,H96=1,I96=1),1,0)</f>
        <v>1</v>
      </c>
      <c r="K96" s="66">
        <v>1</v>
      </c>
      <c r="L96" s="66">
        <f>IF(AND(F96=1,G96=1,H96=1,I96=1,K96=1),1,0)</f>
        <v>1</v>
      </c>
      <c r="M96" s="66">
        <v>0</v>
      </c>
      <c r="N96" s="68">
        <v>64</v>
      </c>
      <c r="O96" t="s" s="63">
        <v>75</v>
      </c>
      <c r="P96" s="68">
        <v>41</v>
      </c>
      <c r="Q96" s="68">
        <v>18</v>
      </c>
      <c r="R96" s="68">
        <v>6</v>
      </c>
      <c r="S96" s="68">
        <v>15</v>
      </c>
      <c r="T96" s="68">
        <v>5</v>
      </c>
      <c r="U96" t="s" s="63">
        <v>340</v>
      </c>
      <c r="V96" t="s" s="63">
        <v>340</v>
      </c>
      <c r="W96" s="68">
        <v>1</v>
      </c>
      <c r="X96" s="70">
        <v>39552</v>
      </c>
      <c r="Y96" t="s" s="63">
        <v>68</v>
      </c>
      <c r="Z96" s="68"/>
      <c r="AA96" s="68"/>
      <c r="AB96" s="68"/>
      <c r="AC96" s="68"/>
      <c r="AD96" t="s" s="63">
        <v>341</v>
      </c>
      <c r="AE96" s="68">
        <f t="shared" si="2"/>
        <v>136</v>
      </c>
      <c r="AF96" s="66"/>
      <c r="AG96" s="66"/>
      <c r="AH96" s="66"/>
    </row>
    <row r="97" ht="12" customHeight="1">
      <c r="A97" t="s" s="65">
        <v>284</v>
      </c>
      <c r="B97" s="67">
        <v>42522</v>
      </c>
      <c r="C97" t="s" s="65">
        <v>338</v>
      </c>
      <c r="D97" t="s" s="65">
        <v>353</v>
      </c>
      <c r="E97" s="66">
        <f>IF(A97='MEG'!A97,'MEG'!E97)</f>
        <v>1800</v>
      </c>
      <c r="F97" s="66">
        <v>1</v>
      </c>
      <c r="G97" s="66">
        <v>1</v>
      </c>
      <c r="H97" s="66">
        <v>1</v>
      </c>
      <c r="I97" s="66">
        <v>1</v>
      </c>
      <c r="J97" s="66">
        <f>IF(AND(F97=1,G97=1,H97=1,I97=1),1,0)</f>
        <v>1</v>
      </c>
      <c r="K97" s="66">
        <v>1</v>
      </c>
      <c r="L97" s="66">
        <f>IF(AND(F97=1,G97=1,H97=1,I97=1,K97=1),1,0)</f>
        <v>1</v>
      </c>
      <c r="M97" s="66">
        <v>0</v>
      </c>
      <c r="N97" s="68">
        <v>191</v>
      </c>
      <c r="O97" t="s" s="63">
        <v>75</v>
      </c>
      <c r="P97" s="68">
        <v>45</v>
      </c>
      <c r="Q97" s="68">
        <v>18</v>
      </c>
      <c r="R97" s="68">
        <v>6</v>
      </c>
      <c r="S97" s="68">
        <v>15</v>
      </c>
      <c r="T97" s="68">
        <v>5</v>
      </c>
      <c r="U97" t="s" s="63">
        <v>340</v>
      </c>
      <c r="V97" t="s" s="63">
        <v>340</v>
      </c>
      <c r="W97" s="68">
        <v>1</v>
      </c>
      <c r="X97" s="70">
        <v>39552</v>
      </c>
      <c r="Y97" t="s" s="63">
        <v>68</v>
      </c>
      <c r="Z97" s="68"/>
      <c r="AA97" s="68"/>
      <c r="AB97" s="68"/>
      <c r="AC97" s="68"/>
      <c r="AD97" t="s" s="63">
        <v>341</v>
      </c>
      <c r="AE97" s="68">
        <f t="shared" si="2"/>
        <v>136</v>
      </c>
      <c r="AF97" s="66"/>
      <c r="AG97" s="66"/>
      <c r="AH97" s="66"/>
    </row>
    <row r="98" ht="12" customHeight="1">
      <c r="A98" t="s" s="65">
        <v>217</v>
      </c>
      <c r="B98" s="67">
        <v>42401</v>
      </c>
      <c r="C98" t="s" s="65">
        <v>452</v>
      </c>
      <c r="D98" t="s" s="65">
        <v>353</v>
      </c>
      <c r="E98" s="66">
        <f>IF(A98='MEG'!A98,'MEG'!E98)</f>
        <v>1800</v>
      </c>
      <c r="F98" s="66">
        <v>1</v>
      </c>
      <c r="G98" s="66">
        <v>1</v>
      </c>
      <c r="H98" s="66">
        <v>1</v>
      </c>
      <c r="I98" s="66">
        <v>1</v>
      </c>
      <c r="J98" s="66">
        <f>IF(AND(F98=1,G98=1,H98=1,I98=1),1,0)</f>
        <v>1</v>
      </c>
      <c r="K98" s="66">
        <v>1</v>
      </c>
      <c r="L98" s="66">
        <f>IF(AND(F98=1,G98=1,H98=1,I98=1,K98=1),1,0)</f>
        <v>1</v>
      </c>
      <c r="M98" s="66">
        <v>0</v>
      </c>
      <c r="N98" s="68">
        <v>54</v>
      </c>
      <c r="O98" t="s" s="63">
        <v>68</v>
      </c>
      <c r="P98" s="68">
        <v>40</v>
      </c>
      <c r="Q98" s="68">
        <v>16</v>
      </c>
      <c r="R98" s="68">
        <v>6</v>
      </c>
      <c r="S98" s="68">
        <v>16</v>
      </c>
      <c r="T98" s="68">
        <v>6</v>
      </c>
      <c r="U98" t="s" s="63">
        <v>340</v>
      </c>
      <c r="V98" t="s" s="63">
        <v>340</v>
      </c>
      <c r="W98" s="68">
        <v>1</v>
      </c>
      <c r="X98" s="70">
        <v>41512</v>
      </c>
      <c r="Y98" t="s" s="63">
        <v>75</v>
      </c>
      <c r="Z98" s="68"/>
      <c r="AA98" s="68"/>
      <c r="AB98" s="68"/>
      <c r="AC98" s="68"/>
      <c r="AD98" t="s" s="63">
        <v>444</v>
      </c>
      <c r="AE98" s="68">
        <f t="shared" si="201"/>
        <v>123</v>
      </c>
      <c r="AF98" s="66"/>
      <c r="AG98" s="66"/>
      <c r="AH98" s="66"/>
    </row>
    <row r="99" ht="12" customHeight="1">
      <c r="A99" t="s" s="65">
        <v>285</v>
      </c>
      <c r="B99" s="67">
        <v>42535</v>
      </c>
      <c r="C99" t="s" s="65">
        <v>453</v>
      </c>
      <c r="D99" t="s" s="65">
        <v>352</v>
      </c>
      <c r="E99" s="66">
        <f>IF(A99='MEG'!A99,'MEG'!E99)</f>
        <v>1800</v>
      </c>
      <c r="F99" s="66">
        <v>1</v>
      </c>
      <c r="G99" s="66">
        <v>1</v>
      </c>
      <c r="H99" s="66">
        <v>1</v>
      </c>
      <c r="I99" s="66">
        <v>1</v>
      </c>
      <c r="J99" s="66">
        <f>IF(AND(F99=1,G99=1,H99=1,I99=1),1,0)</f>
        <v>1</v>
      </c>
      <c r="K99" s="66">
        <v>1</v>
      </c>
      <c r="L99" s="66">
        <f>IF(AND(F99=1,G99=1,H99=1,I99=1,K99=1),1,0)</f>
        <v>1</v>
      </c>
      <c r="M99" s="66">
        <v>0</v>
      </c>
      <c r="N99" s="68">
        <v>188</v>
      </c>
      <c r="O99" t="s" s="63">
        <v>68</v>
      </c>
      <c r="P99" s="68">
        <v>45</v>
      </c>
      <c r="Q99" s="68">
        <v>16</v>
      </c>
      <c r="R99" s="68">
        <v>6</v>
      </c>
      <c r="S99" s="68">
        <v>16</v>
      </c>
      <c r="T99" s="68">
        <v>6</v>
      </c>
      <c r="U99" t="s" s="63">
        <v>340</v>
      </c>
      <c r="V99" t="s" s="63">
        <v>340</v>
      </c>
      <c r="W99" s="68">
        <v>1</v>
      </c>
      <c r="X99" s="70">
        <v>41512</v>
      </c>
      <c r="Y99" t="s" s="63">
        <v>75</v>
      </c>
      <c r="Z99" s="68"/>
      <c r="AA99" s="68"/>
      <c r="AB99" s="68"/>
      <c r="AC99" s="68"/>
      <c r="AD99" t="s" s="63">
        <v>444</v>
      </c>
      <c r="AE99" s="68">
        <f t="shared" si="201"/>
        <v>123</v>
      </c>
      <c r="AF99" s="66"/>
      <c r="AG99" s="66"/>
      <c r="AH99" s="66"/>
    </row>
    <row r="100" ht="12" customHeight="1">
      <c r="A100" t="s" s="65">
        <v>187</v>
      </c>
      <c r="B100" s="67">
        <v>42411</v>
      </c>
      <c r="C100" t="s" s="65">
        <v>368</v>
      </c>
      <c r="D100" t="s" s="65">
        <v>353</v>
      </c>
      <c r="E100" s="66">
        <f>IF(A100='MEG'!A100,'MEG'!E100)</f>
        <v>1800</v>
      </c>
      <c r="F100" s="66">
        <v>1</v>
      </c>
      <c r="G100" s="66">
        <v>1</v>
      </c>
      <c r="H100" s="66">
        <v>1</v>
      </c>
      <c r="I100" s="66">
        <v>1</v>
      </c>
      <c r="J100" s="66">
        <f>IF(AND(F100=1,G100=1,H100=1,I100=1),1,0)</f>
        <v>1</v>
      </c>
      <c r="K100" s="66">
        <v>1</v>
      </c>
      <c r="L100" s="66">
        <v>0</v>
      </c>
      <c r="M100" s="66">
        <v>60.5</v>
      </c>
      <c r="N100" s="68">
        <v>56</v>
      </c>
      <c r="O100" t="s" s="63">
        <v>68</v>
      </c>
      <c r="P100" s="68">
        <v>40</v>
      </c>
      <c r="Q100" s="68">
        <v>16</v>
      </c>
      <c r="R100" s="68">
        <v>6</v>
      </c>
      <c r="S100" s="68">
        <v>16</v>
      </c>
      <c r="T100" s="68">
        <v>6</v>
      </c>
      <c r="U100" t="s" s="63">
        <v>340</v>
      </c>
      <c r="V100" t="s" s="63">
        <v>340</v>
      </c>
      <c r="W100" s="68">
        <v>0</v>
      </c>
      <c r="X100" s="68"/>
      <c r="Y100" s="68"/>
      <c r="Z100" s="68"/>
      <c r="AA100" s="68"/>
      <c r="AB100" s="68"/>
      <c r="AC100" s="68"/>
      <c r="AD100" t="s" s="63">
        <v>422</v>
      </c>
      <c r="AE100" s="68">
        <f t="shared" si="204"/>
        <v>126</v>
      </c>
      <c r="AF100" s="66"/>
      <c r="AG100" s="66"/>
      <c r="AH100" s="66"/>
    </row>
    <row r="101" ht="12" customHeight="1">
      <c r="A101" t="s" s="65">
        <v>286</v>
      </c>
      <c r="B101" s="67">
        <v>42559</v>
      </c>
      <c r="C101" t="s" s="65">
        <v>338</v>
      </c>
      <c r="D101" t="s" s="65">
        <v>339</v>
      </c>
      <c r="E101" s="66">
        <f>IF(A101='MEG'!A101,'MEG'!E101)</f>
        <v>1800</v>
      </c>
      <c r="F101" s="66">
        <v>1</v>
      </c>
      <c r="G101" s="66">
        <v>1</v>
      </c>
      <c r="H101" s="66">
        <v>0</v>
      </c>
      <c r="I101" s="66">
        <v>0</v>
      </c>
      <c r="J101" s="66">
        <f>IF(AND(F101=1,G101=1,H101=1,I101=1),1,0)</f>
        <v>0</v>
      </c>
      <c r="K101" s="66">
        <v>1</v>
      </c>
      <c r="L101" s="66">
        <f>IF(AND(F101=1,G101=1,H101=1,I101=1,K101=1),1,0)</f>
        <v>0</v>
      </c>
      <c r="M101" s="66">
        <v>60.5</v>
      </c>
      <c r="N101" s="68">
        <v>204</v>
      </c>
      <c r="O101" t="s" s="63">
        <v>68</v>
      </c>
      <c r="P101" s="68">
        <v>45</v>
      </c>
      <c r="Q101" s="68">
        <v>16</v>
      </c>
      <c r="R101" s="68">
        <v>6</v>
      </c>
      <c r="S101" s="68">
        <v>16</v>
      </c>
      <c r="T101" s="68">
        <v>6</v>
      </c>
      <c r="U101" t="s" s="63">
        <v>340</v>
      </c>
      <c r="V101" t="s" s="63">
        <v>340</v>
      </c>
      <c r="W101" s="68">
        <v>0</v>
      </c>
      <c r="X101" s="68"/>
      <c r="Y101" s="68"/>
      <c r="Z101" s="68"/>
      <c r="AA101" s="68"/>
      <c r="AB101" s="68"/>
      <c r="AC101" s="68"/>
      <c r="AD101" t="s" s="63">
        <v>422</v>
      </c>
      <c r="AE101" s="68">
        <f t="shared" si="204"/>
        <v>126</v>
      </c>
      <c r="AF101" t="s" s="65">
        <v>430</v>
      </c>
      <c r="AG101" s="66"/>
      <c r="AH101" s="66"/>
    </row>
    <row r="102" ht="12" customHeight="1">
      <c r="A102" t="s" s="65">
        <v>218</v>
      </c>
      <c r="B102" s="67">
        <v>42417</v>
      </c>
      <c r="C102" t="s" s="65">
        <v>338</v>
      </c>
      <c r="D102" t="s" s="65">
        <v>339</v>
      </c>
      <c r="E102" s="66">
        <f>IF(A102='MEG'!A102,'MEG'!E102)</f>
        <v>1800</v>
      </c>
      <c r="F102" s="66">
        <v>1</v>
      </c>
      <c r="G102" s="66">
        <v>1</v>
      </c>
      <c r="H102" s="66">
        <v>1</v>
      </c>
      <c r="I102" s="66">
        <v>0</v>
      </c>
      <c r="J102" s="66">
        <f>IF(AND(F102=1,G102=1,H102=1,I102=1),1,0)</f>
        <v>0</v>
      </c>
      <c r="K102" s="66">
        <v>1</v>
      </c>
      <c r="L102" s="66">
        <f>IF(AND(F102=1,G102=1,H102=1,I102=1,K102=1),1,0)</f>
        <v>0</v>
      </c>
      <c r="M102" s="66">
        <v>0</v>
      </c>
      <c r="N102" s="68">
        <v>53</v>
      </c>
      <c r="O102" t="s" s="63">
        <v>68</v>
      </c>
      <c r="P102" s="68">
        <v>38</v>
      </c>
      <c r="Q102" s="68">
        <v>16</v>
      </c>
      <c r="R102" s="68">
        <v>6</v>
      </c>
      <c r="S102" s="68">
        <v>16</v>
      </c>
      <c r="T102" s="68">
        <v>6</v>
      </c>
      <c r="U102" t="s" s="63">
        <v>340</v>
      </c>
      <c r="V102" t="s" s="63">
        <v>454</v>
      </c>
      <c r="W102" s="68">
        <v>0</v>
      </c>
      <c r="X102" s="68"/>
      <c r="Y102" s="68"/>
      <c r="Z102" s="68"/>
      <c r="AA102" s="68"/>
      <c r="AB102" s="68"/>
      <c r="AC102" s="68"/>
      <c r="AD102" t="s" s="63">
        <v>410</v>
      </c>
      <c r="AE102" s="68">
        <f t="shared" si="166"/>
        <v>120</v>
      </c>
      <c r="AF102" t="s" s="65">
        <v>455</v>
      </c>
      <c r="AG102" s="66"/>
      <c r="AH102" s="66"/>
    </row>
    <row r="103" ht="12" customHeight="1">
      <c r="A103" t="s" s="65">
        <v>288</v>
      </c>
      <c r="B103" s="67">
        <v>42552</v>
      </c>
      <c r="C103" t="s" s="65">
        <v>338</v>
      </c>
      <c r="D103" t="s" s="65">
        <v>353</v>
      </c>
      <c r="E103" s="66">
        <f>IF(A103='MEG'!A103,'MEG'!E103)</f>
        <v>1800</v>
      </c>
      <c r="F103" s="66">
        <v>1</v>
      </c>
      <c r="G103" s="66">
        <v>1</v>
      </c>
      <c r="H103" s="66">
        <v>1</v>
      </c>
      <c r="I103" s="66">
        <v>1</v>
      </c>
      <c r="J103" s="66">
        <f>IF(AND(F103=1,G103=1,H103=1,I103=1),1,0)</f>
        <v>1</v>
      </c>
      <c r="K103" s="66">
        <v>1</v>
      </c>
      <c r="L103" s="66">
        <v>0</v>
      </c>
      <c r="M103" s="66">
        <v>0</v>
      </c>
      <c r="N103" s="68">
        <v>188</v>
      </c>
      <c r="O103" t="s" s="63">
        <v>68</v>
      </c>
      <c r="P103" s="68">
        <v>42</v>
      </c>
      <c r="Q103" s="68">
        <v>16</v>
      </c>
      <c r="R103" s="68">
        <v>6</v>
      </c>
      <c r="S103" s="68">
        <v>16</v>
      </c>
      <c r="T103" s="68">
        <v>6</v>
      </c>
      <c r="U103" t="s" s="63">
        <v>340</v>
      </c>
      <c r="V103" t="s" s="63">
        <v>454</v>
      </c>
      <c r="W103" s="68">
        <v>0</v>
      </c>
      <c r="X103" s="68"/>
      <c r="Y103" s="68"/>
      <c r="Z103" s="68"/>
      <c r="AA103" s="68"/>
      <c r="AB103" s="68"/>
      <c r="AC103" s="68"/>
      <c r="AD103" t="s" s="63">
        <v>410</v>
      </c>
      <c r="AE103" s="68">
        <f t="shared" si="166"/>
        <v>120</v>
      </c>
      <c r="AF103" s="66"/>
      <c r="AG103" s="66"/>
      <c r="AH103" s="66"/>
    </row>
    <row r="104" ht="12" customHeight="1">
      <c r="A104" t="s" s="65">
        <v>128</v>
      </c>
      <c r="B104" s="67">
        <v>42459</v>
      </c>
      <c r="C104" t="s" s="65">
        <v>456</v>
      </c>
      <c r="D104" t="s" s="65">
        <v>339</v>
      </c>
      <c r="E104" s="66">
        <f>IF(A104='MEG'!A104,'MEG'!E104)</f>
        <v>1800</v>
      </c>
      <c r="F104" s="66">
        <v>1</v>
      </c>
      <c r="G104" s="66">
        <v>1</v>
      </c>
      <c r="H104" s="66">
        <v>1</v>
      </c>
      <c r="I104" s="66">
        <v>1</v>
      </c>
      <c r="J104" s="66">
        <f>IF(AND(F104=1,G104=1,H104=1,I104=1),1,0)</f>
        <v>1</v>
      </c>
      <c r="K104" s="66">
        <v>0</v>
      </c>
      <c r="L104" s="66">
        <f>IF(AND(F104=1,G104=1,H104=1,I104=1,K104=1),1,0)</f>
        <v>0</v>
      </c>
      <c r="M104" s="66">
        <v>0</v>
      </c>
      <c r="N104" s="68">
        <v>63</v>
      </c>
      <c r="O104" t="s" s="63">
        <v>68</v>
      </c>
      <c r="P104" s="68">
        <v>40</v>
      </c>
      <c r="Q104" s="68">
        <v>16.5</v>
      </c>
      <c r="R104" s="68">
        <v>6</v>
      </c>
      <c r="S104" s="68">
        <v>16.5</v>
      </c>
      <c r="T104" s="68">
        <v>6</v>
      </c>
      <c r="U104" t="s" s="63">
        <v>340</v>
      </c>
      <c r="V104" t="s" s="63">
        <v>340</v>
      </c>
      <c r="W104" s="68">
        <v>0</v>
      </c>
      <c r="X104" s="68"/>
      <c r="Y104" s="68"/>
      <c r="Z104" s="68"/>
      <c r="AA104" s="68"/>
      <c r="AB104" s="68"/>
      <c r="AC104" s="68"/>
      <c r="AD104" t="s" s="63">
        <v>414</v>
      </c>
      <c r="AE104" s="68">
        <f t="shared" si="175"/>
        <v>122</v>
      </c>
      <c r="AF104" s="66"/>
      <c r="AG104" s="66"/>
      <c r="AH104" s="66"/>
    </row>
    <row r="105" ht="12" customHeight="1">
      <c r="A105" t="s" s="65">
        <v>219</v>
      </c>
      <c r="B105" s="67">
        <v>42465</v>
      </c>
      <c r="C105" t="s" s="65">
        <v>457</v>
      </c>
      <c r="D105" t="s" s="65">
        <v>339</v>
      </c>
      <c r="E105" s="66">
        <f>IF(A105='MEG'!A105,'MEG'!E105)</f>
        <v>1800</v>
      </c>
      <c r="F105" s="66">
        <v>1</v>
      </c>
      <c r="G105" s="66">
        <v>1</v>
      </c>
      <c r="H105" s="66">
        <v>1</v>
      </c>
      <c r="I105" s="66">
        <v>1</v>
      </c>
      <c r="J105" s="66">
        <f>IF(AND(F105=1,G105=1,H105=1,I105=1),1,0)</f>
        <v>1</v>
      </c>
      <c r="K105" s="66">
        <v>0</v>
      </c>
      <c r="L105" s="66">
        <f>IF(AND(F105=1,G105=1,H105=1,I105=1,K105=1),1,0)</f>
        <v>0</v>
      </c>
      <c r="M105" s="66">
        <v>0</v>
      </c>
      <c r="N105" s="68">
        <v>70</v>
      </c>
      <c r="O105" t="s" s="63">
        <v>68</v>
      </c>
      <c r="P105" s="68">
        <v>41</v>
      </c>
      <c r="Q105" s="68">
        <v>16</v>
      </c>
      <c r="R105" s="68">
        <v>6</v>
      </c>
      <c r="S105" s="68">
        <v>16</v>
      </c>
      <c r="T105" s="68">
        <v>6</v>
      </c>
      <c r="U105" t="s" s="63">
        <v>340</v>
      </c>
      <c r="V105" t="s" s="63">
        <v>340</v>
      </c>
      <c r="W105" s="68">
        <v>0</v>
      </c>
      <c r="X105" s="68"/>
      <c r="Y105" s="68"/>
      <c r="Z105" s="68"/>
      <c r="AA105" s="68"/>
      <c r="AB105" s="68"/>
      <c r="AC105" s="68"/>
      <c r="AD105" t="s" s="63">
        <v>346</v>
      </c>
      <c r="AE105" s="68">
        <f t="shared" si="11"/>
        <v>117</v>
      </c>
      <c r="AF105" s="66"/>
      <c r="AG105" s="66"/>
      <c r="AH105" s="66"/>
    </row>
    <row r="106" ht="12" customHeight="1">
      <c r="A106" t="s" s="65">
        <v>289</v>
      </c>
      <c r="B106" s="67">
        <v>42587</v>
      </c>
      <c r="C106" t="s" s="65">
        <v>338</v>
      </c>
      <c r="D106" t="s" s="65">
        <v>339</v>
      </c>
      <c r="E106" s="66">
        <f>IF(A106='MEG'!A106,'MEG'!E106)</f>
        <v>1800</v>
      </c>
      <c r="F106" s="66">
        <v>1</v>
      </c>
      <c r="G106" s="66">
        <v>1</v>
      </c>
      <c r="H106" s="66">
        <v>1</v>
      </c>
      <c r="I106" s="66">
        <v>1</v>
      </c>
      <c r="J106" s="66">
        <f>IF(AND(F106=1,G106=1,H106=1,I106=1),1,0)</f>
        <v>1</v>
      </c>
      <c r="K106" s="66">
        <v>0</v>
      </c>
      <c r="L106" s="66">
        <f>IF(AND(F106=1,G106=1,H106=1,I106=1,K106=1),1,0)</f>
        <v>0</v>
      </c>
      <c r="M106" s="66">
        <v>0</v>
      </c>
      <c r="N106" s="68">
        <v>192</v>
      </c>
      <c r="O106" t="s" s="63">
        <v>68</v>
      </c>
      <c r="P106" s="68">
        <v>43</v>
      </c>
      <c r="Q106" s="68">
        <v>16</v>
      </c>
      <c r="R106" s="68">
        <v>6</v>
      </c>
      <c r="S106" s="68">
        <v>16</v>
      </c>
      <c r="T106" s="68">
        <v>6</v>
      </c>
      <c r="U106" t="s" s="63">
        <v>340</v>
      </c>
      <c r="V106" t="s" s="63">
        <v>340</v>
      </c>
      <c r="W106" s="68">
        <v>0</v>
      </c>
      <c r="X106" s="68"/>
      <c r="Y106" s="68"/>
      <c r="Z106" s="68"/>
      <c r="AA106" s="68"/>
      <c r="AB106" s="68"/>
      <c r="AC106" s="68"/>
      <c r="AD106" t="s" s="63">
        <v>346</v>
      </c>
      <c r="AE106" s="68">
        <f t="shared" si="11"/>
        <v>117</v>
      </c>
      <c r="AF106" s="66"/>
      <c r="AG106" s="66"/>
      <c r="AH106" s="66"/>
    </row>
    <row r="107" ht="12" customHeight="1">
      <c r="A107" t="s" s="65">
        <v>220</v>
      </c>
      <c r="B107" s="67">
        <v>42466</v>
      </c>
      <c r="C107" t="s" s="65">
        <v>338</v>
      </c>
      <c r="D107" t="s" s="65">
        <v>339</v>
      </c>
      <c r="E107" s="66">
        <f>IF(A107='MEG'!A107,'MEG'!E107)</f>
        <v>1800</v>
      </c>
      <c r="F107" s="66">
        <v>1</v>
      </c>
      <c r="G107" s="66">
        <v>1</v>
      </c>
      <c r="H107" s="66">
        <v>1</v>
      </c>
      <c r="I107" s="66">
        <v>1</v>
      </c>
      <c r="J107" s="66">
        <f>IF(AND(F107=1,G107=1,H107=1,I107=1),1,0)</f>
        <v>1</v>
      </c>
      <c r="K107" s="66">
        <v>0</v>
      </c>
      <c r="L107" s="66">
        <f>IF(AND(F107=1,G107=1,H107=1,I107=1,K107=1),1,0)</f>
        <v>0</v>
      </c>
      <c r="M107" s="66">
        <v>0</v>
      </c>
      <c r="N107" s="68">
        <v>65</v>
      </c>
      <c r="O107" t="s" s="63">
        <v>68</v>
      </c>
      <c r="P107" s="68">
        <v>40</v>
      </c>
      <c r="Q107" s="68">
        <v>14</v>
      </c>
      <c r="R107" s="68">
        <v>5</v>
      </c>
      <c r="S107" s="68">
        <v>15</v>
      </c>
      <c r="T107" s="68">
        <v>7</v>
      </c>
      <c r="U107" t="s" s="63">
        <v>340</v>
      </c>
      <c r="V107" t="s" s="63">
        <v>340</v>
      </c>
      <c r="W107" s="68">
        <v>0</v>
      </c>
      <c r="X107" s="68"/>
      <c r="Y107" s="68"/>
      <c r="Z107" s="68"/>
      <c r="AA107" s="68"/>
      <c r="AB107" s="68"/>
      <c r="AC107" s="68"/>
      <c r="AD107" t="s" s="63">
        <v>458</v>
      </c>
      <c r="AE107" s="68">
        <f t="shared" si="384" ref="AE107:AE108">9*16+3</f>
        <v>147</v>
      </c>
      <c r="AF107" s="66"/>
      <c r="AG107" s="66"/>
      <c r="AH107" s="66"/>
    </row>
    <row r="108" ht="12" customHeight="1">
      <c r="A108" t="s" s="65">
        <v>291</v>
      </c>
      <c r="B108" s="67">
        <v>42594</v>
      </c>
      <c r="C108" t="s" s="65">
        <v>338</v>
      </c>
      <c r="D108" t="s" s="65">
        <v>339</v>
      </c>
      <c r="E108" s="66">
        <f>IF(A108='MEG'!A108,'MEG'!E108)</f>
        <v>1800</v>
      </c>
      <c r="F108" s="66">
        <v>1</v>
      </c>
      <c r="G108" s="66">
        <v>1</v>
      </c>
      <c r="H108" s="66">
        <v>1</v>
      </c>
      <c r="I108" s="66">
        <v>1</v>
      </c>
      <c r="J108" s="66">
        <f>IF(AND(F108=1,G108=1,H108=1,I108=1),1,0)</f>
        <v>1</v>
      </c>
      <c r="K108" s="66">
        <v>0</v>
      </c>
      <c r="L108" s="66">
        <f>IF(AND(F108=1,G108=1,H108=1,I108=1,K108=1),1,0)</f>
        <v>0</v>
      </c>
      <c r="M108" s="66">
        <v>0</v>
      </c>
      <c r="N108" s="68">
        <v>193</v>
      </c>
      <c r="O108" t="s" s="63">
        <v>68</v>
      </c>
      <c r="P108" s="68">
        <v>44</v>
      </c>
      <c r="Q108" s="68">
        <v>14</v>
      </c>
      <c r="R108" s="68">
        <v>5</v>
      </c>
      <c r="S108" s="68">
        <v>15</v>
      </c>
      <c r="T108" s="68">
        <v>7</v>
      </c>
      <c r="U108" t="s" s="63">
        <v>340</v>
      </c>
      <c r="V108" t="s" s="63">
        <v>340</v>
      </c>
      <c r="W108" s="68">
        <v>0</v>
      </c>
      <c r="X108" s="68"/>
      <c r="Y108" s="68"/>
      <c r="Z108" s="68"/>
      <c r="AA108" s="68"/>
      <c r="AB108" s="68"/>
      <c r="AC108" s="68"/>
      <c r="AD108" t="s" s="63">
        <v>458</v>
      </c>
      <c r="AE108" s="68">
        <f t="shared" si="384"/>
        <v>147</v>
      </c>
      <c r="AF108" s="66"/>
      <c r="AG108" s="66"/>
      <c r="AH108" s="66"/>
    </row>
    <row r="109" ht="12" customHeight="1">
      <c r="A109" t="s" s="65">
        <v>221</v>
      </c>
      <c r="B109" s="67">
        <v>42472</v>
      </c>
      <c r="C109" t="s" s="65">
        <v>338</v>
      </c>
      <c r="D109" t="s" s="65">
        <v>339</v>
      </c>
      <c r="E109" s="66">
        <f>IF(A109='MEG'!A109,'MEG'!E109)</f>
        <v>1800</v>
      </c>
      <c r="F109" s="66">
        <v>1</v>
      </c>
      <c r="G109" s="66">
        <v>1</v>
      </c>
      <c r="H109" s="66">
        <v>1</v>
      </c>
      <c r="I109" s="66">
        <v>1</v>
      </c>
      <c r="J109" s="66">
        <f>IF(AND(F109=1,G109=1,H109=1,I109=1),1,0)</f>
        <v>1</v>
      </c>
      <c r="K109" s="66">
        <v>0</v>
      </c>
      <c r="L109" s="66">
        <f>IF(AND(F109=1,G109=1,H109=1,I109=1,K109=1),1,0)</f>
        <v>0</v>
      </c>
      <c r="M109" s="66">
        <v>0</v>
      </c>
      <c r="N109" s="68">
        <v>55</v>
      </c>
      <c r="O109" t="s" s="63">
        <v>75</v>
      </c>
      <c r="P109" s="68">
        <v>40</v>
      </c>
      <c r="Q109" s="68">
        <v>18</v>
      </c>
      <c r="R109" s="68">
        <v>7</v>
      </c>
      <c r="S109" s="68">
        <v>16</v>
      </c>
      <c r="T109" s="68">
        <v>6</v>
      </c>
      <c r="U109" t="s" s="63">
        <v>340</v>
      </c>
      <c r="V109" t="s" s="63">
        <v>340</v>
      </c>
      <c r="W109" s="68">
        <v>0</v>
      </c>
      <c r="X109" s="68"/>
      <c r="Y109" s="68"/>
      <c r="Z109" s="68"/>
      <c r="AA109" s="68"/>
      <c r="AB109" s="68"/>
      <c r="AC109" s="68"/>
      <c r="AD109" t="s" s="63">
        <v>429</v>
      </c>
      <c r="AE109" s="68">
        <f t="shared" si="258"/>
        <v>135</v>
      </c>
      <c r="AF109" s="66"/>
      <c r="AG109" s="66"/>
      <c r="AH109" s="66"/>
    </row>
    <row r="110" ht="12" customHeight="1">
      <c r="A110" t="s" s="65">
        <v>292</v>
      </c>
      <c r="B110" s="67">
        <v>42606</v>
      </c>
      <c r="C110" t="s" s="65">
        <v>338</v>
      </c>
      <c r="D110" t="s" s="65">
        <v>353</v>
      </c>
      <c r="E110" s="66">
        <f>IF(A110='MEG'!A110,'MEG'!E110)</f>
        <v>1800</v>
      </c>
      <c r="F110" s="66">
        <v>1</v>
      </c>
      <c r="G110" s="66">
        <v>1</v>
      </c>
      <c r="H110" s="66">
        <v>1</v>
      </c>
      <c r="I110" s="66">
        <v>0</v>
      </c>
      <c r="J110" s="66">
        <f>IF(AND(F110=1,G110=1,H110=1,I110=1),1,0)</f>
        <v>0</v>
      </c>
      <c r="K110" s="66">
        <v>0</v>
      </c>
      <c r="L110" s="66">
        <f>IF(AND(F110=1,G110=1,H110=1,I110=1,K110=1),1,0)</f>
        <v>0</v>
      </c>
      <c r="M110" s="66">
        <v>0</v>
      </c>
      <c r="N110" s="68">
        <v>189</v>
      </c>
      <c r="O110" t="s" s="63">
        <v>75</v>
      </c>
      <c r="P110" s="68">
        <v>45</v>
      </c>
      <c r="Q110" s="68">
        <v>18</v>
      </c>
      <c r="R110" s="68">
        <v>7</v>
      </c>
      <c r="S110" s="68">
        <v>16</v>
      </c>
      <c r="T110" s="68">
        <v>6</v>
      </c>
      <c r="U110" t="s" s="63">
        <v>340</v>
      </c>
      <c r="V110" t="s" s="63">
        <v>340</v>
      </c>
      <c r="W110" s="68">
        <v>0</v>
      </c>
      <c r="X110" s="68"/>
      <c r="Y110" s="68"/>
      <c r="Z110" s="68"/>
      <c r="AA110" s="68"/>
      <c r="AB110" s="68"/>
      <c r="AC110" s="68"/>
      <c r="AD110" t="s" s="63">
        <v>429</v>
      </c>
      <c r="AE110" s="68">
        <f t="shared" si="258"/>
        <v>135</v>
      </c>
      <c r="AF110" t="s" s="65">
        <v>459</v>
      </c>
      <c r="AG110" s="66"/>
      <c r="AH110" s="66"/>
    </row>
    <row r="111" ht="12" customHeight="1">
      <c r="A111" t="s" s="65">
        <v>460</v>
      </c>
      <c r="B111" s="67">
        <v>42235</v>
      </c>
      <c r="C111" t="s" s="65">
        <v>416</v>
      </c>
      <c r="D111" t="s" s="65">
        <v>353</v>
      </c>
      <c r="E111" s="66">
        <f>IF(A111='MEG'!A111,'MEG'!E111)</f>
        <v>1200</v>
      </c>
      <c r="F111" s="66">
        <v>1</v>
      </c>
      <c r="G111" s="66">
        <v>1</v>
      </c>
      <c r="H111" s="66">
        <v>1</v>
      </c>
      <c r="I111" s="66">
        <v>1</v>
      </c>
      <c r="J111" s="66">
        <f>IF(AND(F111=1,G111=1,H111=1,I111=1),1,0)</f>
        <v>1</v>
      </c>
      <c r="K111" s="66">
        <v>0</v>
      </c>
      <c r="L111" s="66">
        <f>IF(AND(F111=1,G111=1,H111=1,I111=1,K111=1),1,0)</f>
        <v>0</v>
      </c>
      <c r="M111" s="66">
        <v>0</v>
      </c>
      <c r="N111" s="68">
        <v>0</v>
      </c>
      <c r="O111" s="68"/>
      <c r="P111" s="68"/>
      <c r="Q111" s="68"/>
      <c r="R111" s="68"/>
      <c r="S111" s="68"/>
      <c r="T111" s="68"/>
      <c r="U111" s="68"/>
      <c r="V111" s="68"/>
      <c r="W111" s="68">
        <v>1</v>
      </c>
      <c r="X111" s="70">
        <v>41247</v>
      </c>
      <c r="Y111" t="s" s="63">
        <v>75</v>
      </c>
      <c r="Z111" s="68"/>
      <c r="AA111" s="68"/>
      <c r="AB111" s="68"/>
      <c r="AC111" s="68"/>
      <c r="AD111" t="s" s="63">
        <v>461</v>
      </c>
      <c r="AE111" s="68">
        <f>8*16+2</f>
        <v>130</v>
      </c>
      <c r="AF111" t="s" s="65">
        <v>462</v>
      </c>
      <c r="AG111" s="66"/>
      <c r="AH111" s="66"/>
    </row>
    <row r="112" ht="12" customHeight="1">
      <c r="A112" t="s" s="65">
        <v>222</v>
      </c>
      <c r="B112" s="67">
        <v>42234</v>
      </c>
      <c r="C112" t="s" s="65">
        <v>338</v>
      </c>
      <c r="D112" t="s" s="65">
        <v>339</v>
      </c>
      <c r="E112" s="66">
        <f>IF(A112='MEG'!A112,'MEG'!E112)</f>
        <v>1200</v>
      </c>
      <c r="F112" s="66">
        <v>1</v>
      </c>
      <c r="G112" s="66">
        <v>1</v>
      </c>
      <c r="H112" s="66">
        <v>1</v>
      </c>
      <c r="I112" s="66">
        <v>1</v>
      </c>
      <c r="J112" s="66">
        <f>IF(AND(F112=1,G112=1,H112=1,I112=1),1,0)</f>
        <v>1</v>
      </c>
      <c r="K112" s="66">
        <v>1</v>
      </c>
      <c r="L112" s="66">
        <f>IF(AND(F112=1,G112=1,H112=1,I112=1,K112=1),1,0)</f>
        <v>1</v>
      </c>
      <c r="M112" s="66">
        <v>0</v>
      </c>
      <c r="N112" s="68">
        <v>54</v>
      </c>
      <c r="O112" t="s" s="63">
        <v>75</v>
      </c>
      <c r="P112" s="68">
        <v>38</v>
      </c>
      <c r="Q112" s="68">
        <v>16</v>
      </c>
      <c r="R112" s="68">
        <v>6</v>
      </c>
      <c r="S112" s="68">
        <v>20</v>
      </c>
      <c r="T112" s="68">
        <v>7</v>
      </c>
      <c r="U112" t="s" s="63">
        <v>405</v>
      </c>
      <c r="V112" t="s" s="63">
        <v>340</v>
      </c>
      <c r="W112" s="68">
        <v>0</v>
      </c>
      <c r="X112" s="68"/>
      <c r="Y112" s="68"/>
      <c r="Z112" s="68"/>
      <c r="AA112" s="68"/>
      <c r="AB112" s="68"/>
      <c r="AC112" s="68"/>
      <c r="AD112" t="s" s="63">
        <v>379</v>
      </c>
      <c r="AE112" s="68">
        <f t="shared" si="75"/>
        <v>111</v>
      </c>
      <c r="AF112" s="66"/>
      <c r="AG112" s="66"/>
      <c r="AH112" s="66"/>
    </row>
    <row r="113" ht="12" customHeight="1">
      <c r="A113" t="s" s="65">
        <v>293</v>
      </c>
      <c r="B113" s="67">
        <v>42373</v>
      </c>
      <c r="C113" t="s" s="65">
        <v>338</v>
      </c>
      <c r="D113" t="s" s="65">
        <v>339</v>
      </c>
      <c r="E113" s="66">
        <f>IF(A113='MEG'!A113,'MEG'!E113)</f>
        <v>1800</v>
      </c>
      <c r="F113" s="66">
        <v>1</v>
      </c>
      <c r="G113" s="66">
        <v>1</v>
      </c>
      <c r="H113" s="66">
        <v>1</v>
      </c>
      <c r="I113" s="66">
        <v>1</v>
      </c>
      <c r="J113" s="66">
        <f>IF(AND(F113=1,G113=1,H113=1,I113=1),1,0)</f>
        <v>1</v>
      </c>
      <c r="K113" s="66">
        <v>1</v>
      </c>
      <c r="L113" s="66">
        <f>IF(AND(F113=1,G113=1,H113=1,I113=1,K113=1),1,0)</f>
        <v>1</v>
      </c>
      <c r="M113" s="66">
        <v>0</v>
      </c>
      <c r="N113" s="68">
        <v>193</v>
      </c>
      <c r="O113" t="s" s="63">
        <v>75</v>
      </c>
      <c r="P113" s="68">
        <v>44</v>
      </c>
      <c r="Q113" s="68">
        <v>16</v>
      </c>
      <c r="R113" s="68">
        <v>6</v>
      </c>
      <c r="S113" s="68">
        <v>20</v>
      </c>
      <c r="T113" s="68">
        <v>7</v>
      </c>
      <c r="U113" t="s" s="63">
        <v>405</v>
      </c>
      <c r="V113" t="s" s="63">
        <v>340</v>
      </c>
      <c r="W113" s="68">
        <v>0</v>
      </c>
      <c r="X113" s="68"/>
      <c r="Y113" s="68"/>
      <c r="Z113" s="68"/>
      <c r="AA113" s="68"/>
      <c r="AB113" s="68"/>
      <c r="AC113" s="68"/>
      <c r="AD113" t="s" s="63">
        <v>379</v>
      </c>
      <c r="AE113" s="68">
        <f t="shared" si="75"/>
        <v>111</v>
      </c>
      <c r="AF113" s="66"/>
      <c r="AG113" s="66"/>
      <c r="AH113" s="66"/>
    </row>
    <row r="114" ht="12" customHeight="1">
      <c r="A114" t="s" s="65">
        <v>223</v>
      </c>
      <c r="B114" s="67">
        <v>42237</v>
      </c>
      <c r="C114" t="s" s="65">
        <v>338</v>
      </c>
      <c r="D114" t="s" s="65">
        <v>339</v>
      </c>
      <c r="E114" s="66">
        <f>IF(A114='MEG'!A114,'MEG'!E114)</f>
        <v>1200</v>
      </c>
      <c r="F114" s="66">
        <v>1</v>
      </c>
      <c r="G114" s="66">
        <v>1</v>
      </c>
      <c r="H114" s="66">
        <v>0</v>
      </c>
      <c r="I114" s="66">
        <v>0</v>
      </c>
      <c r="J114" s="66">
        <f>IF(AND(F114=1,G114=1,H114=1,I114=1),1,0)</f>
        <v>0</v>
      </c>
      <c r="K114" s="66">
        <v>1</v>
      </c>
      <c r="L114" s="66">
        <f>IF(AND(F114=1,G114=1,H114=1,I114=1,K114=1),1,0)</f>
        <v>0</v>
      </c>
      <c r="M114" s="66">
        <v>0</v>
      </c>
      <c r="N114" s="68">
        <v>59</v>
      </c>
      <c r="O114" t="s" s="63">
        <v>75</v>
      </c>
      <c r="P114" s="68"/>
      <c r="Q114" s="68">
        <v>18</v>
      </c>
      <c r="R114" s="68">
        <v>7</v>
      </c>
      <c r="S114" s="68">
        <v>19</v>
      </c>
      <c r="T114" s="68">
        <v>7</v>
      </c>
      <c r="U114" t="s" s="63">
        <v>405</v>
      </c>
      <c r="V114" t="s" s="63">
        <v>340</v>
      </c>
      <c r="W114" s="68">
        <v>0</v>
      </c>
      <c r="X114" s="68"/>
      <c r="Y114" s="68"/>
      <c r="Z114" s="68"/>
      <c r="AA114" s="68"/>
      <c r="AB114" s="68"/>
      <c r="AC114" s="68"/>
      <c r="AD114" t="s" s="63">
        <v>422</v>
      </c>
      <c r="AE114" s="68">
        <f t="shared" si="204"/>
        <v>126</v>
      </c>
      <c r="AF114" t="s" s="65">
        <v>430</v>
      </c>
      <c r="AG114" s="66"/>
      <c r="AH114" s="66"/>
    </row>
    <row r="115" ht="12" customHeight="1">
      <c r="A115" t="s" s="65">
        <v>294</v>
      </c>
      <c r="B115" s="67">
        <v>42367</v>
      </c>
      <c r="C115" t="s" s="65">
        <v>463</v>
      </c>
      <c r="D115" t="s" s="65">
        <v>339</v>
      </c>
      <c r="E115" s="66">
        <f>IF(A115='MEG'!A115,'MEG'!E115)</f>
        <v>1800</v>
      </c>
      <c r="F115" s="66">
        <v>1</v>
      </c>
      <c r="G115" s="66">
        <v>1</v>
      </c>
      <c r="H115" s="66">
        <v>1</v>
      </c>
      <c r="I115" s="66">
        <v>1</v>
      </c>
      <c r="J115" s="66">
        <f>IF(AND(F115=1,G115=1,H115=1,I115=1),1,0)</f>
        <v>1</v>
      </c>
      <c r="K115" s="66">
        <v>1</v>
      </c>
      <c r="L115" s="66">
        <v>0</v>
      </c>
      <c r="M115" s="66">
        <v>0</v>
      </c>
      <c r="N115" s="68">
        <v>186</v>
      </c>
      <c r="O115" t="s" s="63">
        <v>75</v>
      </c>
      <c r="P115" s="68">
        <v>43</v>
      </c>
      <c r="Q115" s="68">
        <v>18</v>
      </c>
      <c r="R115" s="68">
        <v>7</v>
      </c>
      <c r="S115" s="68">
        <v>19</v>
      </c>
      <c r="T115" s="68">
        <v>7</v>
      </c>
      <c r="U115" t="s" s="63">
        <v>405</v>
      </c>
      <c r="V115" t="s" s="63">
        <v>340</v>
      </c>
      <c r="W115" s="68">
        <v>0</v>
      </c>
      <c r="X115" s="68"/>
      <c r="Y115" s="68"/>
      <c r="Z115" s="68"/>
      <c r="AA115" s="68"/>
      <c r="AB115" s="68"/>
      <c r="AC115" s="68"/>
      <c r="AD115" t="s" s="63">
        <v>422</v>
      </c>
      <c r="AE115" s="68">
        <f t="shared" si="204"/>
        <v>126</v>
      </c>
      <c r="AF115" s="66"/>
      <c r="AG115" s="66"/>
      <c r="AH115" s="66"/>
    </row>
    <row r="116" ht="12" customHeight="1">
      <c r="A116" t="s" s="65">
        <v>225</v>
      </c>
      <c r="B116" s="67">
        <v>42250</v>
      </c>
      <c r="C116" t="s" s="65">
        <v>464</v>
      </c>
      <c r="D116" t="s" s="65">
        <v>339</v>
      </c>
      <c r="E116" s="66">
        <f>IF(A116='MEG'!A116,'MEG'!E116)</f>
        <v>1200</v>
      </c>
      <c r="F116" s="66">
        <v>1</v>
      </c>
      <c r="G116" s="66">
        <v>1</v>
      </c>
      <c r="H116" s="66">
        <v>1</v>
      </c>
      <c r="I116" s="66">
        <v>1</v>
      </c>
      <c r="J116" s="66">
        <f>IF(AND(F116=1,G116=1,H116=1,I116=1),1,0)</f>
        <v>1</v>
      </c>
      <c r="K116" s="66">
        <v>1</v>
      </c>
      <c r="L116" s="66">
        <f>IF(AND(F116=1,G116=1,H116=1,I116=1,K116=1),1,0)</f>
        <v>1</v>
      </c>
      <c r="M116" s="66">
        <v>0</v>
      </c>
      <c r="N116" s="68">
        <v>62</v>
      </c>
      <c r="O116" t="s" s="63">
        <v>68</v>
      </c>
      <c r="P116" s="68">
        <v>40</v>
      </c>
      <c r="Q116" s="68"/>
      <c r="R116" s="68">
        <v>6</v>
      </c>
      <c r="S116" s="68"/>
      <c r="T116" s="68">
        <v>7</v>
      </c>
      <c r="U116" s="68"/>
      <c r="V116" s="68"/>
      <c r="W116" s="68">
        <v>1</v>
      </c>
      <c r="X116" s="70">
        <v>41538</v>
      </c>
      <c r="Y116" t="s" s="63">
        <v>68</v>
      </c>
      <c r="Z116" s="68"/>
      <c r="AA116" s="68"/>
      <c r="AB116" s="68"/>
      <c r="AC116" s="68"/>
      <c r="AD116" t="s" s="63">
        <v>417</v>
      </c>
      <c r="AE116" s="68">
        <f t="shared" si="183"/>
        <v>124</v>
      </c>
      <c r="AF116" s="66"/>
      <c r="AG116" s="66"/>
      <c r="AH116" s="66"/>
    </row>
    <row r="117" ht="12" customHeight="1">
      <c r="A117" t="s" s="65">
        <v>295</v>
      </c>
      <c r="B117" s="67">
        <v>42373</v>
      </c>
      <c r="C117" t="s" s="65">
        <v>338</v>
      </c>
      <c r="D117" t="s" s="65">
        <v>339</v>
      </c>
      <c r="E117" s="66">
        <f>IF(A117='MEG'!A117,'MEG'!E117)</f>
        <v>1800</v>
      </c>
      <c r="F117" s="66">
        <v>1</v>
      </c>
      <c r="G117" s="66">
        <v>1</v>
      </c>
      <c r="H117" s="66">
        <v>1</v>
      </c>
      <c r="I117" s="66">
        <v>1</v>
      </c>
      <c r="J117" s="66">
        <f>IF(AND(F117=1,G117=1,H117=1,I117=1),1,0)</f>
        <v>1</v>
      </c>
      <c r="K117" s="66">
        <v>1</v>
      </c>
      <c r="L117" s="66">
        <f>IF(AND(F117=1,G117=1,H117=1,I117=1,K117=1),1,0)</f>
        <v>1</v>
      </c>
      <c r="M117" s="66">
        <v>0</v>
      </c>
      <c r="N117" s="68">
        <v>185</v>
      </c>
      <c r="O117" t="s" s="63">
        <v>68</v>
      </c>
      <c r="P117" s="68">
        <v>43</v>
      </c>
      <c r="Q117" s="68"/>
      <c r="R117" s="68">
        <v>6</v>
      </c>
      <c r="S117" s="68"/>
      <c r="T117" s="68">
        <v>7</v>
      </c>
      <c r="U117" s="68"/>
      <c r="V117" s="68"/>
      <c r="W117" s="68">
        <v>1</v>
      </c>
      <c r="X117" s="70">
        <v>41538</v>
      </c>
      <c r="Y117" t="s" s="63">
        <v>68</v>
      </c>
      <c r="Z117" s="68"/>
      <c r="AA117" s="68"/>
      <c r="AB117" s="68"/>
      <c r="AC117" s="68"/>
      <c r="AD117" t="s" s="63">
        <v>417</v>
      </c>
      <c r="AE117" s="68">
        <f t="shared" si="183"/>
        <v>124</v>
      </c>
      <c r="AF117" s="66"/>
      <c r="AG117" s="66"/>
      <c r="AH117" s="66"/>
    </row>
  </sheetData>
  <pageMargins left="0.747917" right="0.747917" top="0.984028" bottom="0.984028" header="0.511806" footer="0.511806"/>
  <pageSetup firstPageNumber="1" fitToHeight="1" fitToWidth="1" scale="100" useFirstPageNumber="0" orientation="portrait" pageOrder="downThenOver"/>
  <headerFooter>
    <oddFooter>&amp;C&amp;"Arial,Regular"&amp;12&amp;K000000&amp;P</oddFooter>
  </headerFooter>
</worksheet>
</file>

<file path=xl/worksheets/sheet7.xml><?xml version="1.0" encoding="utf-8"?>
<worksheet xmlns:r="http://schemas.openxmlformats.org/officeDocument/2006/relationships" xmlns="http://schemas.openxmlformats.org/spreadsheetml/2006/main">
  <dimension ref="A1:AE117"/>
  <sheetViews>
    <sheetView workbookViewId="0" showGridLines="0" defaultGridColor="1"/>
  </sheetViews>
  <sheetFormatPr defaultColWidth="8.83333" defaultRowHeight="12.8" customHeight="1" outlineLevelRow="0" outlineLevelCol="0"/>
  <cols>
    <col min="1" max="10" width="11.5" style="74" customWidth="1"/>
    <col min="11" max="11" width="15.6719" style="74" customWidth="1"/>
    <col min="12" max="19" width="11.5" style="74" customWidth="1"/>
    <col min="20" max="20" width="16.1719" style="74" customWidth="1"/>
    <col min="21" max="21" width="17.1719" style="74" customWidth="1"/>
    <col min="22" max="31" width="11.5" style="74" customWidth="1"/>
    <col min="32" max="256" width="8.85156" style="74" customWidth="1"/>
  </cols>
  <sheetData>
    <row r="1" ht="12.75" customHeight="1">
      <c r="A1" t="s" s="16">
        <v>306</v>
      </c>
      <c r="B1" t="s" s="75">
        <v>307</v>
      </c>
      <c r="C1" t="s" s="75">
        <v>308</v>
      </c>
      <c r="D1" t="s" s="75">
        <v>309</v>
      </c>
      <c r="E1" t="s" s="75">
        <v>310</v>
      </c>
      <c r="F1" t="s" s="75">
        <v>311</v>
      </c>
      <c r="G1" t="s" s="75">
        <v>312</v>
      </c>
      <c r="H1" t="s" s="75">
        <v>314</v>
      </c>
      <c r="I1" t="s" s="75">
        <v>315</v>
      </c>
      <c r="J1" t="s" s="75">
        <v>316</v>
      </c>
      <c r="K1" t="s" s="75">
        <v>317</v>
      </c>
      <c r="L1" t="s" s="75">
        <v>318</v>
      </c>
      <c r="M1" t="s" s="75">
        <v>319</v>
      </c>
      <c r="N1" t="s" s="75">
        <v>320</v>
      </c>
      <c r="O1" t="s" s="75">
        <v>321</v>
      </c>
      <c r="P1" t="s" s="75">
        <v>322</v>
      </c>
      <c r="Q1" t="s" s="75">
        <v>323</v>
      </c>
      <c r="R1" t="s" s="75">
        <v>324</v>
      </c>
      <c r="S1" t="s" s="75">
        <v>325</v>
      </c>
      <c r="T1" t="s" s="76">
        <v>326</v>
      </c>
      <c r="U1" t="s" s="76">
        <v>327</v>
      </c>
      <c r="V1" t="s" s="75">
        <v>328</v>
      </c>
      <c r="W1" t="s" s="75">
        <v>329</v>
      </c>
      <c r="X1" t="s" s="75">
        <v>330</v>
      </c>
      <c r="Y1" t="s" s="75">
        <v>331</v>
      </c>
      <c r="Z1" t="s" s="75">
        <v>332</v>
      </c>
      <c r="AA1" t="s" s="75">
        <v>333</v>
      </c>
      <c r="AB1" t="s" s="75">
        <v>334</v>
      </c>
      <c r="AC1" t="s" s="75">
        <v>335</v>
      </c>
      <c r="AD1" t="s" s="75">
        <v>336</v>
      </c>
      <c r="AE1" t="s" s="75">
        <v>337</v>
      </c>
    </row>
    <row r="2" ht="24.65" customHeight="1">
      <c r="A2" t="s" s="16">
        <v>67</v>
      </c>
      <c r="B2" s="77">
        <v>42262</v>
      </c>
      <c r="C2" t="s" s="76">
        <v>338</v>
      </c>
      <c r="D2" t="s" s="76">
        <v>339</v>
      </c>
      <c r="E2" s="78">
        <v>1200</v>
      </c>
      <c r="F2" s="78">
        <f>IF(E2&gt;0,1,0)</f>
        <v>1</v>
      </c>
      <c r="G2" s="79"/>
      <c r="H2" s="79"/>
      <c r="I2" s="80">
        <f>IF(F2=1&amp;G2=1&amp;H2=1,1,0)</f>
        <v>0</v>
      </c>
      <c r="J2" s="78">
        <v>1</v>
      </c>
      <c r="K2" s="80"/>
      <c r="L2" s="78">
        <v>41</v>
      </c>
      <c r="M2" s="78">
        <v>108</v>
      </c>
      <c r="N2" t="s" s="75">
        <v>68</v>
      </c>
      <c r="O2" s="78">
        <v>40</v>
      </c>
      <c r="P2" s="78">
        <v>17</v>
      </c>
      <c r="Q2" s="78">
        <v>6</v>
      </c>
      <c r="R2" s="78">
        <v>16</v>
      </c>
      <c r="S2" s="78">
        <v>6</v>
      </c>
      <c r="T2" t="s" s="76">
        <v>340</v>
      </c>
      <c r="U2" t="s" s="76">
        <v>340</v>
      </c>
      <c r="V2" s="78">
        <v>0</v>
      </c>
      <c r="W2" s="81"/>
      <c r="X2" s="81"/>
      <c r="Y2" s="81"/>
      <c r="Z2" s="79"/>
      <c r="AA2" s="79"/>
      <c r="AB2" s="79"/>
      <c r="AC2" t="s" s="75">
        <v>341</v>
      </c>
      <c r="AD2" s="78">
        <f t="shared" si="2" ref="AD2:AD97">8*16+8</f>
        <v>136</v>
      </c>
      <c r="AE2" s="79"/>
    </row>
    <row r="3" ht="24.65" customHeight="1">
      <c r="A3" t="s" s="16">
        <v>71</v>
      </c>
      <c r="B3" s="77">
        <v>42293</v>
      </c>
      <c r="C3" t="s" s="76">
        <v>338</v>
      </c>
      <c r="D3" t="s" s="76">
        <v>339</v>
      </c>
      <c r="E3" s="78">
        <v>1200</v>
      </c>
      <c r="F3" s="78">
        <f>IF(E3&gt;0,1,0)</f>
        <v>1</v>
      </c>
      <c r="G3" s="79"/>
      <c r="H3" s="79"/>
      <c r="I3" s="80">
        <f>IF(F3=1&amp;G3=1&amp;H3=1,1,0)</f>
        <v>0</v>
      </c>
      <c r="J3" s="78">
        <v>1</v>
      </c>
      <c r="K3" s="80"/>
      <c r="L3" s="78">
        <v>22</v>
      </c>
      <c r="M3" s="78">
        <v>115</v>
      </c>
      <c r="N3" t="s" s="75">
        <v>68</v>
      </c>
      <c r="O3" s="78">
        <v>42</v>
      </c>
      <c r="P3" s="78">
        <v>16</v>
      </c>
      <c r="Q3" s="78">
        <v>6</v>
      </c>
      <c r="R3" s="78">
        <v>15</v>
      </c>
      <c r="S3" s="78">
        <v>5</v>
      </c>
      <c r="T3" t="s" s="76">
        <v>340</v>
      </c>
      <c r="U3" t="s" s="76">
        <v>340</v>
      </c>
      <c r="V3" s="78">
        <v>2</v>
      </c>
      <c r="W3" s="81">
        <v>40301</v>
      </c>
      <c r="X3" t="s" s="75">
        <v>68</v>
      </c>
      <c r="Y3" s="81">
        <v>41284</v>
      </c>
      <c r="Z3" t="s" s="75">
        <v>68</v>
      </c>
      <c r="AA3" s="79"/>
      <c r="AB3" s="79"/>
      <c r="AC3" t="s" s="75">
        <v>342</v>
      </c>
      <c r="AD3" s="78">
        <f>8*16+12</f>
        <v>140</v>
      </c>
      <c r="AE3" s="79"/>
    </row>
    <row r="4" ht="35.65" customHeight="1">
      <c r="A4" t="s" s="16">
        <v>74</v>
      </c>
      <c r="B4" s="77">
        <v>42276</v>
      </c>
      <c r="C4" t="s" s="76">
        <v>338</v>
      </c>
      <c r="D4" t="s" s="76">
        <v>339</v>
      </c>
      <c r="E4" s="78">
        <v>1200</v>
      </c>
      <c r="F4" s="78">
        <f>IF(E4&gt;0,1,0)</f>
        <v>1</v>
      </c>
      <c r="G4" s="79"/>
      <c r="H4" s="79"/>
      <c r="I4" s="80">
        <f>IF(F4=1&amp;G4=1&amp;H4=1,1,0)</f>
        <v>0</v>
      </c>
      <c r="J4" s="78">
        <v>1</v>
      </c>
      <c r="K4" s="80"/>
      <c r="L4" s="78">
        <v>45</v>
      </c>
      <c r="M4" s="78">
        <v>112</v>
      </c>
      <c r="N4" t="s" s="75">
        <v>75</v>
      </c>
      <c r="O4" s="78">
        <v>43</v>
      </c>
      <c r="P4" s="78">
        <v>14</v>
      </c>
      <c r="Q4" s="78">
        <v>5</v>
      </c>
      <c r="R4" s="78">
        <v>12</v>
      </c>
      <c r="S4" s="78">
        <v>5</v>
      </c>
      <c r="T4" t="s" s="76">
        <v>343</v>
      </c>
      <c r="U4" t="s" s="76">
        <v>340</v>
      </c>
      <c r="V4" s="78">
        <v>0</v>
      </c>
      <c r="W4" s="79"/>
      <c r="X4" s="79"/>
      <c r="Y4" s="79"/>
      <c r="Z4" s="79"/>
      <c r="AA4" s="79"/>
      <c r="AB4" s="79"/>
      <c r="AC4" t="s" s="75">
        <v>344</v>
      </c>
      <c r="AD4" s="78">
        <f t="shared" si="8" ref="AD4:AD19">8*16+11</f>
        <v>139</v>
      </c>
      <c r="AE4" s="79"/>
    </row>
    <row r="5" ht="57.65" customHeight="1">
      <c r="A5" t="s" s="16">
        <v>136</v>
      </c>
      <c r="B5" s="77">
        <v>42286</v>
      </c>
      <c r="C5" t="s" s="76">
        <v>338</v>
      </c>
      <c r="D5" t="s" s="76">
        <v>339</v>
      </c>
      <c r="E5" s="78">
        <v>1200</v>
      </c>
      <c r="F5" s="78">
        <f>IF(E5&gt;0,1,0)</f>
        <v>1</v>
      </c>
      <c r="G5" s="79"/>
      <c r="H5" s="79"/>
      <c r="I5" s="80">
        <f>IF(F5=1&amp;G5=1&amp;H5=1,1,0)</f>
        <v>0</v>
      </c>
      <c r="J5" s="78">
        <v>1</v>
      </c>
      <c r="K5" s="80"/>
      <c r="L5" s="78">
        <v>46.5</v>
      </c>
      <c r="M5" s="78">
        <v>119</v>
      </c>
      <c r="N5" t="s" s="75">
        <v>75</v>
      </c>
      <c r="O5" s="78">
        <v>42</v>
      </c>
      <c r="P5" s="78">
        <v>19</v>
      </c>
      <c r="Q5" s="78">
        <v>6</v>
      </c>
      <c r="R5" s="78">
        <v>14</v>
      </c>
      <c r="S5" s="78">
        <v>5</v>
      </c>
      <c r="T5" t="s" s="76">
        <v>345</v>
      </c>
      <c r="U5" t="s" s="76">
        <v>340</v>
      </c>
      <c r="V5" s="78">
        <v>1</v>
      </c>
      <c r="W5" s="81">
        <v>41502</v>
      </c>
      <c r="X5" t="s" s="75">
        <v>75</v>
      </c>
      <c r="Y5" s="79"/>
      <c r="Z5" s="79"/>
      <c r="AA5" s="79"/>
      <c r="AB5" s="79"/>
      <c r="AC5" t="s" s="75">
        <v>346</v>
      </c>
      <c r="AD5" s="78">
        <f t="shared" si="11" ref="AD5:AD106">7*16+5</f>
        <v>117</v>
      </c>
      <c r="AE5" s="79"/>
    </row>
    <row r="6" ht="13.65" customHeight="1">
      <c r="A6" t="s" s="16">
        <v>77</v>
      </c>
      <c r="B6" s="77">
        <v>42279</v>
      </c>
      <c r="C6" t="s" s="76">
        <v>338</v>
      </c>
      <c r="D6" t="s" s="76">
        <v>339</v>
      </c>
      <c r="E6" s="78">
        <v>1200</v>
      </c>
      <c r="F6" s="78">
        <f>IF(E6&gt;0,1,0)</f>
        <v>1</v>
      </c>
      <c r="G6" s="79"/>
      <c r="H6" s="79"/>
      <c r="I6" s="80">
        <f>IF(F6=1&amp;G6=1&amp;H6=1,1,0)</f>
        <v>0</v>
      </c>
      <c r="J6" s="78">
        <v>1</v>
      </c>
      <c r="K6" s="80"/>
      <c r="L6" s="78">
        <v>43</v>
      </c>
      <c r="M6" s="78">
        <v>113</v>
      </c>
      <c r="N6" t="s" s="75">
        <v>68</v>
      </c>
      <c r="O6" s="78">
        <v>42</v>
      </c>
      <c r="P6" s="78">
        <v>19</v>
      </c>
      <c r="Q6" s="78">
        <v>6</v>
      </c>
      <c r="R6" s="78">
        <v>14</v>
      </c>
      <c r="S6" s="78">
        <v>5</v>
      </c>
      <c r="T6" t="s" s="76">
        <v>347</v>
      </c>
      <c r="U6" t="s" s="76">
        <v>347</v>
      </c>
      <c r="V6" s="78">
        <v>0</v>
      </c>
      <c r="W6" s="79"/>
      <c r="X6" s="79"/>
      <c r="Y6" s="79"/>
      <c r="Z6" s="79"/>
      <c r="AA6" s="79"/>
      <c r="AB6" s="79"/>
      <c r="AC6" t="s" s="75">
        <v>348</v>
      </c>
      <c r="AD6" s="78">
        <f t="shared" si="14" ref="AD6:AD14">8*16+5</f>
        <v>133</v>
      </c>
      <c r="AE6" s="79"/>
    </row>
    <row r="7" ht="13.65" customHeight="1">
      <c r="A7" t="s" s="16">
        <v>79</v>
      </c>
      <c r="B7" s="77">
        <v>42286</v>
      </c>
      <c r="C7" t="s" s="76">
        <v>349</v>
      </c>
      <c r="D7" t="s" s="76">
        <v>339</v>
      </c>
      <c r="E7" s="78">
        <v>1200</v>
      </c>
      <c r="F7" s="78">
        <f>IF(E7&gt;0,1,0)</f>
        <v>1</v>
      </c>
      <c r="G7" s="79"/>
      <c r="H7" s="79"/>
      <c r="I7" s="80">
        <f>IF(F7=1&amp;G7=1&amp;H7=1,1,0)</f>
        <v>0</v>
      </c>
      <c r="J7" s="78">
        <v>1</v>
      </c>
      <c r="K7" s="80"/>
      <c r="L7" s="78">
        <v>40</v>
      </c>
      <c r="M7" s="78">
        <v>120</v>
      </c>
      <c r="N7" t="s" s="75">
        <v>75</v>
      </c>
      <c r="O7" s="78">
        <v>42</v>
      </c>
      <c r="P7" s="78">
        <v>17</v>
      </c>
      <c r="Q7" s="78">
        <v>6</v>
      </c>
      <c r="R7" s="78">
        <v>10</v>
      </c>
      <c r="S7" s="78">
        <v>4</v>
      </c>
      <c r="T7" t="s" s="76">
        <v>347</v>
      </c>
      <c r="U7" t="s" s="76">
        <v>347</v>
      </c>
      <c r="V7" s="78">
        <v>1</v>
      </c>
      <c r="W7" s="81">
        <v>39671</v>
      </c>
      <c r="X7" t="s" s="75">
        <v>68</v>
      </c>
      <c r="Y7" s="79"/>
      <c r="Z7" s="79"/>
      <c r="AA7" s="79"/>
      <c r="AB7" s="79"/>
      <c r="AC7" t="s" s="75">
        <v>350</v>
      </c>
      <c r="AD7" s="78">
        <f t="shared" si="17" ref="AD7:AD9">6*16+14</f>
        <v>110</v>
      </c>
      <c r="AE7" s="79"/>
    </row>
    <row r="8" ht="24.65" customHeight="1">
      <c r="A8" t="s" s="16">
        <v>81</v>
      </c>
      <c r="B8" s="77">
        <v>42314</v>
      </c>
      <c r="C8" t="s" s="76">
        <v>351</v>
      </c>
      <c r="D8" t="s" s="76">
        <v>339</v>
      </c>
      <c r="E8" s="78">
        <v>1800</v>
      </c>
      <c r="F8" s="78">
        <f>IF(E8&gt;0,1,0)</f>
        <v>1</v>
      </c>
      <c r="G8" s="78">
        <v>0</v>
      </c>
      <c r="H8" s="78">
        <v>0</v>
      </c>
      <c r="I8" s="80">
        <f>IF(F8=1&amp;G8=1&amp;H8=1,1,0)</f>
        <v>0</v>
      </c>
      <c r="J8" s="78">
        <v>1</v>
      </c>
      <c r="K8" s="80"/>
      <c r="L8" s="78">
        <v>21</v>
      </c>
      <c r="M8" s="78">
        <v>137</v>
      </c>
      <c r="N8" t="s" s="75">
        <v>68</v>
      </c>
      <c r="O8" s="78">
        <v>42</v>
      </c>
      <c r="P8" s="78">
        <v>13</v>
      </c>
      <c r="Q8" s="78">
        <v>5</v>
      </c>
      <c r="R8" s="78">
        <v>11</v>
      </c>
      <c r="S8" s="78">
        <v>3</v>
      </c>
      <c r="T8" t="s" s="76">
        <v>340</v>
      </c>
      <c r="U8" t="s" s="76">
        <v>340</v>
      </c>
      <c r="V8" s="78">
        <v>1</v>
      </c>
      <c r="W8" s="81">
        <v>41467</v>
      </c>
      <c r="X8" t="s" s="75">
        <v>68</v>
      </c>
      <c r="Y8" s="79"/>
      <c r="Z8" s="79"/>
      <c r="AA8" s="79"/>
      <c r="AB8" s="79"/>
      <c r="AC8" t="s" s="75">
        <v>344</v>
      </c>
      <c r="AD8" s="78">
        <f t="shared" si="8"/>
        <v>139</v>
      </c>
      <c r="AE8" s="79"/>
    </row>
    <row r="9" ht="24.65" customHeight="1">
      <c r="A9" t="s" s="16">
        <v>84</v>
      </c>
      <c r="B9" s="77">
        <v>42310</v>
      </c>
      <c r="C9" t="s" s="76">
        <v>338</v>
      </c>
      <c r="D9" t="s" s="76">
        <v>353</v>
      </c>
      <c r="E9" s="78">
        <v>1800</v>
      </c>
      <c r="F9" s="78">
        <f>IF(E9&gt;0,1,0)</f>
        <v>1</v>
      </c>
      <c r="G9" s="79"/>
      <c r="H9" s="79"/>
      <c r="I9" s="80">
        <f>IF(F9=1&amp;G9=1&amp;H9=1,1,0)</f>
        <v>0</v>
      </c>
      <c r="J9" s="78">
        <v>1</v>
      </c>
      <c r="K9" s="80"/>
      <c r="L9" s="78">
        <v>42.5</v>
      </c>
      <c r="M9" s="78">
        <v>146</v>
      </c>
      <c r="N9" t="s" s="75">
        <v>68</v>
      </c>
      <c r="O9" s="78">
        <v>44</v>
      </c>
      <c r="P9" s="78">
        <v>17</v>
      </c>
      <c r="Q9" s="78">
        <v>6</v>
      </c>
      <c r="R9" s="78">
        <v>12</v>
      </c>
      <c r="S9" s="78">
        <v>4</v>
      </c>
      <c r="T9" t="s" s="76">
        <v>340</v>
      </c>
      <c r="U9" t="s" s="76">
        <v>340</v>
      </c>
      <c r="V9" s="78">
        <v>1</v>
      </c>
      <c r="W9" s="81">
        <v>40381</v>
      </c>
      <c r="X9" t="s" s="75">
        <v>75</v>
      </c>
      <c r="Y9" s="79"/>
      <c r="Z9" s="79"/>
      <c r="AA9" s="79"/>
      <c r="AB9" s="79"/>
      <c r="AC9" t="s" s="75">
        <v>350</v>
      </c>
      <c r="AD9" s="78">
        <f t="shared" si="17"/>
        <v>110</v>
      </c>
      <c r="AE9" s="79"/>
    </row>
    <row r="10" ht="24.65" customHeight="1">
      <c r="A10" t="s" s="16">
        <v>87</v>
      </c>
      <c r="B10" s="77">
        <v>42313</v>
      </c>
      <c r="C10" t="s" s="76">
        <v>338</v>
      </c>
      <c r="D10" t="s" s="76">
        <v>339</v>
      </c>
      <c r="E10" s="78">
        <v>1800</v>
      </c>
      <c r="F10" s="78">
        <f>IF(E10&gt;0,1,0)</f>
        <v>1</v>
      </c>
      <c r="G10" s="79"/>
      <c r="H10" s="79"/>
      <c r="I10" s="80">
        <f>IF(F10=1&amp;G10=1&amp;H10=1,1,0)</f>
        <v>0</v>
      </c>
      <c r="J10" s="78">
        <v>1</v>
      </c>
      <c r="K10" s="80"/>
      <c r="L10" s="78">
        <v>42.5</v>
      </c>
      <c r="M10" s="78">
        <v>126</v>
      </c>
      <c r="N10" t="s" s="75">
        <v>75</v>
      </c>
      <c r="O10" s="78">
        <v>39</v>
      </c>
      <c r="P10" s="78">
        <v>13</v>
      </c>
      <c r="Q10" s="78">
        <v>5</v>
      </c>
      <c r="R10" s="78">
        <v>14</v>
      </c>
      <c r="S10" s="78">
        <v>5</v>
      </c>
      <c r="T10" t="s" s="76">
        <v>340</v>
      </c>
      <c r="U10" t="s" s="76">
        <v>340</v>
      </c>
      <c r="V10" s="78">
        <v>2</v>
      </c>
      <c r="W10" s="81">
        <v>39047</v>
      </c>
      <c r="X10" t="s" s="75">
        <v>75</v>
      </c>
      <c r="Y10" s="81">
        <v>41568</v>
      </c>
      <c r="Z10" t="s" s="75">
        <v>75</v>
      </c>
      <c r="AA10" s="79"/>
      <c r="AB10" s="79"/>
      <c r="AC10" t="s" s="75">
        <v>354</v>
      </c>
      <c r="AD10" s="78">
        <f t="shared" si="26" ref="AD10:AD90">6*16+10</f>
        <v>106</v>
      </c>
      <c r="AE10" s="79"/>
    </row>
    <row r="11" ht="46.65" customHeight="1">
      <c r="A11" t="s" s="16">
        <v>89</v>
      </c>
      <c r="B11" s="77">
        <v>42300</v>
      </c>
      <c r="C11" t="s" s="76">
        <v>338</v>
      </c>
      <c r="D11" t="s" s="76">
        <v>339</v>
      </c>
      <c r="E11" s="78">
        <v>1800</v>
      </c>
      <c r="F11" s="78">
        <f>IF(E11&gt;0,1,0)</f>
        <v>1</v>
      </c>
      <c r="G11" s="79"/>
      <c r="H11" s="79"/>
      <c r="I11" s="80">
        <f>IF(F11=1&amp;G11=1&amp;H11=1,1,0)</f>
        <v>0</v>
      </c>
      <c r="J11" s="78">
        <v>0</v>
      </c>
      <c r="K11" s="80"/>
      <c r="L11" s="78">
        <v>11</v>
      </c>
      <c r="M11" s="78">
        <v>116</v>
      </c>
      <c r="N11" t="s" s="75">
        <v>75</v>
      </c>
      <c r="O11" s="78">
        <v>41</v>
      </c>
      <c r="P11" s="78">
        <v>9</v>
      </c>
      <c r="Q11" s="78">
        <v>2</v>
      </c>
      <c r="R11" s="79"/>
      <c r="S11" s="79"/>
      <c r="T11" t="s" s="76">
        <v>355</v>
      </c>
      <c r="U11" s="82"/>
      <c r="V11" s="78">
        <v>1</v>
      </c>
      <c r="W11" s="81">
        <v>41614</v>
      </c>
      <c r="X11" t="s" s="75">
        <v>75</v>
      </c>
      <c r="Y11" s="79"/>
      <c r="Z11" s="79"/>
      <c r="AA11" s="79"/>
      <c r="AB11" s="79"/>
      <c r="AC11" t="s" s="75">
        <v>356</v>
      </c>
      <c r="AD11" s="78">
        <f>6*16+2</f>
        <v>98</v>
      </c>
      <c r="AE11" s="79"/>
    </row>
    <row r="12" ht="24.65" customHeight="1">
      <c r="A12" t="s" s="16">
        <v>91</v>
      </c>
      <c r="B12" s="77">
        <v>42304</v>
      </c>
      <c r="C12" t="s" s="76">
        <v>338</v>
      </c>
      <c r="D12" t="s" s="76">
        <v>353</v>
      </c>
      <c r="E12" s="78">
        <v>1800</v>
      </c>
      <c r="F12" s="78">
        <f>IF(E12&gt;0,1,0)</f>
        <v>1</v>
      </c>
      <c r="G12" s="79"/>
      <c r="H12" s="79"/>
      <c r="I12" s="80">
        <f>IF(F12=1&amp;G12=1&amp;H12=1,1,0)</f>
        <v>0</v>
      </c>
      <c r="J12" s="78">
        <v>1</v>
      </c>
      <c r="K12" s="80"/>
      <c r="L12" s="78">
        <v>40</v>
      </c>
      <c r="M12" s="78">
        <v>124</v>
      </c>
      <c r="N12" t="s" s="75">
        <v>68</v>
      </c>
      <c r="O12" s="78">
        <v>41</v>
      </c>
      <c r="P12" s="78">
        <v>16</v>
      </c>
      <c r="Q12" s="78">
        <v>6</v>
      </c>
      <c r="R12" s="78">
        <v>16</v>
      </c>
      <c r="S12" s="78">
        <v>6</v>
      </c>
      <c r="T12" t="s" s="76">
        <v>347</v>
      </c>
      <c r="U12" t="s" s="76">
        <v>340</v>
      </c>
      <c r="V12" s="78">
        <v>1</v>
      </c>
      <c r="W12" s="81">
        <v>41290</v>
      </c>
      <c r="X12" t="s" s="75">
        <v>68</v>
      </c>
      <c r="Y12" s="79"/>
      <c r="Z12" s="79"/>
      <c r="AA12" s="79"/>
      <c r="AB12" s="79"/>
      <c r="AC12" t="s" s="75">
        <v>358</v>
      </c>
      <c r="AD12" s="78">
        <f t="shared" si="32" ref="AD12:AD16">6*16+5</f>
        <v>101</v>
      </c>
      <c r="AE12" t="s" s="75">
        <v>359</v>
      </c>
    </row>
    <row r="13" ht="24.65" customHeight="1">
      <c r="A13" t="s" s="16">
        <v>94</v>
      </c>
      <c r="B13" s="77">
        <v>42320</v>
      </c>
      <c r="C13" t="s" s="76">
        <v>338</v>
      </c>
      <c r="D13" t="s" s="76">
        <v>353</v>
      </c>
      <c r="E13" s="78">
        <v>1800</v>
      </c>
      <c r="F13" s="78">
        <f>IF(E13&gt;0,1,0)</f>
        <v>1</v>
      </c>
      <c r="G13" s="79"/>
      <c r="H13" s="79"/>
      <c r="I13" s="80">
        <f>IF(F13=1&amp;G13=1&amp;H13=1,1,0)</f>
        <v>0</v>
      </c>
      <c r="J13" s="78">
        <v>1</v>
      </c>
      <c r="K13" s="80"/>
      <c r="L13" s="78">
        <v>22</v>
      </c>
      <c r="M13" s="78">
        <v>142</v>
      </c>
      <c r="N13" t="s" s="75">
        <v>75</v>
      </c>
      <c r="O13" s="78">
        <v>43</v>
      </c>
      <c r="P13" s="78">
        <v>14</v>
      </c>
      <c r="Q13" s="78">
        <v>5</v>
      </c>
      <c r="R13" s="78">
        <v>12</v>
      </c>
      <c r="S13" s="78">
        <v>4</v>
      </c>
      <c r="T13" t="s" s="76">
        <v>340</v>
      </c>
      <c r="U13" t="s" s="76">
        <v>340</v>
      </c>
      <c r="V13" s="78">
        <v>0</v>
      </c>
      <c r="W13" s="79"/>
      <c r="X13" s="79"/>
      <c r="Y13" s="79"/>
      <c r="Z13" s="79"/>
      <c r="AA13" s="79"/>
      <c r="AB13" s="79"/>
      <c r="AC13" t="s" s="75">
        <v>360</v>
      </c>
      <c r="AD13" s="78">
        <f t="shared" si="2"/>
        <v>136</v>
      </c>
      <c r="AE13" s="79"/>
    </row>
    <row r="14" ht="24.65" customHeight="1">
      <c r="A14" t="s" s="16">
        <v>96</v>
      </c>
      <c r="B14" s="77">
        <v>42320</v>
      </c>
      <c r="C14" t="s" s="76">
        <v>361</v>
      </c>
      <c r="D14" t="s" s="76">
        <v>339</v>
      </c>
      <c r="E14" s="78">
        <v>1800</v>
      </c>
      <c r="F14" s="78">
        <f>IF(E14&gt;0,1,0)</f>
        <v>1</v>
      </c>
      <c r="G14" s="79"/>
      <c r="H14" s="79"/>
      <c r="I14" s="80">
        <f>IF(F14=1&amp;G14=1&amp;H14=1,1,0)</f>
        <v>0</v>
      </c>
      <c r="J14" s="78">
        <v>1</v>
      </c>
      <c r="K14" s="80"/>
      <c r="L14" s="78">
        <v>40.5</v>
      </c>
      <c r="M14" s="78">
        <v>135</v>
      </c>
      <c r="N14" t="s" s="75">
        <v>75</v>
      </c>
      <c r="O14" s="78">
        <v>44</v>
      </c>
      <c r="P14" s="78">
        <v>11</v>
      </c>
      <c r="Q14" s="78">
        <v>4</v>
      </c>
      <c r="R14" s="78">
        <v>12</v>
      </c>
      <c r="S14" s="78">
        <v>4</v>
      </c>
      <c r="T14" t="s" s="76">
        <v>340</v>
      </c>
      <c r="U14" t="s" s="76">
        <v>340</v>
      </c>
      <c r="V14" s="78">
        <v>1</v>
      </c>
      <c r="W14" s="81">
        <v>40963</v>
      </c>
      <c r="X14" t="s" s="75">
        <v>75</v>
      </c>
      <c r="Y14" s="79"/>
      <c r="Z14" s="79"/>
      <c r="AA14" s="79"/>
      <c r="AB14" s="79"/>
      <c r="AC14" t="s" s="75">
        <v>348</v>
      </c>
      <c r="AD14" s="78">
        <f t="shared" si="14"/>
        <v>133</v>
      </c>
      <c r="AE14" s="79"/>
    </row>
    <row r="15" ht="35.65" customHeight="1">
      <c r="A15" t="s" s="16">
        <v>99</v>
      </c>
      <c r="B15" s="77">
        <v>42321</v>
      </c>
      <c r="C15" t="s" s="76">
        <v>338</v>
      </c>
      <c r="D15" t="s" s="76">
        <v>339</v>
      </c>
      <c r="E15" s="78">
        <v>1800</v>
      </c>
      <c r="F15" s="78">
        <f>IF(E15&gt;0,1,0)</f>
        <v>1</v>
      </c>
      <c r="G15" s="79"/>
      <c r="H15" s="79"/>
      <c r="I15" s="80">
        <f>IF(F15=1&amp;G15=1&amp;H15=1,1,0)</f>
        <v>0</v>
      </c>
      <c r="J15" s="78">
        <v>1</v>
      </c>
      <c r="K15" s="80"/>
      <c r="L15" s="78">
        <v>41.5</v>
      </c>
      <c r="M15" s="78">
        <v>65</v>
      </c>
      <c r="N15" t="s" s="75">
        <v>75</v>
      </c>
      <c r="O15" s="78">
        <v>37</v>
      </c>
      <c r="P15" s="78">
        <v>16</v>
      </c>
      <c r="Q15" s="78">
        <v>6</v>
      </c>
      <c r="R15" s="78">
        <v>14</v>
      </c>
      <c r="S15" s="78">
        <v>6</v>
      </c>
      <c r="T15" t="s" s="76">
        <v>362</v>
      </c>
      <c r="U15" t="s" s="76">
        <v>363</v>
      </c>
      <c r="V15" s="78">
        <v>0</v>
      </c>
      <c r="W15" s="79"/>
      <c r="X15" s="79"/>
      <c r="Y15" s="79"/>
      <c r="Z15" s="79"/>
      <c r="AA15" s="79"/>
      <c r="AB15" s="79"/>
      <c r="AC15" t="s" s="75">
        <v>358</v>
      </c>
      <c r="AD15" s="78">
        <f>6*16+6</f>
        <v>102</v>
      </c>
      <c r="AE15" s="79"/>
    </row>
    <row r="16" ht="35.65" customHeight="1">
      <c r="A16" t="s" s="16">
        <v>236</v>
      </c>
      <c r="B16" s="77">
        <v>42462</v>
      </c>
      <c r="C16" t="s" s="76">
        <v>364</v>
      </c>
      <c r="D16" t="s" s="76">
        <v>339</v>
      </c>
      <c r="E16" s="78">
        <v>1800</v>
      </c>
      <c r="F16" s="78">
        <f>IF(E16&gt;0,1,0)</f>
        <v>1</v>
      </c>
      <c r="G16" s="79"/>
      <c r="H16" s="79"/>
      <c r="I16" s="80">
        <f>IF(F16=1&amp;G16=1&amp;H16=1,1,0)</f>
        <v>0</v>
      </c>
      <c r="J16" s="78">
        <v>1</v>
      </c>
      <c r="K16" s="80"/>
      <c r="L16" s="78">
        <v>41.5</v>
      </c>
      <c r="M16" s="78">
        <v>206</v>
      </c>
      <c r="N16" t="s" s="75">
        <v>75</v>
      </c>
      <c r="O16" s="78">
        <v>44</v>
      </c>
      <c r="P16" s="78">
        <v>16</v>
      </c>
      <c r="Q16" s="78">
        <v>6</v>
      </c>
      <c r="R16" s="78">
        <v>14</v>
      </c>
      <c r="S16" s="78">
        <v>6</v>
      </c>
      <c r="T16" t="s" s="76">
        <v>362</v>
      </c>
      <c r="U16" t="s" s="76">
        <v>363</v>
      </c>
      <c r="V16" s="78">
        <v>0</v>
      </c>
      <c r="W16" s="79"/>
      <c r="X16" s="79"/>
      <c r="Y16" s="79"/>
      <c r="Z16" s="79"/>
      <c r="AA16" s="79"/>
      <c r="AB16" s="79"/>
      <c r="AC16" t="s" s="75">
        <v>358</v>
      </c>
      <c r="AD16" s="78">
        <f t="shared" si="32"/>
        <v>101</v>
      </c>
      <c r="AE16" s="79"/>
    </row>
    <row r="17" ht="24.65" customHeight="1">
      <c r="A17" t="s" s="16">
        <v>101</v>
      </c>
      <c r="B17" s="77">
        <v>42326</v>
      </c>
      <c r="C17" t="s" s="76">
        <v>338</v>
      </c>
      <c r="D17" t="s" s="76">
        <v>339</v>
      </c>
      <c r="E17" s="78">
        <v>1800</v>
      </c>
      <c r="F17" s="78">
        <f>IF(E17&gt;0,1,0)</f>
        <v>1</v>
      </c>
      <c r="G17" s="79"/>
      <c r="H17" s="79"/>
      <c r="I17" s="80">
        <f>IF(F17=1&amp;G17=1&amp;H17=1,1,0)</f>
        <v>0</v>
      </c>
      <c r="J17" s="78">
        <v>1</v>
      </c>
      <c r="K17" s="80"/>
      <c r="L17" s="78">
        <v>30</v>
      </c>
      <c r="M17" s="78">
        <v>64</v>
      </c>
      <c r="N17" t="s" s="75">
        <v>68</v>
      </c>
      <c r="O17" s="78">
        <v>40</v>
      </c>
      <c r="P17" s="78">
        <v>14</v>
      </c>
      <c r="Q17" s="78">
        <v>5</v>
      </c>
      <c r="R17" s="78">
        <v>13</v>
      </c>
      <c r="S17" s="78">
        <v>5</v>
      </c>
      <c r="T17" t="s" s="76">
        <v>340</v>
      </c>
      <c r="U17" t="s" s="76">
        <v>366</v>
      </c>
      <c r="V17" s="78">
        <v>2</v>
      </c>
      <c r="W17" s="81">
        <v>40872</v>
      </c>
      <c r="X17" t="s" s="75">
        <v>68</v>
      </c>
      <c r="Y17" s="81">
        <v>39147</v>
      </c>
      <c r="Z17" t="s" s="75">
        <v>75</v>
      </c>
      <c r="AA17" s="79"/>
      <c r="AB17" s="79"/>
      <c r="AC17" t="s" s="75">
        <v>367</v>
      </c>
      <c r="AD17" s="78">
        <f t="shared" si="47" ref="AD17:AD61">7*16</f>
        <v>112</v>
      </c>
      <c r="AE17" s="79"/>
    </row>
    <row r="18" ht="24.65" customHeight="1">
      <c r="A18" t="s" s="16">
        <v>238</v>
      </c>
      <c r="B18" s="77">
        <v>42452</v>
      </c>
      <c r="C18" t="s" s="76">
        <v>368</v>
      </c>
      <c r="D18" t="s" s="76">
        <v>353</v>
      </c>
      <c r="E18" s="78">
        <v>1800</v>
      </c>
      <c r="F18" s="78">
        <f>IF(E18&gt;0,1,0)</f>
        <v>1</v>
      </c>
      <c r="G18" s="79"/>
      <c r="H18" s="79"/>
      <c r="I18" s="80">
        <f>IF(F18=1&amp;G18=1&amp;H18=1,1,0)</f>
        <v>0</v>
      </c>
      <c r="J18" s="78">
        <v>1</v>
      </c>
      <c r="K18" s="80"/>
      <c r="L18" s="78">
        <v>30</v>
      </c>
      <c r="M18" s="78">
        <v>194</v>
      </c>
      <c r="N18" t="s" s="75">
        <v>68</v>
      </c>
      <c r="O18" s="78">
        <v>44</v>
      </c>
      <c r="P18" s="78">
        <v>14</v>
      </c>
      <c r="Q18" s="78">
        <v>5</v>
      </c>
      <c r="R18" s="78">
        <v>13</v>
      </c>
      <c r="S18" s="78">
        <v>5</v>
      </c>
      <c r="T18" t="s" s="76">
        <v>340</v>
      </c>
      <c r="U18" t="s" s="76">
        <v>366</v>
      </c>
      <c r="V18" s="78">
        <v>2</v>
      </c>
      <c r="W18" s="81">
        <v>40872</v>
      </c>
      <c r="X18" t="s" s="75">
        <v>68</v>
      </c>
      <c r="Y18" s="81">
        <v>39147</v>
      </c>
      <c r="Z18" t="s" s="75">
        <v>75</v>
      </c>
      <c r="AA18" s="79"/>
      <c r="AB18" s="79"/>
      <c r="AC18" t="s" s="75">
        <v>367</v>
      </c>
      <c r="AD18" s="78">
        <f t="shared" si="47"/>
        <v>112</v>
      </c>
      <c r="AE18" t="s" s="75">
        <v>359</v>
      </c>
    </row>
    <row r="19" ht="24.65" customHeight="1">
      <c r="A19" t="s" s="16">
        <v>103</v>
      </c>
      <c r="B19" s="77">
        <v>42309</v>
      </c>
      <c r="C19" t="s" s="76">
        <v>338</v>
      </c>
      <c r="D19" t="s" s="76">
        <v>435</v>
      </c>
      <c r="E19" s="78">
        <v>1800</v>
      </c>
      <c r="F19" s="78">
        <f>IF(E19&gt;0,1,0)</f>
        <v>1</v>
      </c>
      <c r="G19" s="79"/>
      <c r="H19" s="79"/>
      <c r="I19" s="80">
        <f>IF(F19=1&amp;G19=1&amp;H19=1,1,0)</f>
        <v>0</v>
      </c>
      <c r="J19" s="78">
        <v>1</v>
      </c>
      <c r="K19" s="80"/>
      <c r="L19" s="78">
        <v>35</v>
      </c>
      <c r="M19" s="78">
        <v>126</v>
      </c>
      <c r="N19" t="s" s="75">
        <v>68</v>
      </c>
      <c r="O19" s="78">
        <v>41</v>
      </c>
      <c r="P19" s="78">
        <v>14</v>
      </c>
      <c r="Q19" s="78">
        <v>5</v>
      </c>
      <c r="R19" s="78">
        <v>16</v>
      </c>
      <c r="S19" s="78">
        <v>6</v>
      </c>
      <c r="T19" t="s" s="76">
        <v>340</v>
      </c>
      <c r="U19" t="s" s="76">
        <v>340</v>
      </c>
      <c r="V19" s="78">
        <v>2</v>
      </c>
      <c r="W19" s="81">
        <v>40119</v>
      </c>
      <c r="X19" t="s" s="75">
        <v>75</v>
      </c>
      <c r="Y19" s="81">
        <v>41230</v>
      </c>
      <c r="Z19" t="s" s="75">
        <v>68</v>
      </c>
      <c r="AA19" s="79"/>
      <c r="AB19" s="79"/>
      <c r="AC19" t="s" s="75">
        <v>369</v>
      </c>
      <c r="AD19" s="78">
        <f t="shared" si="8"/>
        <v>139</v>
      </c>
      <c r="AE19" s="79"/>
    </row>
    <row r="20" ht="24.65" customHeight="1">
      <c r="A20" t="s" s="16">
        <v>138</v>
      </c>
      <c r="B20" s="77">
        <v>42325</v>
      </c>
      <c r="C20" t="s" s="76">
        <v>338</v>
      </c>
      <c r="D20" t="s" s="76">
        <v>339</v>
      </c>
      <c r="E20" s="78">
        <v>1800</v>
      </c>
      <c r="F20" s="78">
        <f>IF(E20&gt;0,1,0)</f>
        <v>1</v>
      </c>
      <c r="G20" s="79"/>
      <c r="H20" s="79"/>
      <c r="I20" s="80">
        <f>IF(F20=1&amp;G20=1&amp;H20=1,1,0)</f>
        <v>0</v>
      </c>
      <c r="J20" s="78">
        <v>1</v>
      </c>
      <c r="K20" s="80"/>
      <c r="L20" s="78">
        <v>63</v>
      </c>
      <c r="M20" s="78">
        <v>67</v>
      </c>
      <c r="N20" t="s" s="75">
        <v>75</v>
      </c>
      <c r="O20" s="78">
        <v>40</v>
      </c>
      <c r="P20" s="78">
        <v>17</v>
      </c>
      <c r="Q20" s="78">
        <v>6</v>
      </c>
      <c r="R20" s="78">
        <v>16</v>
      </c>
      <c r="S20" s="78">
        <v>6</v>
      </c>
      <c r="T20" t="s" s="76">
        <v>371</v>
      </c>
      <c r="U20" t="s" s="76">
        <v>340</v>
      </c>
      <c r="V20" s="78">
        <v>0</v>
      </c>
      <c r="W20" s="79"/>
      <c r="X20" s="79"/>
      <c r="Y20" s="79"/>
      <c r="Z20" s="79"/>
      <c r="AA20" s="79"/>
      <c r="AB20" s="79"/>
      <c r="AC20" t="s" s="75">
        <v>372</v>
      </c>
      <c r="AD20" s="78">
        <f t="shared" si="56" ref="AD20:AD65">7*16+3</f>
        <v>115</v>
      </c>
      <c r="AE20" s="79"/>
    </row>
    <row r="21" ht="24.65" customHeight="1">
      <c r="A21" t="s" s="16">
        <v>240</v>
      </c>
      <c r="B21" s="77">
        <v>42466</v>
      </c>
      <c r="C21" t="s" s="76">
        <v>338</v>
      </c>
      <c r="D21" t="s" s="76">
        <v>370</v>
      </c>
      <c r="E21" s="78">
        <v>1800</v>
      </c>
      <c r="F21" s="78">
        <f>IF(E21&gt;0,1,0)</f>
        <v>1</v>
      </c>
      <c r="G21" s="79"/>
      <c r="H21" s="79"/>
      <c r="I21" s="80">
        <f>IF(F21=1&amp;G21=1&amp;H21=1,1,0)</f>
        <v>0</v>
      </c>
      <c r="J21" s="78">
        <v>1</v>
      </c>
      <c r="K21" s="80"/>
      <c r="L21" s="78">
        <v>63</v>
      </c>
      <c r="M21" s="78">
        <v>208</v>
      </c>
      <c r="N21" t="s" s="75">
        <v>75</v>
      </c>
      <c r="O21" s="78">
        <v>44</v>
      </c>
      <c r="P21" s="78">
        <v>17</v>
      </c>
      <c r="Q21" s="78">
        <v>6</v>
      </c>
      <c r="R21" s="78">
        <v>16</v>
      </c>
      <c r="S21" s="78">
        <v>6</v>
      </c>
      <c r="T21" t="s" s="76">
        <v>371</v>
      </c>
      <c r="U21" t="s" s="76">
        <v>340</v>
      </c>
      <c r="V21" s="78">
        <v>0</v>
      </c>
      <c r="W21" s="79"/>
      <c r="X21" s="79"/>
      <c r="Y21" s="79"/>
      <c r="Z21" s="79"/>
      <c r="AA21" s="79"/>
      <c r="AB21" s="79"/>
      <c r="AC21" t="s" s="75">
        <v>372</v>
      </c>
      <c r="AD21" s="78">
        <f t="shared" si="56"/>
        <v>115</v>
      </c>
      <c r="AE21" s="79"/>
    </row>
    <row r="22" ht="35.65" customHeight="1">
      <c r="A22" t="s" s="16">
        <v>105</v>
      </c>
      <c r="B22" s="77">
        <v>42332</v>
      </c>
      <c r="C22" t="s" s="76">
        <v>373</v>
      </c>
      <c r="D22" t="s" s="76">
        <v>381</v>
      </c>
      <c r="E22" s="78">
        <v>1800</v>
      </c>
      <c r="F22" s="78">
        <f>IF(E22&gt;0,1,0)</f>
        <v>1</v>
      </c>
      <c r="G22" s="79"/>
      <c r="H22" s="79"/>
      <c r="I22" s="80">
        <f>IF(F22=1&amp;G22=1&amp;H22=1,1,0)</f>
        <v>0</v>
      </c>
      <c r="J22" s="78">
        <v>1</v>
      </c>
      <c r="K22" s="80"/>
      <c r="L22" s="78">
        <v>35</v>
      </c>
      <c r="M22" s="78">
        <v>70</v>
      </c>
      <c r="N22" t="s" s="75">
        <v>75</v>
      </c>
      <c r="O22" s="78">
        <v>41</v>
      </c>
      <c r="P22" s="78">
        <v>17</v>
      </c>
      <c r="Q22" s="78">
        <v>5</v>
      </c>
      <c r="R22" s="78">
        <v>15</v>
      </c>
      <c r="S22" s="78">
        <v>5</v>
      </c>
      <c r="T22" t="s" s="76">
        <v>374</v>
      </c>
      <c r="U22" t="s" s="76">
        <v>375</v>
      </c>
      <c r="V22" s="78">
        <v>1</v>
      </c>
      <c r="W22" s="81">
        <v>40934</v>
      </c>
      <c r="X22" t="s" s="75">
        <v>75</v>
      </c>
      <c r="Y22" s="79"/>
      <c r="Z22" s="79"/>
      <c r="AA22" s="79"/>
      <c r="AB22" s="79"/>
      <c r="AC22" t="s" s="75">
        <v>376</v>
      </c>
      <c r="AD22" s="78">
        <f t="shared" si="62" ref="AD22:AD23">6*16+11</f>
        <v>107</v>
      </c>
      <c r="AE22" s="79"/>
    </row>
    <row r="23" ht="35.65" customHeight="1">
      <c r="A23" t="s" s="16">
        <v>242</v>
      </c>
      <c r="B23" s="77">
        <v>42451</v>
      </c>
      <c r="C23" t="s" s="76">
        <v>377</v>
      </c>
      <c r="D23" t="s" s="76">
        <v>339</v>
      </c>
      <c r="E23" s="78">
        <v>1800</v>
      </c>
      <c r="F23" s="78">
        <f>IF(E23&gt;0,1,0)</f>
        <v>1</v>
      </c>
      <c r="G23" s="79"/>
      <c r="H23" s="79"/>
      <c r="I23" s="80">
        <f>IF(F23=1&amp;G23=1&amp;H23=1,1,0)</f>
        <v>0</v>
      </c>
      <c r="J23" s="78">
        <v>1</v>
      </c>
      <c r="K23" s="80"/>
      <c r="L23" s="78">
        <v>35</v>
      </c>
      <c r="M23" s="78">
        <v>189</v>
      </c>
      <c r="N23" t="s" s="75">
        <v>75</v>
      </c>
      <c r="O23" s="78">
        <v>44</v>
      </c>
      <c r="P23" s="78">
        <v>17</v>
      </c>
      <c r="Q23" s="78">
        <v>5</v>
      </c>
      <c r="R23" s="78">
        <v>15</v>
      </c>
      <c r="S23" s="78">
        <v>5</v>
      </c>
      <c r="T23" t="s" s="76">
        <v>374</v>
      </c>
      <c r="U23" t="s" s="76">
        <v>375</v>
      </c>
      <c r="V23" s="78">
        <v>1</v>
      </c>
      <c r="W23" s="81">
        <v>40934</v>
      </c>
      <c r="X23" t="s" s="75">
        <v>75</v>
      </c>
      <c r="Y23" s="79"/>
      <c r="Z23" s="79"/>
      <c r="AA23" s="79"/>
      <c r="AB23" s="79"/>
      <c r="AC23" t="s" s="75">
        <v>376</v>
      </c>
      <c r="AD23" s="78">
        <f t="shared" si="62"/>
        <v>107</v>
      </c>
      <c r="AE23" s="79"/>
    </row>
    <row r="24" ht="24.65" customHeight="1">
      <c r="A24" t="s" s="16">
        <v>107</v>
      </c>
      <c r="B24" s="77">
        <v>42339</v>
      </c>
      <c r="C24" t="s" s="76">
        <v>338</v>
      </c>
      <c r="D24" t="s" s="76">
        <v>339</v>
      </c>
      <c r="E24" s="78">
        <v>1800</v>
      </c>
      <c r="F24" s="78">
        <f>IF(E24&gt;0,1,0)</f>
        <v>1</v>
      </c>
      <c r="G24" s="79"/>
      <c r="H24" s="79"/>
      <c r="I24" s="80">
        <f>IF(F24=1&amp;G24=1&amp;H24=1,1,0)</f>
        <v>0</v>
      </c>
      <c r="J24" s="78">
        <v>1</v>
      </c>
      <c r="K24" s="80"/>
      <c r="L24" s="78">
        <v>43</v>
      </c>
      <c r="M24" s="78">
        <v>60</v>
      </c>
      <c r="N24" t="s" s="75">
        <v>75</v>
      </c>
      <c r="O24" s="78">
        <v>39</v>
      </c>
      <c r="P24" s="78">
        <v>14</v>
      </c>
      <c r="Q24" s="78">
        <v>5</v>
      </c>
      <c r="R24" s="78">
        <v>12</v>
      </c>
      <c r="S24" s="78">
        <v>5</v>
      </c>
      <c r="T24" t="s" s="76">
        <v>340</v>
      </c>
      <c r="U24" t="s" s="76">
        <v>378</v>
      </c>
      <c r="V24" s="78">
        <v>2</v>
      </c>
      <c r="W24" s="81">
        <v>38462</v>
      </c>
      <c r="X24" t="s" s="75">
        <v>68</v>
      </c>
      <c r="Y24" s="81">
        <v>40038</v>
      </c>
      <c r="Z24" t="s" s="75">
        <v>68</v>
      </c>
      <c r="AA24" s="79"/>
      <c r="AB24" s="79"/>
      <c r="AC24" t="s" s="75">
        <v>379</v>
      </c>
      <c r="AD24" s="78">
        <f t="shared" si="68" ref="AD24:AD113">6*16+15</f>
        <v>111</v>
      </c>
      <c r="AE24" s="79"/>
    </row>
    <row r="25" ht="24.65" customHeight="1">
      <c r="A25" t="s" s="16">
        <v>244</v>
      </c>
      <c r="B25" s="77">
        <v>42464</v>
      </c>
      <c r="C25" t="s" s="76">
        <v>380</v>
      </c>
      <c r="D25" t="s" s="76">
        <v>353</v>
      </c>
      <c r="E25" s="78">
        <v>1800</v>
      </c>
      <c r="F25" s="78">
        <f>IF(E25&gt;0,1,0)</f>
        <v>1</v>
      </c>
      <c r="G25" s="79"/>
      <c r="H25" s="79"/>
      <c r="I25" s="80">
        <f>IF(F25=1&amp;G25=1&amp;H25=1,1,0)</f>
        <v>0</v>
      </c>
      <c r="J25" s="78">
        <v>1</v>
      </c>
      <c r="K25" s="80"/>
      <c r="L25" s="78">
        <v>43</v>
      </c>
      <c r="M25" s="78">
        <v>185</v>
      </c>
      <c r="N25" t="s" s="75">
        <v>75</v>
      </c>
      <c r="O25" s="78">
        <v>42</v>
      </c>
      <c r="P25" s="78">
        <v>14</v>
      </c>
      <c r="Q25" s="78">
        <v>5</v>
      </c>
      <c r="R25" s="78">
        <v>12</v>
      </c>
      <c r="S25" s="78">
        <v>5</v>
      </c>
      <c r="T25" t="s" s="76">
        <v>340</v>
      </c>
      <c r="U25" t="s" s="76">
        <v>378</v>
      </c>
      <c r="V25" s="78">
        <v>2</v>
      </c>
      <c r="W25" s="81">
        <v>38462</v>
      </c>
      <c r="X25" t="s" s="75">
        <v>68</v>
      </c>
      <c r="Y25" s="81">
        <v>40038</v>
      </c>
      <c r="Z25" t="s" s="75">
        <v>68</v>
      </c>
      <c r="AA25" s="79"/>
      <c r="AB25" s="79"/>
      <c r="AC25" t="s" s="75">
        <v>379</v>
      </c>
      <c r="AD25" s="78">
        <f t="shared" si="68"/>
        <v>111</v>
      </c>
      <c r="AE25" s="79"/>
    </row>
    <row r="26" ht="24.65" customHeight="1">
      <c r="A26" t="s" s="16">
        <v>141</v>
      </c>
      <c r="B26" s="77">
        <v>42342</v>
      </c>
      <c r="C26" t="s" s="76">
        <v>338</v>
      </c>
      <c r="D26" t="s" s="76">
        <v>339</v>
      </c>
      <c r="E26" s="78">
        <v>1800</v>
      </c>
      <c r="F26" s="78">
        <f>IF(E26&gt;0,1,0)</f>
        <v>1</v>
      </c>
      <c r="G26" s="79"/>
      <c r="H26" s="79"/>
      <c r="I26" s="80">
        <f>IF(F26=1&amp;G26=1&amp;H26=1,1,0)</f>
        <v>0</v>
      </c>
      <c r="J26" s="78">
        <v>1</v>
      </c>
      <c r="K26" s="80"/>
      <c r="L26" s="78">
        <v>55.5</v>
      </c>
      <c r="M26" s="78">
        <v>63</v>
      </c>
      <c r="N26" t="s" s="75">
        <v>68</v>
      </c>
      <c r="O26" s="78">
        <v>39</v>
      </c>
      <c r="P26" s="78">
        <v>15</v>
      </c>
      <c r="Q26" s="78">
        <v>6</v>
      </c>
      <c r="R26" s="78">
        <v>16</v>
      </c>
      <c r="S26" s="78">
        <v>6</v>
      </c>
      <c r="T26" t="s" s="76">
        <v>340</v>
      </c>
      <c r="U26" t="s" s="76">
        <v>340</v>
      </c>
      <c r="V26" s="78">
        <v>0</v>
      </c>
      <c r="W26" s="79"/>
      <c r="X26" s="79"/>
      <c r="Y26" s="79"/>
      <c r="Z26" s="79"/>
      <c r="AA26" s="79"/>
      <c r="AB26" s="79"/>
      <c r="AC26" t="s" s="75">
        <v>341</v>
      </c>
      <c r="AD26" s="78">
        <f t="shared" si="2"/>
        <v>136</v>
      </c>
      <c r="AE26" s="79"/>
    </row>
    <row r="27" ht="24.65" customHeight="1">
      <c r="A27" t="s" s="16">
        <v>110</v>
      </c>
      <c r="B27" s="77">
        <v>42349</v>
      </c>
      <c r="C27" t="s" s="76">
        <v>338</v>
      </c>
      <c r="D27" t="s" s="76">
        <v>339</v>
      </c>
      <c r="E27" s="78">
        <v>1800</v>
      </c>
      <c r="F27" s="78">
        <f>IF(E27&gt;0,1,0)</f>
        <v>1</v>
      </c>
      <c r="G27" s="79"/>
      <c r="H27" s="79"/>
      <c r="I27" s="80">
        <f>IF(F27=1&amp;G27=1&amp;H27=1,1,0)</f>
        <v>0</v>
      </c>
      <c r="J27" s="78">
        <v>1</v>
      </c>
      <c r="K27" s="80"/>
      <c r="L27" s="78">
        <v>42</v>
      </c>
      <c r="M27" s="78">
        <v>75</v>
      </c>
      <c r="N27" t="s" s="75">
        <v>75</v>
      </c>
      <c r="O27" s="78">
        <v>39</v>
      </c>
      <c r="P27" s="78">
        <v>18</v>
      </c>
      <c r="Q27" s="78">
        <v>6</v>
      </c>
      <c r="R27" s="78">
        <v>12</v>
      </c>
      <c r="S27" s="78">
        <v>4</v>
      </c>
      <c r="T27" t="s" s="76">
        <v>340</v>
      </c>
      <c r="U27" t="s" s="76">
        <v>340</v>
      </c>
      <c r="V27" s="78">
        <v>1</v>
      </c>
      <c r="W27" s="81">
        <v>41493</v>
      </c>
      <c r="X27" t="s" s="75">
        <v>68</v>
      </c>
      <c r="Y27" s="81"/>
      <c r="Z27" s="79"/>
      <c r="AA27" s="79"/>
      <c r="AB27" s="79"/>
      <c r="AC27" t="s" s="75">
        <v>367</v>
      </c>
      <c r="AD27" s="78">
        <f t="shared" si="47"/>
        <v>112</v>
      </c>
      <c r="AE27" s="79"/>
    </row>
    <row r="28" ht="24.65" customHeight="1">
      <c r="A28" t="s" s="16">
        <v>246</v>
      </c>
      <c r="B28" s="77">
        <v>42464</v>
      </c>
      <c r="C28" t="s" s="76">
        <v>338</v>
      </c>
      <c r="D28" t="s" s="76">
        <v>353</v>
      </c>
      <c r="E28" s="78">
        <v>1800</v>
      </c>
      <c r="F28" s="78">
        <f>IF(E28&gt;0,1,0)</f>
        <v>1</v>
      </c>
      <c r="G28" s="79"/>
      <c r="H28" s="79"/>
      <c r="I28" s="80">
        <f>IF(F28=1&amp;G28=1&amp;H28=1,1,0)</f>
        <v>0</v>
      </c>
      <c r="J28" s="78">
        <v>1</v>
      </c>
      <c r="K28" s="80"/>
      <c r="L28" s="78">
        <v>42</v>
      </c>
      <c r="M28" s="78">
        <v>190</v>
      </c>
      <c r="N28" t="s" s="75">
        <v>75</v>
      </c>
      <c r="O28" s="78">
        <v>44</v>
      </c>
      <c r="P28" s="78">
        <v>18</v>
      </c>
      <c r="Q28" s="78">
        <v>6</v>
      </c>
      <c r="R28" s="78">
        <v>12</v>
      </c>
      <c r="S28" s="78">
        <v>4</v>
      </c>
      <c r="T28" t="s" s="76">
        <v>340</v>
      </c>
      <c r="U28" t="s" s="76">
        <v>340</v>
      </c>
      <c r="V28" s="78">
        <v>1</v>
      </c>
      <c r="W28" s="81">
        <v>41493</v>
      </c>
      <c r="X28" t="s" s="75">
        <v>68</v>
      </c>
      <c r="Y28" s="81"/>
      <c r="Z28" s="79"/>
      <c r="AA28" s="79"/>
      <c r="AB28" s="79"/>
      <c r="AC28" t="s" s="75">
        <v>367</v>
      </c>
      <c r="AD28" s="78">
        <f t="shared" si="47"/>
        <v>112</v>
      </c>
      <c r="AE28" s="79"/>
    </row>
    <row r="29" ht="24.65" customHeight="1">
      <c r="A29" t="s" s="16">
        <v>112</v>
      </c>
      <c r="B29" s="77">
        <v>42374</v>
      </c>
      <c r="C29" t="s" s="76">
        <v>338</v>
      </c>
      <c r="D29" t="s" s="76">
        <v>353</v>
      </c>
      <c r="E29" s="78">
        <v>1800</v>
      </c>
      <c r="F29" s="78">
        <f>IF(E29&gt;0,1,0)</f>
        <v>1</v>
      </c>
      <c r="G29" s="79"/>
      <c r="H29" s="79"/>
      <c r="I29" s="80">
        <f>IF(F29=1&amp;G29=1&amp;H29=1,1,0)</f>
        <v>0</v>
      </c>
      <c r="J29" s="78">
        <v>1</v>
      </c>
      <c r="K29" s="80"/>
      <c r="L29" s="78">
        <v>43</v>
      </c>
      <c r="M29" s="78">
        <v>62</v>
      </c>
      <c r="N29" t="s" s="75">
        <v>75</v>
      </c>
      <c r="O29" s="78">
        <v>42</v>
      </c>
      <c r="P29" s="78">
        <v>17</v>
      </c>
      <c r="Q29" s="78">
        <v>7</v>
      </c>
      <c r="R29" s="78">
        <v>14</v>
      </c>
      <c r="S29" s="78">
        <v>5</v>
      </c>
      <c r="T29" t="s" s="76">
        <v>340</v>
      </c>
      <c r="U29" t="s" s="76">
        <v>340</v>
      </c>
      <c r="V29" s="78">
        <v>1</v>
      </c>
      <c r="W29" s="81">
        <v>41081</v>
      </c>
      <c r="X29" t="s" s="75">
        <v>68</v>
      </c>
      <c r="Y29" s="79"/>
      <c r="Z29" s="79"/>
      <c r="AA29" s="79"/>
      <c r="AB29" s="79"/>
      <c r="AC29" t="s" s="75">
        <v>382</v>
      </c>
      <c r="AD29" s="78">
        <f t="shared" si="83" ref="AD29:AD81">8*16+13</f>
        <v>141</v>
      </c>
      <c r="AE29" s="79"/>
    </row>
    <row r="30" ht="24.65" customHeight="1">
      <c r="A30" t="s" s="16">
        <v>114</v>
      </c>
      <c r="B30" s="77">
        <v>42383</v>
      </c>
      <c r="C30" t="s" s="76">
        <v>338</v>
      </c>
      <c r="D30" t="s" s="76">
        <v>353</v>
      </c>
      <c r="E30" s="78">
        <v>1800</v>
      </c>
      <c r="F30" s="78">
        <f>IF(E30&gt;0,1,0)</f>
        <v>1</v>
      </c>
      <c r="G30" s="79"/>
      <c r="H30" s="79"/>
      <c r="I30" s="80">
        <f>IF(F30=1&amp;G30=1&amp;H30=1,1,0)</f>
        <v>0</v>
      </c>
      <c r="J30" s="78">
        <v>1</v>
      </c>
      <c r="K30" s="80"/>
      <c r="L30" s="78">
        <v>42</v>
      </c>
      <c r="M30" s="78">
        <v>60</v>
      </c>
      <c r="N30" t="s" s="75">
        <v>68</v>
      </c>
      <c r="O30" s="78">
        <v>39</v>
      </c>
      <c r="P30" s="78">
        <v>16</v>
      </c>
      <c r="Q30" s="78">
        <v>6</v>
      </c>
      <c r="R30" s="78">
        <v>19</v>
      </c>
      <c r="S30" s="78">
        <v>7</v>
      </c>
      <c r="T30" t="s" s="76">
        <v>340</v>
      </c>
      <c r="U30" t="s" s="76">
        <v>340</v>
      </c>
      <c r="V30" s="78">
        <v>2</v>
      </c>
      <c r="W30" s="81">
        <v>40502</v>
      </c>
      <c r="X30" t="s" s="75">
        <v>68</v>
      </c>
      <c r="Y30" s="81">
        <v>41403</v>
      </c>
      <c r="Z30" t="s" s="75">
        <v>68</v>
      </c>
      <c r="AA30" s="79"/>
      <c r="AB30" s="79"/>
      <c r="AC30" t="s" s="75">
        <v>383</v>
      </c>
      <c r="AD30" s="78">
        <f t="shared" si="86" ref="AD30:AD38">7*16+1</f>
        <v>113</v>
      </c>
      <c r="AE30" t="s" s="75">
        <v>359</v>
      </c>
    </row>
    <row r="31" ht="24.65" customHeight="1">
      <c r="A31" t="s" s="16">
        <v>115</v>
      </c>
      <c r="B31" s="77">
        <v>42394</v>
      </c>
      <c r="C31" t="s" s="76">
        <v>384</v>
      </c>
      <c r="D31" t="s" s="76">
        <v>353</v>
      </c>
      <c r="E31" s="78">
        <v>1800</v>
      </c>
      <c r="F31" s="78">
        <f>IF(E31&gt;0,1,0)</f>
        <v>1</v>
      </c>
      <c r="G31" s="79"/>
      <c r="H31" s="79"/>
      <c r="I31" s="80">
        <f>IF(F31=1&amp;G31=1&amp;H31=1,1,0)</f>
        <v>0</v>
      </c>
      <c r="J31" s="78">
        <v>1</v>
      </c>
      <c r="K31" s="80"/>
      <c r="L31" s="78">
        <v>35</v>
      </c>
      <c r="M31" s="78">
        <v>57</v>
      </c>
      <c r="N31" t="s" s="75">
        <v>68</v>
      </c>
      <c r="O31" s="78">
        <v>40</v>
      </c>
      <c r="P31" s="78">
        <v>17</v>
      </c>
      <c r="Q31" s="78">
        <v>6</v>
      </c>
      <c r="R31" s="78">
        <v>16</v>
      </c>
      <c r="S31" s="78">
        <v>5</v>
      </c>
      <c r="T31" t="s" s="76">
        <v>340</v>
      </c>
      <c r="U31" t="s" s="76">
        <v>340</v>
      </c>
      <c r="V31" s="78">
        <v>0</v>
      </c>
      <c r="W31" s="79"/>
      <c r="X31" s="79"/>
      <c r="Y31" s="79"/>
      <c r="Z31" s="79"/>
      <c r="AA31" s="79"/>
      <c r="AB31" s="79"/>
      <c r="AC31" t="s" s="75">
        <v>385</v>
      </c>
      <c r="AD31" s="78">
        <f t="shared" si="89" ref="AD31:AD32">7*16+15</f>
        <v>127</v>
      </c>
      <c r="AE31" s="79"/>
    </row>
    <row r="32" ht="24.65" customHeight="1">
      <c r="A32" t="s" s="16">
        <v>248</v>
      </c>
      <c r="B32" s="77">
        <v>42528</v>
      </c>
      <c r="C32" t="s" s="76">
        <v>338</v>
      </c>
      <c r="D32" t="s" s="76">
        <v>339</v>
      </c>
      <c r="E32" s="78">
        <v>1800</v>
      </c>
      <c r="F32" s="78">
        <f>IF(E32&gt;0,1,0)</f>
        <v>1</v>
      </c>
      <c r="G32" s="79"/>
      <c r="H32" s="79"/>
      <c r="I32" s="80">
        <f>IF(F32=1&amp;G32=1&amp;H32=1,1,0)</f>
        <v>0</v>
      </c>
      <c r="J32" s="78">
        <v>1</v>
      </c>
      <c r="K32" s="80"/>
      <c r="L32" s="78">
        <v>35</v>
      </c>
      <c r="M32" s="78">
        <v>191</v>
      </c>
      <c r="N32" t="s" s="75">
        <v>68</v>
      </c>
      <c r="O32" s="78">
        <v>43</v>
      </c>
      <c r="P32" s="78">
        <v>17</v>
      </c>
      <c r="Q32" s="78">
        <v>6</v>
      </c>
      <c r="R32" s="78">
        <v>16</v>
      </c>
      <c r="S32" s="78">
        <v>5</v>
      </c>
      <c r="T32" t="s" s="76">
        <v>340</v>
      </c>
      <c r="U32" t="s" s="76">
        <v>340</v>
      </c>
      <c r="V32" s="78">
        <v>0</v>
      </c>
      <c r="W32" s="79"/>
      <c r="X32" s="79"/>
      <c r="Y32" s="79"/>
      <c r="Z32" s="79"/>
      <c r="AA32" s="79"/>
      <c r="AB32" s="79"/>
      <c r="AC32" t="s" s="75">
        <v>385</v>
      </c>
      <c r="AD32" s="78">
        <f t="shared" si="89"/>
        <v>127</v>
      </c>
      <c r="AE32" s="79"/>
    </row>
    <row r="33" ht="46.65" customHeight="1">
      <c r="A33" t="s" s="16">
        <v>117</v>
      </c>
      <c r="B33" s="77">
        <v>42395</v>
      </c>
      <c r="C33" t="s" s="76">
        <v>386</v>
      </c>
      <c r="D33" t="s" s="76">
        <v>339</v>
      </c>
      <c r="E33" s="78">
        <v>1800</v>
      </c>
      <c r="F33" s="78">
        <f>IF(E33&gt;0,1,0)</f>
        <v>1</v>
      </c>
      <c r="G33" s="79"/>
      <c r="H33" s="79"/>
      <c r="I33" s="80">
        <f>IF(F33=1&amp;G33=1&amp;H33=1,1,0)</f>
        <v>0</v>
      </c>
      <c r="J33" s="78">
        <v>1</v>
      </c>
      <c r="K33" s="80"/>
      <c r="L33" s="78">
        <v>22</v>
      </c>
      <c r="M33" s="78">
        <v>54</v>
      </c>
      <c r="N33" t="s" s="75">
        <v>75</v>
      </c>
      <c r="O33" s="78">
        <v>39</v>
      </c>
      <c r="P33" s="78">
        <v>12</v>
      </c>
      <c r="Q33" s="78">
        <v>4</v>
      </c>
      <c r="R33" s="78">
        <v>12</v>
      </c>
      <c r="S33" s="78">
        <v>4</v>
      </c>
      <c r="T33" t="s" s="76">
        <v>387</v>
      </c>
      <c r="U33" t="s" s="76">
        <v>388</v>
      </c>
      <c r="V33" s="78">
        <v>1</v>
      </c>
      <c r="W33" s="81">
        <v>41425</v>
      </c>
      <c r="X33" t="s" s="75">
        <v>75</v>
      </c>
      <c r="Y33" s="79"/>
      <c r="Z33" s="79"/>
      <c r="AA33" s="79"/>
      <c r="AB33" s="79"/>
      <c r="AC33" t="s" s="75">
        <v>389</v>
      </c>
      <c r="AD33" s="78">
        <f t="shared" si="95" ref="AD33:AD34">6*16+12</f>
        <v>108</v>
      </c>
      <c r="AE33" s="79"/>
    </row>
    <row r="34" ht="46.65" customHeight="1">
      <c r="A34" t="s" s="16">
        <v>250</v>
      </c>
      <c r="B34" s="77">
        <v>42534</v>
      </c>
      <c r="C34" t="s" s="76">
        <v>338</v>
      </c>
      <c r="D34" t="s" s="76">
        <v>339</v>
      </c>
      <c r="E34" s="78">
        <v>1800</v>
      </c>
      <c r="F34" s="78">
        <f>IF(E34&gt;0,1,0)</f>
        <v>1</v>
      </c>
      <c r="G34" s="79"/>
      <c r="H34" s="79"/>
      <c r="I34" s="80">
        <f>IF(F34=1&amp;G34=1&amp;H34=1,1,0)</f>
        <v>0</v>
      </c>
      <c r="J34" s="78">
        <v>1</v>
      </c>
      <c r="K34" s="80"/>
      <c r="L34" s="78">
        <v>22</v>
      </c>
      <c r="M34" s="78">
        <v>193</v>
      </c>
      <c r="N34" t="s" s="75">
        <v>75</v>
      </c>
      <c r="O34" s="78">
        <v>44</v>
      </c>
      <c r="P34" s="78">
        <v>12</v>
      </c>
      <c r="Q34" s="78">
        <v>4</v>
      </c>
      <c r="R34" s="78">
        <v>12</v>
      </c>
      <c r="S34" s="78">
        <v>4</v>
      </c>
      <c r="T34" t="s" s="76">
        <v>387</v>
      </c>
      <c r="U34" t="s" s="76">
        <v>388</v>
      </c>
      <c r="V34" s="78">
        <v>1</v>
      </c>
      <c r="W34" s="81">
        <v>41425</v>
      </c>
      <c r="X34" t="s" s="75">
        <v>75</v>
      </c>
      <c r="Y34" s="79"/>
      <c r="Z34" s="79"/>
      <c r="AA34" s="79"/>
      <c r="AB34" s="79"/>
      <c r="AC34" t="s" s="75">
        <v>389</v>
      </c>
      <c r="AD34" s="78">
        <f t="shared" si="95"/>
        <v>108</v>
      </c>
      <c r="AE34" s="79"/>
    </row>
    <row r="35" ht="68.65" customHeight="1">
      <c r="A35" t="s" s="16">
        <v>119</v>
      </c>
      <c r="B35" s="77">
        <v>42398</v>
      </c>
      <c r="C35" t="s" s="76">
        <v>390</v>
      </c>
      <c r="D35" t="s" s="76">
        <v>381</v>
      </c>
      <c r="E35" s="78">
        <v>1800</v>
      </c>
      <c r="F35" s="78">
        <f>IF(E35&gt;0,1,0)</f>
        <v>1</v>
      </c>
      <c r="G35" s="79"/>
      <c r="H35" s="79"/>
      <c r="I35" s="80">
        <f>IF(F35=1&amp;G35=1&amp;H35=1,1,0)</f>
        <v>0</v>
      </c>
      <c r="J35" s="78">
        <v>0</v>
      </c>
      <c r="K35" s="80"/>
      <c r="L35" s="78">
        <v>40.5</v>
      </c>
      <c r="M35" s="78">
        <v>57</v>
      </c>
      <c r="N35" t="s" s="75">
        <v>75</v>
      </c>
      <c r="O35" s="78">
        <v>41</v>
      </c>
      <c r="P35" s="78">
        <v>14</v>
      </c>
      <c r="Q35" s="78">
        <v>5</v>
      </c>
      <c r="R35" s="78">
        <v>14</v>
      </c>
      <c r="S35" s="78">
        <v>5</v>
      </c>
      <c r="T35" t="s" s="76">
        <v>391</v>
      </c>
      <c r="U35" t="s" s="76">
        <v>347</v>
      </c>
      <c r="V35" s="78">
        <v>1</v>
      </c>
      <c r="W35" s="81">
        <v>41899</v>
      </c>
      <c r="X35" t="s" s="75">
        <v>75</v>
      </c>
      <c r="Y35" s="79"/>
      <c r="Z35" s="79"/>
      <c r="AA35" s="79"/>
      <c r="AB35" s="79"/>
      <c r="AC35" t="s" s="75">
        <v>392</v>
      </c>
      <c r="AD35" s="78">
        <f t="shared" si="101" ref="AD35:AD36">8*16+15</f>
        <v>143</v>
      </c>
      <c r="AE35" s="79"/>
    </row>
    <row r="36" ht="46.65" customHeight="1">
      <c r="A36" t="s" s="16">
        <v>252</v>
      </c>
      <c r="B36" s="77">
        <v>42535</v>
      </c>
      <c r="C36" t="s" s="76">
        <v>338</v>
      </c>
      <c r="D36" t="s" s="76">
        <v>353</v>
      </c>
      <c r="E36" s="78">
        <v>1800</v>
      </c>
      <c r="F36" s="78">
        <f>IF(E36&gt;0,1,0)</f>
        <v>1</v>
      </c>
      <c r="G36" s="79"/>
      <c r="H36" s="79"/>
      <c r="I36" s="80">
        <f>IF(F36=1&amp;G36=1&amp;H36=1,1,0)</f>
        <v>0</v>
      </c>
      <c r="J36" s="78">
        <v>0</v>
      </c>
      <c r="K36" s="80"/>
      <c r="L36" s="78">
        <v>40.5</v>
      </c>
      <c r="M36" s="78">
        <v>194</v>
      </c>
      <c r="N36" t="s" s="75">
        <v>75</v>
      </c>
      <c r="O36" s="78">
        <v>46</v>
      </c>
      <c r="P36" s="78">
        <v>14</v>
      </c>
      <c r="Q36" s="78">
        <v>5</v>
      </c>
      <c r="R36" s="78">
        <v>14</v>
      </c>
      <c r="S36" s="78">
        <v>5</v>
      </c>
      <c r="T36" t="s" s="76">
        <v>391</v>
      </c>
      <c r="U36" t="s" s="76">
        <v>347</v>
      </c>
      <c r="V36" s="78">
        <v>1</v>
      </c>
      <c r="W36" s="81">
        <v>41899</v>
      </c>
      <c r="X36" t="s" s="75">
        <v>75</v>
      </c>
      <c r="Y36" s="79"/>
      <c r="Z36" s="79"/>
      <c r="AA36" s="79"/>
      <c r="AB36" s="79"/>
      <c r="AC36" t="s" s="75">
        <v>392</v>
      </c>
      <c r="AD36" s="78">
        <f t="shared" si="101"/>
        <v>143</v>
      </c>
      <c r="AE36" s="79"/>
    </row>
    <row r="37" ht="24.65" customHeight="1">
      <c r="A37" t="s" s="16">
        <v>120</v>
      </c>
      <c r="B37" s="77">
        <v>42410</v>
      </c>
      <c r="C37" t="s" s="76">
        <v>393</v>
      </c>
      <c r="D37" t="s" s="76">
        <v>339</v>
      </c>
      <c r="E37" s="78">
        <v>1800</v>
      </c>
      <c r="F37" s="78">
        <f>IF(E37&gt;0,1,0)</f>
        <v>1</v>
      </c>
      <c r="G37" s="78">
        <v>0</v>
      </c>
      <c r="H37" s="79"/>
      <c r="I37" s="80">
        <f>IF(F37=1&amp;G37=1&amp;H37=1,1,0)</f>
        <v>0</v>
      </c>
      <c r="J37" s="78">
        <v>1</v>
      </c>
      <c r="K37" s="80"/>
      <c r="L37" s="78">
        <v>41</v>
      </c>
      <c r="M37" s="78">
        <v>53</v>
      </c>
      <c r="N37" t="s" s="75">
        <v>68</v>
      </c>
      <c r="O37" s="78">
        <v>39</v>
      </c>
      <c r="P37" s="78">
        <v>17</v>
      </c>
      <c r="Q37" s="78">
        <v>6</v>
      </c>
      <c r="R37" s="78">
        <v>10</v>
      </c>
      <c r="S37" s="78">
        <v>3</v>
      </c>
      <c r="T37" t="s" s="76">
        <v>362</v>
      </c>
      <c r="U37" t="s" s="76">
        <v>347</v>
      </c>
      <c r="V37" s="78">
        <v>1</v>
      </c>
      <c r="W37" s="81">
        <v>41225</v>
      </c>
      <c r="X37" t="s" s="75">
        <v>68</v>
      </c>
      <c r="Y37" s="79"/>
      <c r="Z37" s="79"/>
      <c r="AA37" s="79"/>
      <c r="AB37" s="79"/>
      <c r="AC37" t="s" s="75">
        <v>394</v>
      </c>
      <c r="AD37" s="78">
        <f t="shared" si="86"/>
        <v>113</v>
      </c>
      <c r="AE37" s="79"/>
    </row>
    <row r="38" ht="35.65" customHeight="1">
      <c r="A38" t="s" s="16">
        <v>253</v>
      </c>
      <c r="B38" s="77">
        <v>42558</v>
      </c>
      <c r="C38" t="s" s="76">
        <v>338</v>
      </c>
      <c r="D38" t="s" s="76">
        <v>339</v>
      </c>
      <c r="E38" s="78">
        <v>1800</v>
      </c>
      <c r="F38" s="78">
        <f>IF(E38&gt;0,1,0)</f>
        <v>1</v>
      </c>
      <c r="G38" s="79"/>
      <c r="H38" s="79"/>
      <c r="I38" s="80">
        <f>IF(F38=1&amp;G38=1&amp;H38=1,1,0)</f>
        <v>0</v>
      </c>
      <c r="J38" s="78">
        <v>1</v>
      </c>
      <c r="K38" s="80"/>
      <c r="L38" s="78">
        <v>41</v>
      </c>
      <c r="M38" s="78">
        <v>201</v>
      </c>
      <c r="N38" t="s" s="75">
        <v>68</v>
      </c>
      <c r="O38" s="78">
        <v>49</v>
      </c>
      <c r="P38" s="78">
        <v>17</v>
      </c>
      <c r="Q38" s="78">
        <v>6</v>
      </c>
      <c r="R38" s="78">
        <v>10</v>
      </c>
      <c r="S38" s="78">
        <v>3</v>
      </c>
      <c r="T38" t="s" s="76">
        <v>362</v>
      </c>
      <c r="U38" t="s" s="76">
        <v>347</v>
      </c>
      <c r="V38" s="78">
        <v>1</v>
      </c>
      <c r="W38" s="81">
        <v>41225</v>
      </c>
      <c r="X38" t="s" s="75">
        <v>68</v>
      </c>
      <c r="Y38" s="79"/>
      <c r="Z38" s="79"/>
      <c r="AA38" s="79"/>
      <c r="AB38" s="79"/>
      <c r="AC38" t="s" s="75">
        <v>394</v>
      </c>
      <c r="AD38" s="78">
        <f t="shared" si="86"/>
        <v>113</v>
      </c>
      <c r="AE38" t="s" s="76">
        <v>395</v>
      </c>
    </row>
    <row r="39" ht="24.65" customHeight="1">
      <c r="A39" t="s" s="16">
        <v>122</v>
      </c>
      <c r="B39" s="77">
        <v>42426</v>
      </c>
      <c r="C39" t="s" s="76">
        <v>338</v>
      </c>
      <c r="D39" t="s" s="76">
        <v>339</v>
      </c>
      <c r="E39" s="78">
        <v>1800</v>
      </c>
      <c r="F39" s="78">
        <f>IF(E39&gt;0,1,0)</f>
        <v>1</v>
      </c>
      <c r="G39" s="79"/>
      <c r="H39" s="79"/>
      <c r="I39" s="80">
        <f>IF(F39=1&amp;G39=1&amp;H39=1,1,0)</f>
        <v>0</v>
      </c>
      <c r="J39" s="78">
        <v>1</v>
      </c>
      <c r="K39" s="80"/>
      <c r="L39" s="78">
        <v>36.5</v>
      </c>
      <c r="M39" s="78">
        <v>54</v>
      </c>
      <c r="N39" t="s" s="75">
        <v>68</v>
      </c>
      <c r="O39" s="78">
        <v>39</v>
      </c>
      <c r="P39" s="78">
        <v>12</v>
      </c>
      <c r="Q39" s="78">
        <v>4</v>
      </c>
      <c r="R39" s="78">
        <v>12</v>
      </c>
      <c r="S39" s="78">
        <v>4</v>
      </c>
      <c r="T39" t="s" s="76">
        <v>362</v>
      </c>
      <c r="U39" t="s" s="76">
        <v>396</v>
      </c>
      <c r="V39" s="78">
        <v>1</v>
      </c>
      <c r="W39" s="81">
        <v>41267</v>
      </c>
      <c r="X39" t="s" s="75">
        <v>68</v>
      </c>
      <c r="Y39" s="79"/>
      <c r="Z39" s="79"/>
      <c r="AA39" s="79"/>
      <c r="AB39" s="79"/>
      <c r="AC39" t="s" s="75">
        <v>354</v>
      </c>
      <c r="AD39" s="78">
        <f t="shared" si="26"/>
        <v>106</v>
      </c>
      <c r="AE39" s="79"/>
    </row>
    <row r="40" ht="24.65" customHeight="1">
      <c r="A40" t="s" s="16">
        <v>255</v>
      </c>
      <c r="B40" s="77">
        <v>42550</v>
      </c>
      <c r="C40" t="s" s="76">
        <v>397</v>
      </c>
      <c r="D40" t="s" s="76">
        <v>353</v>
      </c>
      <c r="E40" s="78">
        <v>1800</v>
      </c>
      <c r="F40" s="78">
        <f>IF(E40&gt;0,1,0)</f>
        <v>1</v>
      </c>
      <c r="G40" s="79"/>
      <c r="H40" s="79"/>
      <c r="I40" s="80">
        <f>IF(F40=1&amp;G40=1&amp;H40=1,1,0)</f>
        <v>0</v>
      </c>
      <c r="J40" s="78">
        <v>1</v>
      </c>
      <c r="K40" s="80"/>
      <c r="L40" s="78">
        <v>36.5</v>
      </c>
      <c r="M40" s="78">
        <v>188</v>
      </c>
      <c r="N40" t="s" s="75">
        <v>68</v>
      </c>
      <c r="O40" s="78">
        <v>43</v>
      </c>
      <c r="P40" s="78">
        <v>12</v>
      </c>
      <c r="Q40" s="78">
        <v>4</v>
      </c>
      <c r="R40" s="78">
        <v>12</v>
      </c>
      <c r="S40" s="78">
        <v>4</v>
      </c>
      <c r="T40" t="s" s="76">
        <v>362</v>
      </c>
      <c r="U40" t="s" s="76">
        <v>396</v>
      </c>
      <c r="V40" s="78">
        <v>1</v>
      </c>
      <c r="W40" s="81">
        <v>41267</v>
      </c>
      <c r="X40" t="s" s="75">
        <v>68</v>
      </c>
      <c r="Y40" s="79"/>
      <c r="Z40" s="79"/>
      <c r="AA40" s="79"/>
      <c r="AB40" s="79"/>
      <c r="AC40" t="s" s="75">
        <v>354</v>
      </c>
      <c r="AD40" s="78">
        <f t="shared" si="26"/>
        <v>106</v>
      </c>
      <c r="AE40" s="79"/>
    </row>
    <row r="41" ht="46.65" customHeight="1">
      <c r="A41" t="s" s="16">
        <v>124</v>
      </c>
      <c r="B41" s="77">
        <v>42467</v>
      </c>
      <c r="C41" t="s" s="76">
        <v>338</v>
      </c>
      <c r="D41" t="s" s="76">
        <v>339</v>
      </c>
      <c r="E41" s="78">
        <v>1800</v>
      </c>
      <c r="F41" s="78">
        <f>IF(E41&gt;0,1,0)</f>
        <v>1</v>
      </c>
      <c r="G41" s="79"/>
      <c r="H41" s="79"/>
      <c r="I41" s="80">
        <f>IF(F41=1&amp;G41=1&amp;H41=1,1,0)</f>
        <v>0</v>
      </c>
      <c r="J41" s="78">
        <v>0</v>
      </c>
      <c r="K41" s="80"/>
      <c r="L41" s="78">
        <v>40</v>
      </c>
      <c r="M41" s="78">
        <v>62</v>
      </c>
      <c r="N41" t="s" s="75">
        <v>75</v>
      </c>
      <c r="O41" s="78">
        <v>40</v>
      </c>
      <c r="P41" s="78">
        <v>14</v>
      </c>
      <c r="Q41" s="78">
        <v>5</v>
      </c>
      <c r="R41" s="78">
        <v>11</v>
      </c>
      <c r="S41" s="78">
        <v>5</v>
      </c>
      <c r="T41" t="s" s="76">
        <v>398</v>
      </c>
      <c r="U41" t="s" s="76">
        <v>399</v>
      </c>
      <c r="V41" s="78">
        <v>3</v>
      </c>
      <c r="W41" s="81">
        <v>37105</v>
      </c>
      <c r="X41" t="s" s="75">
        <v>75</v>
      </c>
      <c r="Y41" s="81">
        <v>38501</v>
      </c>
      <c r="Z41" t="s" s="75">
        <v>75</v>
      </c>
      <c r="AA41" s="81">
        <v>39113</v>
      </c>
      <c r="AB41" t="s" s="75">
        <v>68</v>
      </c>
      <c r="AC41" t="s" s="75">
        <v>379</v>
      </c>
      <c r="AD41" s="78">
        <f t="shared" si="68"/>
        <v>111</v>
      </c>
      <c r="AE41" s="79"/>
    </row>
    <row r="42" ht="35.65" customHeight="1">
      <c r="A42" t="s" s="16">
        <v>125</v>
      </c>
      <c r="B42" s="77">
        <v>42467</v>
      </c>
      <c r="C42" t="s" s="76">
        <v>338</v>
      </c>
      <c r="D42" t="s" s="76">
        <v>353</v>
      </c>
      <c r="E42" s="78">
        <v>1800</v>
      </c>
      <c r="F42" s="78">
        <f>IF(E42&gt;0,1,0)</f>
        <v>1</v>
      </c>
      <c r="G42" s="79"/>
      <c r="H42" s="79"/>
      <c r="I42" s="80">
        <f>IF(F42=1&amp;G42=1&amp;H42=1,1,0)</f>
        <v>0</v>
      </c>
      <c r="J42" s="78">
        <v>0</v>
      </c>
      <c r="K42" s="80"/>
      <c r="L42" s="78">
        <v>32</v>
      </c>
      <c r="M42" s="78">
        <v>62</v>
      </c>
      <c r="N42" t="s" s="75">
        <v>68</v>
      </c>
      <c r="O42" s="78">
        <v>39.5</v>
      </c>
      <c r="P42" s="78">
        <v>14</v>
      </c>
      <c r="Q42" s="78">
        <v>5</v>
      </c>
      <c r="R42" s="78">
        <v>16</v>
      </c>
      <c r="S42" s="78">
        <v>6</v>
      </c>
      <c r="T42" t="s" s="76">
        <v>374</v>
      </c>
      <c r="U42" t="s" s="76">
        <v>400</v>
      </c>
      <c r="V42" s="78">
        <v>3</v>
      </c>
      <c r="W42" s="81">
        <v>41853</v>
      </c>
      <c r="X42" t="s" s="75">
        <v>68</v>
      </c>
      <c r="Y42" s="81">
        <v>36779</v>
      </c>
      <c r="Z42" t="s" s="75">
        <v>75</v>
      </c>
      <c r="AA42" s="81">
        <v>35758</v>
      </c>
      <c r="AB42" t="s" s="75">
        <v>68</v>
      </c>
      <c r="AC42" t="s" s="75">
        <v>401</v>
      </c>
      <c r="AD42" s="78">
        <f t="shared" si="122" ref="AD42:AD43">9*16+10</f>
        <v>154</v>
      </c>
      <c r="AE42" s="79"/>
    </row>
    <row r="43" ht="35.65" customHeight="1">
      <c r="A43" t="s" s="16">
        <v>257</v>
      </c>
      <c r="B43" s="77">
        <v>42598</v>
      </c>
      <c r="C43" t="s" s="76">
        <v>338</v>
      </c>
      <c r="D43" t="s" s="76">
        <v>339</v>
      </c>
      <c r="E43" s="78">
        <v>1800</v>
      </c>
      <c r="F43" s="78">
        <f>IF(E43&gt;0,1,0)</f>
        <v>1</v>
      </c>
      <c r="G43" s="79"/>
      <c r="H43" s="79"/>
      <c r="I43" s="80">
        <f>IF(F43=1&amp;G43=1&amp;H43=1,1,0)</f>
        <v>0</v>
      </c>
      <c r="J43" s="78">
        <v>0</v>
      </c>
      <c r="K43" s="80"/>
      <c r="L43" s="78">
        <v>32</v>
      </c>
      <c r="M43" s="78">
        <v>197</v>
      </c>
      <c r="N43" t="s" s="75">
        <v>68</v>
      </c>
      <c r="O43" s="78">
        <v>46</v>
      </c>
      <c r="P43" s="78">
        <v>14</v>
      </c>
      <c r="Q43" s="78">
        <v>5</v>
      </c>
      <c r="R43" s="78">
        <v>16</v>
      </c>
      <c r="S43" s="78">
        <v>6</v>
      </c>
      <c r="T43" t="s" s="76">
        <v>374</v>
      </c>
      <c r="U43" t="s" s="76">
        <v>400</v>
      </c>
      <c r="V43" s="78">
        <v>3</v>
      </c>
      <c r="W43" s="81">
        <v>41853</v>
      </c>
      <c r="X43" t="s" s="75">
        <v>68</v>
      </c>
      <c r="Y43" s="81">
        <v>36779</v>
      </c>
      <c r="Z43" t="s" s="75">
        <v>75</v>
      </c>
      <c r="AA43" s="81">
        <v>35758</v>
      </c>
      <c r="AB43" t="s" s="75">
        <v>68</v>
      </c>
      <c r="AC43" t="s" s="75">
        <v>401</v>
      </c>
      <c r="AD43" s="78">
        <f t="shared" si="122"/>
        <v>154</v>
      </c>
      <c r="AE43" s="79"/>
    </row>
    <row r="44" ht="24.65" customHeight="1">
      <c r="A44" t="s" s="16">
        <v>127</v>
      </c>
      <c r="B44" s="77">
        <v>42475</v>
      </c>
      <c r="C44" t="s" s="76">
        <v>402</v>
      </c>
      <c r="D44" t="s" s="76">
        <v>353</v>
      </c>
      <c r="E44" s="78">
        <v>1800</v>
      </c>
      <c r="F44" s="78">
        <f>IF(E44&gt;0,1,0)</f>
        <v>1</v>
      </c>
      <c r="G44" s="79"/>
      <c r="H44" s="79"/>
      <c r="I44" s="80">
        <f>IF(F44=1&amp;G44=1&amp;H44=1,1,0)</f>
        <v>0</v>
      </c>
      <c r="J44" s="78">
        <v>0</v>
      </c>
      <c r="K44" s="80"/>
      <c r="L44" s="78">
        <v>21</v>
      </c>
      <c r="M44" s="78">
        <v>57</v>
      </c>
      <c r="N44" t="s" s="75">
        <v>68</v>
      </c>
      <c r="O44" s="78">
        <v>38</v>
      </c>
      <c r="P44" s="78">
        <v>9</v>
      </c>
      <c r="Q44" s="78">
        <v>4</v>
      </c>
      <c r="R44" s="78">
        <v>9</v>
      </c>
      <c r="S44" s="78">
        <v>2</v>
      </c>
      <c r="T44" t="s" s="76">
        <v>403</v>
      </c>
      <c r="U44" t="s" s="76">
        <v>347</v>
      </c>
      <c r="V44" s="78">
        <v>3</v>
      </c>
      <c r="W44" s="81">
        <v>40432</v>
      </c>
      <c r="X44" t="s" s="75">
        <v>75</v>
      </c>
      <c r="Y44" s="81">
        <v>40432</v>
      </c>
      <c r="Z44" t="s" s="75">
        <v>68</v>
      </c>
      <c r="AA44" s="81">
        <v>41204</v>
      </c>
      <c r="AB44" t="s" s="75">
        <v>75</v>
      </c>
      <c r="AC44" t="s" s="75">
        <v>404</v>
      </c>
      <c r="AD44" s="78">
        <f t="shared" si="128" ref="AD44:AD45">7*16+4</f>
        <v>116</v>
      </c>
      <c r="AE44" s="79"/>
    </row>
    <row r="45" ht="24.65" customHeight="1">
      <c r="A45" t="s" s="16">
        <v>259</v>
      </c>
      <c r="B45" s="77">
        <v>42604</v>
      </c>
      <c r="C45" t="s" s="76">
        <v>338</v>
      </c>
      <c r="D45" t="s" s="76">
        <v>339</v>
      </c>
      <c r="E45" s="78">
        <v>1800</v>
      </c>
      <c r="F45" s="78">
        <f>IF(E45&gt;0,1,0)</f>
        <v>1</v>
      </c>
      <c r="G45" s="79"/>
      <c r="H45" s="79"/>
      <c r="I45" s="80">
        <f>IF(F45=1&amp;G45=1&amp;H45=1,1,0)</f>
        <v>0</v>
      </c>
      <c r="J45" s="78">
        <v>0</v>
      </c>
      <c r="K45" s="80"/>
      <c r="L45" s="78">
        <v>21</v>
      </c>
      <c r="M45" s="78">
        <v>186</v>
      </c>
      <c r="N45" t="s" s="75">
        <v>68</v>
      </c>
      <c r="O45" s="78">
        <v>43</v>
      </c>
      <c r="P45" s="78">
        <v>9</v>
      </c>
      <c r="Q45" s="78">
        <v>4</v>
      </c>
      <c r="R45" s="78">
        <v>9</v>
      </c>
      <c r="S45" s="78">
        <v>2</v>
      </c>
      <c r="T45" t="s" s="76">
        <v>403</v>
      </c>
      <c r="U45" t="s" s="76">
        <v>347</v>
      </c>
      <c r="V45" s="78">
        <v>3</v>
      </c>
      <c r="W45" s="81">
        <v>40432</v>
      </c>
      <c r="X45" t="s" s="75">
        <v>75</v>
      </c>
      <c r="Y45" s="81">
        <v>40432</v>
      </c>
      <c r="Z45" t="s" s="75">
        <v>68</v>
      </c>
      <c r="AA45" s="81">
        <v>41204</v>
      </c>
      <c r="AB45" t="s" s="75">
        <v>75</v>
      </c>
      <c r="AC45" t="s" s="75">
        <v>404</v>
      </c>
      <c r="AD45" s="78">
        <f t="shared" si="128"/>
        <v>116</v>
      </c>
      <c r="AE45" s="79"/>
    </row>
    <row r="46" ht="24.65" customHeight="1">
      <c r="A46" t="s" s="16">
        <v>142</v>
      </c>
      <c r="B46" s="77">
        <v>42263</v>
      </c>
      <c r="C46" t="s" s="76">
        <v>338</v>
      </c>
      <c r="D46" t="s" s="76">
        <v>352</v>
      </c>
      <c r="E46" s="78">
        <v>1200</v>
      </c>
      <c r="F46" s="78">
        <f>IF(E46&gt;0,1,0)</f>
        <v>1</v>
      </c>
      <c r="G46" s="79"/>
      <c r="H46" s="79"/>
      <c r="I46" s="80">
        <f>IF(F46=1&amp;G46=1&amp;H46=1,1,0)</f>
        <v>0</v>
      </c>
      <c r="J46" s="78">
        <v>1</v>
      </c>
      <c r="K46" s="80"/>
      <c r="L46" s="78">
        <v>57</v>
      </c>
      <c r="M46" s="78">
        <v>121</v>
      </c>
      <c r="N46" t="s" s="75">
        <v>68</v>
      </c>
      <c r="O46" s="78">
        <v>41</v>
      </c>
      <c r="P46" s="78">
        <v>17</v>
      </c>
      <c r="Q46" s="78">
        <v>6</v>
      </c>
      <c r="R46" s="78">
        <v>20</v>
      </c>
      <c r="S46" s="78">
        <v>7</v>
      </c>
      <c r="T46" t="s" s="76">
        <v>405</v>
      </c>
      <c r="U46" t="s" s="76">
        <v>378</v>
      </c>
      <c r="V46" s="78">
        <v>1</v>
      </c>
      <c r="W46" s="83">
        <v>36982</v>
      </c>
      <c r="X46" t="s" s="75">
        <v>75</v>
      </c>
      <c r="Y46" s="79"/>
      <c r="Z46" s="79"/>
      <c r="AA46" s="79"/>
      <c r="AB46" s="79"/>
      <c r="AC46" t="s" s="75">
        <v>406</v>
      </c>
      <c r="AD46" s="78">
        <f t="shared" si="134" ref="AD46:AD68">6*16+13</f>
        <v>109</v>
      </c>
      <c r="AE46" t="s" s="75">
        <v>407</v>
      </c>
    </row>
    <row r="47" ht="24.65" customHeight="1">
      <c r="A47" t="s" s="16">
        <v>144</v>
      </c>
      <c r="B47" s="77">
        <v>42262</v>
      </c>
      <c r="C47" t="s" s="76">
        <v>338</v>
      </c>
      <c r="D47" t="s" s="76">
        <v>353</v>
      </c>
      <c r="E47" s="78">
        <v>1200</v>
      </c>
      <c r="F47" s="78">
        <f>IF(E47&gt;0,1,0)</f>
        <v>1</v>
      </c>
      <c r="G47" s="79"/>
      <c r="H47" s="79"/>
      <c r="I47" s="80">
        <f>IF(F47=1&amp;G47=1&amp;H47=1,1,0)</f>
        <v>0</v>
      </c>
      <c r="J47" s="78">
        <v>1</v>
      </c>
      <c r="K47" s="80"/>
      <c r="L47" s="78">
        <v>56</v>
      </c>
      <c r="M47" s="78">
        <v>114</v>
      </c>
      <c r="N47" t="s" s="75">
        <v>75</v>
      </c>
      <c r="O47" s="78">
        <v>43</v>
      </c>
      <c r="P47" s="78">
        <v>15</v>
      </c>
      <c r="Q47" s="78">
        <v>5</v>
      </c>
      <c r="R47" s="78">
        <v>17</v>
      </c>
      <c r="S47" s="78">
        <v>7</v>
      </c>
      <c r="T47" t="s" s="76">
        <v>408</v>
      </c>
      <c r="U47" t="s" s="76">
        <v>340</v>
      </c>
      <c r="V47" s="78">
        <v>1</v>
      </c>
      <c r="W47" s="81">
        <v>38849</v>
      </c>
      <c r="X47" t="s" s="75">
        <v>75</v>
      </c>
      <c r="Y47" s="79"/>
      <c r="Z47" s="79"/>
      <c r="AA47" s="79"/>
      <c r="AB47" s="79"/>
      <c r="AC47" t="s" s="75">
        <v>379</v>
      </c>
      <c r="AD47" s="78">
        <f t="shared" si="68"/>
        <v>111</v>
      </c>
      <c r="AE47" s="79"/>
    </row>
    <row r="48" ht="24.65" customHeight="1">
      <c r="A48" t="s" s="16">
        <v>146</v>
      </c>
      <c r="B48" s="77">
        <v>42268</v>
      </c>
      <c r="C48" t="s" s="76">
        <v>409</v>
      </c>
      <c r="D48" t="s" s="76">
        <v>353</v>
      </c>
      <c r="E48" s="78">
        <v>1200</v>
      </c>
      <c r="F48" s="78">
        <f>IF(E48&gt;0,1,0)</f>
        <v>1</v>
      </c>
      <c r="G48" s="79"/>
      <c r="H48" s="79"/>
      <c r="I48" s="80">
        <f>IF(F48=1&amp;G48=1&amp;H48=1,1,0)</f>
        <v>0</v>
      </c>
      <c r="J48" s="78">
        <v>1</v>
      </c>
      <c r="K48" s="80"/>
      <c r="L48" s="78">
        <v>66</v>
      </c>
      <c r="M48" s="78">
        <v>116</v>
      </c>
      <c r="N48" t="s" s="75">
        <v>75</v>
      </c>
      <c r="O48" s="78">
        <v>43</v>
      </c>
      <c r="P48" s="78">
        <v>20</v>
      </c>
      <c r="Q48" s="78">
        <v>7</v>
      </c>
      <c r="R48" s="78">
        <v>24</v>
      </c>
      <c r="S48" s="78">
        <v>7</v>
      </c>
      <c r="T48" t="s" s="76">
        <v>340</v>
      </c>
      <c r="U48" t="s" s="76">
        <v>340</v>
      </c>
      <c r="V48" s="78">
        <v>1</v>
      </c>
      <c r="W48" s="81">
        <v>41045</v>
      </c>
      <c r="X48" t="s" s="75">
        <v>75</v>
      </c>
      <c r="Y48" s="79"/>
      <c r="Z48" s="79"/>
      <c r="AA48" s="79"/>
      <c r="AB48" s="79"/>
      <c r="AC48" t="s" s="75">
        <v>410</v>
      </c>
      <c r="AD48" s="78">
        <f t="shared" si="140" ref="AD48:AD103">7*16+8</f>
        <v>120</v>
      </c>
      <c r="AE48" s="79"/>
    </row>
    <row r="49" ht="24.65" customHeight="1">
      <c r="A49" t="s" s="16">
        <v>147</v>
      </c>
      <c r="B49" s="77">
        <v>42272</v>
      </c>
      <c r="C49" t="s" s="76">
        <v>411</v>
      </c>
      <c r="D49" t="s" s="76">
        <v>339</v>
      </c>
      <c r="E49" s="78">
        <v>1200</v>
      </c>
      <c r="F49" s="78">
        <f>IF(E49&gt;0,1,0)</f>
        <v>1</v>
      </c>
      <c r="G49" s="79"/>
      <c r="H49" s="79"/>
      <c r="I49" s="80">
        <f>IF(F49=1&amp;G49=1&amp;H49=1,1,0)</f>
        <v>0</v>
      </c>
      <c r="J49" s="78">
        <v>1</v>
      </c>
      <c r="K49" s="80"/>
      <c r="L49" s="78">
        <v>66</v>
      </c>
      <c r="M49" s="78">
        <v>113</v>
      </c>
      <c r="N49" t="s" s="75">
        <v>68</v>
      </c>
      <c r="O49" s="78">
        <v>40</v>
      </c>
      <c r="P49" s="78">
        <v>19</v>
      </c>
      <c r="Q49" s="78">
        <v>7</v>
      </c>
      <c r="R49" s="78">
        <v>21</v>
      </c>
      <c r="S49" s="78">
        <v>7</v>
      </c>
      <c r="T49" t="s" s="76">
        <v>405</v>
      </c>
      <c r="U49" t="s" s="76">
        <v>340</v>
      </c>
      <c r="V49" s="78">
        <v>0</v>
      </c>
      <c r="W49" s="79"/>
      <c r="X49" s="79"/>
      <c r="Y49" s="79"/>
      <c r="Z49" s="79"/>
      <c r="AA49" s="79"/>
      <c r="AB49" s="79"/>
      <c r="AC49" t="s" s="75">
        <v>341</v>
      </c>
      <c r="AD49" s="78">
        <f t="shared" si="2"/>
        <v>136</v>
      </c>
      <c r="AE49" t="s" s="75">
        <v>407</v>
      </c>
    </row>
    <row r="50" ht="24.65" customHeight="1">
      <c r="A50" t="s" s="16">
        <v>148</v>
      </c>
      <c r="B50" s="77">
        <v>42275</v>
      </c>
      <c r="C50" t="s" s="76">
        <v>412</v>
      </c>
      <c r="D50" t="s" s="76">
        <v>357</v>
      </c>
      <c r="E50" s="78">
        <v>1200</v>
      </c>
      <c r="F50" s="78">
        <f>IF(E50&gt;0,1,0)</f>
        <v>1</v>
      </c>
      <c r="G50" s="79"/>
      <c r="H50" s="79"/>
      <c r="I50" s="80">
        <f>IF(F50=1&amp;G50=1&amp;H50=1,1,0)</f>
        <v>0</v>
      </c>
      <c r="J50" s="78">
        <v>1</v>
      </c>
      <c r="K50" s="80"/>
      <c r="L50" s="78">
        <v>61</v>
      </c>
      <c r="M50" s="78">
        <v>120</v>
      </c>
      <c r="N50" t="s" s="75">
        <v>68</v>
      </c>
      <c r="O50" s="78">
        <v>41</v>
      </c>
      <c r="P50" s="78">
        <v>16</v>
      </c>
      <c r="Q50" s="78">
        <v>6</v>
      </c>
      <c r="R50" s="78">
        <v>18</v>
      </c>
      <c r="S50" s="78">
        <v>7</v>
      </c>
      <c r="T50" t="s" s="76">
        <v>340</v>
      </c>
      <c r="U50" t="s" s="76">
        <v>340</v>
      </c>
      <c r="V50" s="78">
        <v>1</v>
      </c>
      <c r="W50" s="81">
        <v>40856</v>
      </c>
      <c r="X50" t="s" s="75">
        <v>75</v>
      </c>
      <c r="Y50" s="79"/>
      <c r="Z50" s="79"/>
      <c r="AA50" s="79"/>
      <c r="AB50" s="79"/>
      <c r="AC50" t="s" s="75">
        <v>413</v>
      </c>
      <c r="AD50" s="78">
        <f>8*16+9</f>
        <v>137</v>
      </c>
      <c r="AE50" s="79"/>
    </row>
    <row r="51" ht="24.65" customHeight="1">
      <c r="A51" t="s" s="16">
        <v>150</v>
      </c>
      <c r="B51" s="77">
        <v>42282</v>
      </c>
      <c r="C51" t="s" s="76">
        <v>338</v>
      </c>
      <c r="D51" t="s" s="76">
        <v>339</v>
      </c>
      <c r="E51" s="78">
        <v>1200</v>
      </c>
      <c r="F51" s="78">
        <f>IF(E51&gt;0,1,0)</f>
        <v>1</v>
      </c>
      <c r="G51" s="79"/>
      <c r="H51" s="79"/>
      <c r="I51" s="80">
        <f>IF(F51=1&amp;G51=1&amp;H51=1,1,0)</f>
        <v>0</v>
      </c>
      <c r="J51" s="78">
        <v>1</v>
      </c>
      <c r="K51" s="80"/>
      <c r="L51" s="78">
        <v>64.5</v>
      </c>
      <c r="M51" s="78">
        <v>57</v>
      </c>
      <c r="N51" t="s" s="75">
        <v>68</v>
      </c>
      <c r="O51" s="78">
        <v>39</v>
      </c>
      <c r="P51" s="78">
        <v>18</v>
      </c>
      <c r="Q51" s="78">
        <v>7</v>
      </c>
      <c r="R51" s="78">
        <v>16</v>
      </c>
      <c r="S51" s="78">
        <v>6</v>
      </c>
      <c r="T51" t="s" s="76">
        <v>371</v>
      </c>
      <c r="U51" t="s" s="76">
        <v>340</v>
      </c>
      <c r="V51" s="78">
        <v>0</v>
      </c>
      <c r="W51" s="79"/>
      <c r="X51" s="79"/>
      <c r="Y51" s="79"/>
      <c r="Z51" s="79"/>
      <c r="AA51" s="79"/>
      <c r="AB51" s="79"/>
      <c r="AC51" t="s" s="75">
        <v>414</v>
      </c>
      <c r="AD51" s="78">
        <f t="shared" si="149" ref="AD51:AD104">7*16+10</f>
        <v>122</v>
      </c>
      <c r="AE51" s="79"/>
    </row>
    <row r="52" ht="24.65" customHeight="1">
      <c r="A52" t="s" s="17">
        <v>261</v>
      </c>
      <c r="B52" s="77">
        <v>42426</v>
      </c>
      <c r="C52" t="s" s="76">
        <v>415</v>
      </c>
      <c r="D52" t="s" s="76">
        <v>339</v>
      </c>
      <c r="E52" s="78">
        <v>1800</v>
      </c>
      <c r="F52" s="78">
        <f>IF(E52&gt;0,1,0)</f>
        <v>1</v>
      </c>
      <c r="G52" s="79"/>
      <c r="H52" s="79"/>
      <c r="I52" s="80">
        <f>IF(F52=1&amp;G52=1&amp;H52=1,1,0)</f>
        <v>0</v>
      </c>
      <c r="J52" s="78">
        <v>1</v>
      </c>
      <c r="K52" s="80"/>
      <c r="L52" s="78">
        <v>64.5</v>
      </c>
      <c r="M52" s="78">
        <v>193</v>
      </c>
      <c r="N52" t="s" s="75">
        <v>68</v>
      </c>
      <c r="O52" s="78">
        <v>44</v>
      </c>
      <c r="P52" s="78">
        <v>18</v>
      </c>
      <c r="Q52" s="78">
        <v>7</v>
      </c>
      <c r="R52" s="78">
        <v>16</v>
      </c>
      <c r="S52" s="78">
        <v>6</v>
      </c>
      <c r="T52" t="s" s="76">
        <v>371</v>
      </c>
      <c r="U52" t="s" s="76">
        <v>340</v>
      </c>
      <c r="V52" s="78">
        <v>0</v>
      </c>
      <c r="W52" s="79"/>
      <c r="X52" s="79"/>
      <c r="Y52" s="79"/>
      <c r="Z52" s="79"/>
      <c r="AA52" s="79"/>
      <c r="AB52" s="79"/>
      <c r="AC52" t="s" s="75">
        <v>414</v>
      </c>
      <c r="AD52" s="78">
        <f t="shared" si="149"/>
        <v>122</v>
      </c>
      <c r="AE52" s="79"/>
    </row>
    <row r="53" ht="24.65" customHeight="1">
      <c r="A53" t="s" s="16">
        <v>152</v>
      </c>
      <c r="B53" s="77">
        <v>42283</v>
      </c>
      <c r="C53" t="s" s="76">
        <v>416</v>
      </c>
      <c r="D53" t="s" s="76">
        <v>339</v>
      </c>
      <c r="E53" s="78">
        <v>1200</v>
      </c>
      <c r="F53" s="78">
        <f>IF(E53&gt;0,1,0)</f>
        <v>1</v>
      </c>
      <c r="G53" s="79"/>
      <c r="H53" s="79"/>
      <c r="I53" s="80">
        <f>IF(F53=1&amp;G53=1&amp;H53=1,1,0)</f>
        <v>0</v>
      </c>
      <c r="J53" s="78">
        <v>1</v>
      </c>
      <c r="K53" s="80"/>
      <c r="L53" s="78">
        <v>66</v>
      </c>
      <c r="M53" s="78">
        <v>54</v>
      </c>
      <c r="N53" t="s" s="75">
        <v>68</v>
      </c>
      <c r="O53" s="78">
        <v>40</v>
      </c>
      <c r="P53" s="78">
        <v>18</v>
      </c>
      <c r="Q53" s="78">
        <v>7</v>
      </c>
      <c r="R53" s="78">
        <v>19</v>
      </c>
      <c r="S53" s="78">
        <v>7</v>
      </c>
      <c r="T53" t="s" s="76">
        <v>340</v>
      </c>
      <c r="U53" t="s" s="76">
        <v>340</v>
      </c>
      <c r="V53" s="78">
        <v>2</v>
      </c>
      <c r="W53" s="81">
        <v>40099</v>
      </c>
      <c r="X53" t="s" s="75">
        <v>75</v>
      </c>
      <c r="Y53" s="81">
        <v>39432</v>
      </c>
      <c r="Z53" t="s" s="75">
        <v>75</v>
      </c>
      <c r="AA53" s="79"/>
      <c r="AB53" s="79"/>
      <c r="AC53" t="s" s="75">
        <v>417</v>
      </c>
      <c r="AD53" s="78">
        <f t="shared" si="155" ref="AD53:AD117">7*16+12</f>
        <v>124</v>
      </c>
      <c r="AE53" s="79"/>
    </row>
    <row r="54" ht="24.65" customHeight="1">
      <c r="A54" t="s" s="17">
        <v>262</v>
      </c>
      <c r="B54" s="77">
        <v>42425</v>
      </c>
      <c r="C54" t="s" s="76">
        <v>338</v>
      </c>
      <c r="D54" t="s" s="76">
        <v>353</v>
      </c>
      <c r="E54" s="78">
        <v>1800</v>
      </c>
      <c r="F54" s="78">
        <f>IF(E54&gt;0,1,0)</f>
        <v>1</v>
      </c>
      <c r="G54" s="79"/>
      <c r="H54" s="79"/>
      <c r="I54" s="80">
        <f>IF(F54=1&amp;G54=1&amp;H54=1,1,0)</f>
        <v>0</v>
      </c>
      <c r="J54" s="78">
        <v>1</v>
      </c>
      <c r="K54" s="80"/>
      <c r="L54" s="78">
        <v>66</v>
      </c>
      <c r="M54" s="78">
        <v>189</v>
      </c>
      <c r="N54" t="s" s="75">
        <v>68</v>
      </c>
      <c r="O54" s="78">
        <v>45</v>
      </c>
      <c r="P54" s="78">
        <v>18</v>
      </c>
      <c r="Q54" s="78">
        <v>7</v>
      </c>
      <c r="R54" s="78">
        <v>19</v>
      </c>
      <c r="S54" s="78">
        <v>7</v>
      </c>
      <c r="T54" t="s" s="76">
        <v>340</v>
      </c>
      <c r="U54" t="s" s="76">
        <v>340</v>
      </c>
      <c r="V54" s="78">
        <v>2</v>
      </c>
      <c r="W54" s="81">
        <v>40099</v>
      </c>
      <c r="X54" t="s" s="75">
        <v>75</v>
      </c>
      <c r="Y54" s="81">
        <v>39432</v>
      </c>
      <c r="Z54" t="s" s="75">
        <v>75</v>
      </c>
      <c r="AA54" s="79"/>
      <c r="AB54" s="79"/>
      <c r="AC54" t="s" s="75">
        <v>417</v>
      </c>
      <c r="AD54" s="78">
        <f t="shared" si="155"/>
        <v>124</v>
      </c>
      <c r="AE54" s="79"/>
    </row>
    <row r="55" ht="24.65" customHeight="1">
      <c r="A55" t="s" s="16">
        <v>153</v>
      </c>
      <c r="B55" s="77">
        <v>42296</v>
      </c>
      <c r="C55" t="s" s="76">
        <v>418</v>
      </c>
      <c r="D55" t="s" s="76">
        <v>339</v>
      </c>
      <c r="E55" s="78">
        <v>1800</v>
      </c>
      <c r="F55" s="78">
        <f>IF(E55&gt;0,1,0)</f>
        <v>1</v>
      </c>
      <c r="G55" s="79"/>
      <c r="H55" s="79"/>
      <c r="I55" s="80">
        <f>IF(F55=1&amp;G55=1&amp;H55=1,1,0)</f>
        <v>0</v>
      </c>
      <c r="J55" s="78">
        <v>1</v>
      </c>
      <c r="K55" s="80"/>
      <c r="L55" s="78">
        <v>60.5</v>
      </c>
      <c r="M55" s="78">
        <v>63</v>
      </c>
      <c r="N55" t="s" s="75">
        <v>68</v>
      </c>
      <c r="O55" s="78">
        <v>38</v>
      </c>
      <c r="P55" s="78">
        <v>15</v>
      </c>
      <c r="Q55" s="78">
        <v>6</v>
      </c>
      <c r="R55" s="78">
        <v>17</v>
      </c>
      <c r="S55" s="78">
        <v>6</v>
      </c>
      <c r="T55" t="s" s="76">
        <v>340</v>
      </c>
      <c r="U55" t="s" s="76">
        <v>340</v>
      </c>
      <c r="V55" s="78">
        <v>0</v>
      </c>
      <c r="W55" s="79"/>
      <c r="X55" s="79"/>
      <c r="Y55" s="79"/>
      <c r="Z55" s="79"/>
      <c r="AA55" s="79"/>
      <c r="AB55" s="79"/>
      <c r="AC55" t="s" s="75">
        <v>419</v>
      </c>
      <c r="AD55" s="78">
        <f t="shared" si="68"/>
        <v>111</v>
      </c>
      <c r="AE55" s="79"/>
    </row>
    <row r="56" ht="24.65" customHeight="1">
      <c r="A56" t="s" s="16">
        <v>263</v>
      </c>
      <c r="B56" s="77">
        <v>42422</v>
      </c>
      <c r="C56" t="s" s="76">
        <v>338</v>
      </c>
      <c r="D56" t="s" s="76">
        <v>353</v>
      </c>
      <c r="E56" s="78">
        <v>1800</v>
      </c>
      <c r="F56" s="78">
        <f>IF(E56&gt;0,1,0)</f>
        <v>1</v>
      </c>
      <c r="G56" s="79"/>
      <c r="H56" s="79"/>
      <c r="I56" s="80">
        <f>IF(F56=1&amp;G56=1&amp;H56=1,1,0)</f>
        <v>0</v>
      </c>
      <c r="J56" s="78">
        <v>1</v>
      </c>
      <c r="K56" s="80"/>
      <c r="L56" s="78">
        <v>60.5</v>
      </c>
      <c r="M56" s="78">
        <v>189</v>
      </c>
      <c r="N56" t="s" s="75">
        <v>68</v>
      </c>
      <c r="O56" s="78">
        <v>43</v>
      </c>
      <c r="P56" s="78">
        <v>15</v>
      </c>
      <c r="Q56" s="78">
        <v>6</v>
      </c>
      <c r="R56" s="78">
        <v>17</v>
      </c>
      <c r="S56" s="78">
        <v>6</v>
      </c>
      <c r="T56" t="s" s="76">
        <v>340</v>
      </c>
      <c r="U56" t="s" s="76">
        <v>340</v>
      </c>
      <c r="V56" s="78">
        <v>0</v>
      </c>
      <c r="W56" s="79"/>
      <c r="X56" s="79"/>
      <c r="Y56" s="79"/>
      <c r="Z56" s="79"/>
      <c r="AA56" s="79"/>
      <c r="AB56" s="79"/>
      <c r="AC56" t="s" s="75">
        <v>419</v>
      </c>
      <c r="AD56" s="78">
        <f t="shared" si="68"/>
        <v>111</v>
      </c>
      <c r="AE56" s="79"/>
    </row>
    <row r="57" ht="24.65" customHeight="1">
      <c r="A57" t="s" s="16">
        <v>155</v>
      </c>
      <c r="B57" s="77">
        <v>42312</v>
      </c>
      <c r="C57" t="s" s="76">
        <v>338</v>
      </c>
      <c r="D57" t="s" s="76">
        <v>357</v>
      </c>
      <c r="E57" s="78">
        <v>1800</v>
      </c>
      <c r="F57" s="78">
        <f>IF(E57&gt;0,1,0)</f>
        <v>1</v>
      </c>
      <c r="G57" s="79"/>
      <c r="H57" s="79"/>
      <c r="I57" s="80">
        <f>IF(F57=1&amp;G57=1&amp;H57=1,1,0)</f>
        <v>0</v>
      </c>
      <c r="J57" s="78">
        <v>1</v>
      </c>
      <c r="K57" s="80"/>
      <c r="L57" s="78">
        <v>66</v>
      </c>
      <c r="M57" s="78">
        <v>147</v>
      </c>
      <c r="N57" t="s" s="75">
        <v>75</v>
      </c>
      <c r="O57" s="78">
        <v>44</v>
      </c>
      <c r="P57" s="78">
        <v>18</v>
      </c>
      <c r="Q57" s="78">
        <v>7</v>
      </c>
      <c r="R57" s="78">
        <v>19</v>
      </c>
      <c r="S57" s="78">
        <v>7</v>
      </c>
      <c r="T57" t="s" s="76">
        <v>340</v>
      </c>
      <c r="U57" t="s" s="76">
        <v>340</v>
      </c>
      <c r="V57" s="78">
        <v>0</v>
      </c>
      <c r="W57" s="79"/>
      <c r="X57" s="79"/>
      <c r="Y57" s="79"/>
      <c r="Z57" s="79"/>
      <c r="AA57" s="79"/>
      <c r="AB57" s="79"/>
      <c r="AC57" t="s" s="75">
        <v>420</v>
      </c>
      <c r="AD57" s="78">
        <f t="shared" si="167" ref="AD57:AD75">7*16+2</f>
        <v>114</v>
      </c>
      <c r="AE57" s="79"/>
    </row>
    <row r="58" ht="24.65" customHeight="1">
      <c r="A58" t="s" s="16">
        <v>157</v>
      </c>
      <c r="B58" s="77">
        <v>42331</v>
      </c>
      <c r="C58" t="s" s="76">
        <v>338</v>
      </c>
      <c r="D58" t="s" s="76">
        <v>339</v>
      </c>
      <c r="E58" s="78">
        <v>1800</v>
      </c>
      <c r="F58" s="78">
        <f>IF(E58&gt;0,1,0)</f>
        <v>1</v>
      </c>
      <c r="G58" s="79"/>
      <c r="H58" s="79"/>
      <c r="I58" s="80">
        <f>IF(F58=1&amp;G58=1&amp;H58=1,1,0)</f>
        <v>0</v>
      </c>
      <c r="J58" s="78">
        <v>1</v>
      </c>
      <c r="K58" s="80"/>
      <c r="L58" s="78">
        <v>66</v>
      </c>
      <c r="M58" s="78">
        <v>122</v>
      </c>
      <c r="N58" t="s" s="75">
        <v>75</v>
      </c>
      <c r="O58" s="78">
        <v>43</v>
      </c>
      <c r="P58" s="78">
        <v>16</v>
      </c>
      <c r="Q58" s="78">
        <v>6</v>
      </c>
      <c r="R58" s="78">
        <v>19</v>
      </c>
      <c r="S58" s="78">
        <v>7</v>
      </c>
      <c r="T58" t="s" s="76">
        <v>340</v>
      </c>
      <c r="U58" t="s" s="76">
        <v>340</v>
      </c>
      <c r="V58" s="78">
        <v>1</v>
      </c>
      <c r="W58" s="81">
        <v>41353</v>
      </c>
      <c r="X58" t="s" s="75">
        <v>68</v>
      </c>
      <c r="Y58" s="79"/>
      <c r="Z58" s="79"/>
      <c r="AA58" s="79"/>
      <c r="AB58" s="79"/>
      <c r="AC58" t="s" s="75">
        <v>421</v>
      </c>
      <c r="AD58" s="78">
        <f t="shared" si="170" ref="AD58:AD99">7*16+11</f>
        <v>123</v>
      </c>
      <c r="AE58" s="79"/>
    </row>
    <row r="59" ht="24.65" customHeight="1">
      <c r="A59" t="s" s="16">
        <v>159</v>
      </c>
      <c r="B59" s="77">
        <v>42328</v>
      </c>
      <c r="C59" t="s" s="76">
        <v>338</v>
      </c>
      <c r="D59" t="s" s="76">
        <v>353</v>
      </c>
      <c r="E59" s="78">
        <v>1800</v>
      </c>
      <c r="F59" s="78">
        <f>IF(E59&gt;0,1,0)</f>
        <v>1</v>
      </c>
      <c r="G59" s="79"/>
      <c r="H59" s="79"/>
      <c r="I59" s="80">
        <f>IF(F59=1&amp;G59=1&amp;H59=1,1,0)</f>
        <v>0</v>
      </c>
      <c r="J59" s="78">
        <v>1</v>
      </c>
      <c r="K59" s="80"/>
      <c r="L59" s="78">
        <v>66</v>
      </c>
      <c r="M59" s="78">
        <v>125</v>
      </c>
      <c r="N59" t="s" s="75">
        <v>75</v>
      </c>
      <c r="O59" s="78">
        <v>43</v>
      </c>
      <c r="P59" s="78">
        <v>16</v>
      </c>
      <c r="Q59" s="78">
        <v>6</v>
      </c>
      <c r="R59" s="78">
        <v>18</v>
      </c>
      <c r="S59" s="78">
        <v>7</v>
      </c>
      <c r="T59" t="s" s="76">
        <v>340</v>
      </c>
      <c r="U59" t="s" s="76">
        <v>340</v>
      </c>
      <c r="V59" s="78">
        <v>0</v>
      </c>
      <c r="W59" s="79"/>
      <c r="X59" s="79"/>
      <c r="Y59" s="79"/>
      <c r="Z59" s="79"/>
      <c r="AA59" s="79"/>
      <c r="AB59" s="79"/>
      <c r="AC59" t="s" s="75">
        <v>422</v>
      </c>
      <c r="AD59" s="78">
        <f t="shared" si="173" ref="AD59:AD115">7*16+14</f>
        <v>126</v>
      </c>
      <c r="AE59" s="79"/>
    </row>
    <row r="60" ht="35.65" customHeight="1">
      <c r="A60" t="s" s="16">
        <v>161</v>
      </c>
      <c r="B60" s="77">
        <v>42324</v>
      </c>
      <c r="C60" t="s" s="76">
        <v>423</v>
      </c>
      <c r="D60" t="s" s="76">
        <v>352</v>
      </c>
      <c r="E60" s="78">
        <v>1800</v>
      </c>
      <c r="F60" s="78">
        <f>IF(E60&gt;0,1,0)</f>
        <v>1</v>
      </c>
      <c r="G60" s="79"/>
      <c r="H60" s="79"/>
      <c r="I60" s="80">
        <f>IF(F60=1&amp;G60=1&amp;H60=1,1,0)</f>
        <v>0</v>
      </c>
      <c r="J60" s="78">
        <v>1</v>
      </c>
      <c r="K60" s="80"/>
      <c r="L60" s="78">
        <v>59.5</v>
      </c>
      <c r="M60" s="78">
        <v>60</v>
      </c>
      <c r="N60" t="s" s="75">
        <v>68</v>
      </c>
      <c r="O60" s="78">
        <v>42</v>
      </c>
      <c r="P60" s="78">
        <v>16</v>
      </c>
      <c r="Q60" s="78">
        <v>6</v>
      </c>
      <c r="R60" s="78">
        <v>22</v>
      </c>
      <c r="S60" s="78">
        <v>7</v>
      </c>
      <c r="T60" t="s" s="76">
        <v>375</v>
      </c>
      <c r="U60" t="s" s="76">
        <v>340</v>
      </c>
      <c r="V60" s="78">
        <v>0</v>
      </c>
      <c r="W60" s="79"/>
      <c r="X60" s="79"/>
      <c r="Y60" s="79"/>
      <c r="Z60" s="79"/>
      <c r="AA60" s="79"/>
      <c r="AB60" s="79"/>
      <c r="AC60" t="s" s="75">
        <v>367</v>
      </c>
      <c r="AD60" s="78">
        <f t="shared" si="47"/>
        <v>112</v>
      </c>
      <c r="AE60" s="79"/>
    </row>
    <row r="61" ht="35.65" customHeight="1">
      <c r="A61" t="s" s="16">
        <v>264</v>
      </c>
      <c r="B61" s="77">
        <v>42462</v>
      </c>
      <c r="C61" t="s" s="76">
        <v>338</v>
      </c>
      <c r="D61" t="s" s="76">
        <v>370</v>
      </c>
      <c r="E61" s="78">
        <v>1800</v>
      </c>
      <c r="F61" s="78">
        <f>IF(E61&gt;0,1,0)</f>
        <v>1</v>
      </c>
      <c r="G61" s="79"/>
      <c r="H61" s="79"/>
      <c r="I61" s="80">
        <f>IF(F61=1&amp;G61=1&amp;H61=1,1,0)</f>
        <v>0</v>
      </c>
      <c r="J61" s="78">
        <v>1</v>
      </c>
      <c r="K61" s="80"/>
      <c r="L61" s="78">
        <v>59.5</v>
      </c>
      <c r="M61" s="78">
        <v>198</v>
      </c>
      <c r="N61" t="s" s="75">
        <v>68</v>
      </c>
      <c r="O61" s="78">
        <v>46</v>
      </c>
      <c r="P61" s="78">
        <v>16</v>
      </c>
      <c r="Q61" s="78">
        <v>6</v>
      </c>
      <c r="R61" s="78">
        <v>22</v>
      </c>
      <c r="S61" s="78">
        <v>7</v>
      </c>
      <c r="T61" t="s" s="76">
        <v>375</v>
      </c>
      <c r="U61" t="s" s="76">
        <v>340</v>
      </c>
      <c r="V61" s="78">
        <v>0</v>
      </c>
      <c r="W61" s="79"/>
      <c r="X61" s="79"/>
      <c r="Y61" s="79"/>
      <c r="Z61" s="79"/>
      <c r="AA61" s="79"/>
      <c r="AB61" s="79"/>
      <c r="AC61" t="s" s="75">
        <v>367</v>
      </c>
      <c r="AD61" s="78">
        <f t="shared" si="47"/>
        <v>112</v>
      </c>
      <c r="AE61" s="79"/>
    </row>
    <row r="62" ht="24.65" customHeight="1">
      <c r="A62" t="s" s="16">
        <v>162</v>
      </c>
      <c r="B62" s="77">
        <v>42328</v>
      </c>
      <c r="C62" t="s" s="76">
        <v>338</v>
      </c>
      <c r="D62" t="s" s="76">
        <v>339</v>
      </c>
      <c r="E62" s="78">
        <v>1800</v>
      </c>
      <c r="F62" s="78">
        <f>IF(E62&gt;0,1,0)</f>
        <v>1</v>
      </c>
      <c r="G62" s="79"/>
      <c r="H62" s="79"/>
      <c r="I62" s="80">
        <f>IF(F62=1&amp;G62=1&amp;H62=1,1,0)</f>
        <v>0</v>
      </c>
      <c r="J62" s="78">
        <v>1</v>
      </c>
      <c r="K62" s="80"/>
      <c r="L62" s="78">
        <v>66</v>
      </c>
      <c r="M62" s="78">
        <v>45</v>
      </c>
      <c r="N62" t="s" s="75">
        <v>75</v>
      </c>
      <c r="O62" s="78">
        <v>40</v>
      </c>
      <c r="P62" s="78">
        <v>19</v>
      </c>
      <c r="Q62" s="78">
        <v>7</v>
      </c>
      <c r="R62" s="78">
        <v>19</v>
      </c>
      <c r="S62" s="78">
        <v>7</v>
      </c>
      <c r="T62" t="s" s="76">
        <v>340</v>
      </c>
      <c r="U62" t="s" s="76">
        <v>340</v>
      </c>
      <c r="V62" s="78">
        <v>0</v>
      </c>
      <c r="W62" s="79"/>
      <c r="X62" s="79"/>
      <c r="Y62" s="79"/>
      <c r="Z62" s="79"/>
      <c r="AA62" s="79"/>
      <c r="AB62" s="79"/>
      <c r="AC62" t="s" s="75">
        <v>382</v>
      </c>
      <c r="AD62" s="78">
        <f t="shared" si="83"/>
        <v>141</v>
      </c>
      <c r="AE62" s="79"/>
    </row>
    <row r="63" ht="13.65" customHeight="1">
      <c r="A63" t="s" s="17">
        <v>164</v>
      </c>
      <c r="B63" s="77">
        <v>42340</v>
      </c>
      <c r="C63" t="s" s="76">
        <v>338</v>
      </c>
      <c r="D63" t="s" s="76">
        <v>353</v>
      </c>
      <c r="E63" s="78">
        <v>1800</v>
      </c>
      <c r="F63" s="78">
        <f>IF(E63&gt;0,1,0)</f>
        <v>1</v>
      </c>
      <c r="G63" s="79"/>
      <c r="H63" s="79"/>
      <c r="I63" s="80">
        <f>IF(F63=1&amp;G63=1&amp;H63=1,1,0)</f>
        <v>0</v>
      </c>
      <c r="J63" s="78">
        <v>1</v>
      </c>
      <c r="K63" s="80"/>
      <c r="L63" s="78">
        <v>56</v>
      </c>
      <c r="M63" s="78">
        <v>55</v>
      </c>
      <c r="N63" t="s" s="75">
        <v>68</v>
      </c>
      <c r="O63" s="78">
        <v>39</v>
      </c>
      <c r="P63" s="78">
        <v>17</v>
      </c>
      <c r="Q63" s="78">
        <v>7</v>
      </c>
      <c r="R63" s="78">
        <v>20</v>
      </c>
      <c r="S63" s="78">
        <v>7</v>
      </c>
      <c r="T63" t="s" s="76">
        <v>347</v>
      </c>
      <c r="U63" t="s" s="76">
        <v>347</v>
      </c>
      <c r="V63" s="78">
        <v>0</v>
      </c>
      <c r="W63" s="79"/>
      <c r="X63" s="79"/>
      <c r="Y63" s="79"/>
      <c r="Z63" s="79"/>
      <c r="AA63" s="79"/>
      <c r="AB63" s="79"/>
      <c r="AC63" t="s" s="75">
        <v>354</v>
      </c>
      <c r="AD63" s="78">
        <f t="shared" si="26"/>
        <v>106</v>
      </c>
      <c r="AE63" s="79"/>
    </row>
    <row r="64" ht="24.65" customHeight="1">
      <c r="A64" t="s" s="17">
        <v>166</v>
      </c>
      <c r="B64" s="77">
        <v>42345</v>
      </c>
      <c r="C64" t="s" s="76">
        <v>338</v>
      </c>
      <c r="D64" t="s" s="76">
        <v>339</v>
      </c>
      <c r="E64" s="78">
        <v>1800</v>
      </c>
      <c r="F64" s="78">
        <f>IF(E64&gt;0,1,0)</f>
        <v>1</v>
      </c>
      <c r="G64" s="79"/>
      <c r="H64" s="79"/>
      <c r="I64" s="80">
        <f>IF(F64=1&amp;G64=1&amp;H64=1,1,0)</f>
        <v>0</v>
      </c>
      <c r="J64" s="78">
        <v>1</v>
      </c>
      <c r="K64" s="80"/>
      <c r="L64" s="78">
        <v>59.5</v>
      </c>
      <c r="M64" s="78">
        <v>64</v>
      </c>
      <c r="N64" t="s" s="75">
        <v>68</v>
      </c>
      <c r="O64" s="78">
        <v>40</v>
      </c>
      <c r="P64" s="78">
        <v>20</v>
      </c>
      <c r="Q64" s="78">
        <v>7</v>
      </c>
      <c r="R64" s="78">
        <v>16</v>
      </c>
      <c r="S64" s="78">
        <v>6</v>
      </c>
      <c r="T64" t="s" s="76">
        <v>340</v>
      </c>
      <c r="U64" t="s" s="76">
        <v>340</v>
      </c>
      <c r="V64" s="78">
        <v>1</v>
      </c>
      <c r="W64" s="81">
        <v>41092</v>
      </c>
      <c r="X64" t="s" s="75">
        <v>75</v>
      </c>
      <c r="Y64" s="79"/>
      <c r="Z64" s="79"/>
      <c r="AA64" s="79"/>
      <c r="AB64" s="79"/>
      <c r="AC64" t="s" s="75">
        <v>372</v>
      </c>
      <c r="AD64" s="78">
        <f t="shared" si="56"/>
        <v>115</v>
      </c>
      <c r="AE64" s="79"/>
    </row>
    <row r="65" ht="24.65" customHeight="1">
      <c r="A65" t="s" s="16">
        <v>266</v>
      </c>
      <c r="B65" s="77">
        <v>42480</v>
      </c>
      <c r="C65" t="s" s="76">
        <v>338</v>
      </c>
      <c r="D65" t="s" s="76">
        <v>339</v>
      </c>
      <c r="E65" s="78">
        <v>1800</v>
      </c>
      <c r="F65" s="78">
        <f>IF(E65&gt;0,1,0)</f>
        <v>1</v>
      </c>
      <c r="G65" s="79"/>
      <c r="H65" s="79"/>
      <c r="I65" s="80">
        <f>IF(F65=1&amp;G65=1&amp;H65=1,1,0)</f>
        <v>0</v>
      </c>
      <c r="J65" s="78">
        <v>1</v>
      </c>
      <c r="K65" s="80"/>
      <c r="L65" s="78">
        <v>59.5</v>
      </c>
      <c r="M65" s="78">
        <v>199</v>
      </c>
      <c r="N65" t="s" s="75">
        <v>68</v>
      </c>
      <c r="O65" s="78">
        <v>43</v>
      </c>
      <c r="P65" s="78">
        <v>20</v>
      </c>
      <c r="Q65" s="78">
        <v>7</v>
      </c>
      <c r="R65" s="78">
        <v>16</v>
      </c>
      <c r="S65" s="78">
        <v>6</v>
      </c>
      <c r="T65" t="s" s="76">
        <v>340</v>
      </c>
      <c r="U65" t="s" s="76">
        <v>340</v>
      </c>
      <c r="V65" s="78">
        <v>1</v>
      </c>
      <c r="W65" s="81">
        <v>41092</v>
      </c>
      <c r="X65" t="s" s="75">
        <v>75</v>
      </c>
      <c r="Y65" s="79"/>
      <c r="Z65" s="79"/>
      <c r="AA65" s="79"/>
      <c r="AB65" s="79"/>
      <c r="AC65" t="s" s="75">
        <v>372</v>
      </c>
      <c r="AD65" s="78">
        <f t="shared" si="56"/>
        <v>115</v>
      </c>
      <c r="AE65" s="79"/>
    </row>
    <row r="66" ht="24.65" customHeight="1">
      <c r="A66" t="s" s="17">
        <v>167</v>
      </c>
      <c r="B66" s="77">
        <v>42375</v>
      </c>
      <c r="C66" t="s" s="76">
        <v>338</v>
      </c>
      <c r="D66" t="s" s="76">
        <v>339</v>
      </c>
      <c r="E66" s="78">
        <v>1800</v>
      </c>
      <c r="F66" s="78">
        <f>IF(E66&gt;0,1,0)</f>
        <v>1</v>
      </c>
      <c r="G66" s="79"/>
      <c r="H66" s="79"/>
      <c r="I66" s="80">
        <f>IF(F66=1&amp;G66=1&amp;H66=1,1,0)</f>
        <v>0</v>
      </c>
      <c r="J66" s="78">
        <v>0</v>
      </c>
      <c r="K66" s="80"/>
      <c r="L66" s="78">
        <v>56</v>
      </c>
      <c r="M66" s="78">
        <v>62</v>
      </c>
      <c r="N66" t="s" s="75">
        <v>68</v>
      </c>
      <c r="O66" s="78">
        <v>38</v>
      </c>
      <c r="P66" s="78">
        <v>17</v>
      </c>
      <c r="Q66" s="78">
        <v>7</v>
      </c>
      <c r="R66" s="78">
        <v>18</v>
      </c>
      <c r="S66" s="78">
        <v>7</v>
      </c>
      <c r="T66" t="s" s="76">
        <v>340</v>
      </c>
      <c r="U66" t="s" s="76">
        <v>340</v>
      </c>
      <c r="V66" s="78">
        <v>1</v>
      </c>
      <c r="W66" s="81">
        <v>41395</v>
      </c>
      <c r="X66" t="s" s="75">
        <v>68</v>
      </c>
      <c r="Y66" s="79"/>
      <c r="Z66" s="79"/>
      <c r="AA66" s="79"/>
      <c r="AB66" s="79"/>
      <c r="AC66" t="s" s="75">
        <v>379</v>
      </c>
      <c r="AD66" s="78">
        <f t="shared" si="68"/>
        <v>111</v>
      </c>
      <c r="AE66" s="79"/>
    </row>
    <row r="67" ht="24.65" customHeight="1">
      <c r="A67" t="s" s="17">
        <v>168</v>
      </c>
      <c r="B67" s="77">
        <v>42377</v>
      </c>
      <c r="C67" t="s" s="76">
        <v>418</v>
      </c>
      <c r="D67" t="s" s="76">
        <v>339</v>
      </c>
      <c r="E67" s="78">
        <v>0</v>
      </c>
      <c r="F67" s="78">
        <f>IF(E67&gt;0,1,0)</f>
        <v>0</v>
      </c>
      <c r="G67" s="79"/>
      <c r="H67" s="79"/>
      <c r="I67" s="80">
        <f>IF(F67=1&amp;G67=1&amp;H67=1,1,0)</f>
        <v>0</v>
      </c>
      <c r="J67" s="78">
        <v>1</v>
      </c>
      <c r="K67" s="80"/>
      <c r="L67" s="78">
        <v>57</v>
      </c>
      <c r="M67" s="78">
        <v>69</v>
      </c>
      <c r="N67" t="s" s="75">
        <v>68</v>
      </c>
      <c r="O67" s="78">
        <v>39</v>
      </c>
      <c r="P67" s="78">
        <v>17</v>
      </c>
      <c r="Q67" s="78">
        <v>6</v>
      </c>
      <c r="R67" s="78">
        <v>20</v>
      </c>
      <c r="S67" s="78">
        <v>7</v>
      </c>
      <c r="T67" t="s" s="76">
        <v>340</v>
      </c>
      <c r="U67" t="s" s="76">
        <v>340</v>
      </c>
      <c r="V67" s="78">
        <v>0</v>
      </c>
      <c r="W67" s="79"/>
      <c r="X67" s="79"/>
      <c r="Y67" s="79"/>
      <c r="Z67" s="79"/>
      <c r="AA67" s="79"/>
      <c r="AB67" s="79"/>
      <c r="AC67" t="s" s="75">
        <v>406</v>
      </c>
      <c r="AD67" s="78">
        <f t="shared" si="134"/>
        <v>109</v>
      </c>
      <c r="AE67" s="79"/>
    </row>
    <row r="68" ht="24.65" customHeight="1">
      <c r="A68" t="s" s="16">
        <v>268</v>
      </c>
      <c r="B68" s="77">
        <v>42502</v>
      </c>
      <c r="C68" t="s" s="76">
        <v>338</v>
      </c>
      <c r="D68" t="s" s="76">
        <v>339</v>
      </c>
      <c r="E68" s="78">
        <v>1800</v>
      </c>
      <c r="F68" s="78">
        <f>IF(E68&gt;0,1,0)</f>
        <v>1</v>
      </c>
      <c r="G68" s="79"/>
      <c r="H68" s="79"/>
      <c r="I68" s="80">
        <f>IF(F68=1&amp;G68=1&amp;H68=1,1,0)</f>
        <v>0</v>
      </c>
      <c r="J68" s="78">
        <v>1</v>
      </c>
      <c r="K68" s="80"/>
      <c r="L68" s="78">
        <v>57</v>
      </c>
      <c r="M68" s="78">
        <v>202</v>
      </c>
      <c r="N68" t="s" s="75">
        <v>68</v>
      </c>
      <c r="O68" s="78">
        <v>44</v>
      </c>
      <c r="P68" s="78">
        <v>17</v>
      </c>
      <c r="Q68" s="78">
        <v>6</v>
      </c>
      <c r="R68" s="78">
        <v>20</v>
      </c>
      <c r="S68" s="78">
        <v>7</v>
      </c>
      <c r="T68" t="s" s="76">
        <v>340</v>
      </c>
      <c r="U68" t="s" s="76">
        <v>340</v>
      </c>
      <c r="V68" s="78">
        <v>0</v>
      </c>
      <c r="W68" s="79"/>
      <c r="X68" s="79"/>
      <c r="Y68" s="79"/>
      <c r="Z68" s="79"/>
      <c r="AA68" s="79"/>
      <c r="AB68" s="79"/>
      <c r="AC68" t="s" s="75">
        <v>406</v>
      </c>
      <c r="AD68" s="78">
        <f t="shared" si="134"/>
        <v>109</v>
      </c>
      <c r="AE68" s="79"/>
    </row>
    <row r="69" ht="24.65" customHeight="1">
      <c r="A69" t="s" s="17">
        <v>172</v>
      </c>
      <c r="B69" s="77">
        <v>42376</v>
      </c>
      <c r="C69" t="s" s="76">
        <v>338</v>
      </c>
      <c r="D69" t="s" s="76">
        <v>339</v>
      </c>
      <c r="E69" s="78">
        <v>1800</v>
      </c>
      <c r="F69" s="78">
        <f>IF(E69&gt;0,1,0)</f>
        <v>1</v>
      </c>
      <c r="G69" s="79"/>
      <c r="H69" s="79"/>
      <c r="I69" s="80">
        <f>IF(F69=1&amp;G69=1&amp;H69=1,1,0)</f>
        <v>0</v>
      </c>
      <c r="J69" s="78">
        <v>1</v>
      </c>
      <c r="K69" s="80"/>
      <c r="L69" s="78">
        <v>66</v>
      </c>
      <c r="M69" s="78">
        <v>59</v>
      </c>
      <c r="N69" t="s" s="75">
        <v>75</v>
      </c>
      <c r="O69" s="78">
        <v>40</v>
      </c>
      <c r="P69" s="78">
        <v>19</v>
      </c>
      <c r="Q69" s="78">
        <v>7</v>
      </c>
      <c r="R69" s="78">
        <v>19</v>
      </c>
      <c r="S69" s="78">
        <v>7</v>
      </c>
      <c r="T69" t="s" s="76">
        <v>371</v>
      </c>
      <c r="U69" t="s" s="76">
        <v>340</v>
      </c>
      <c r="V69" s="78">
        <v>0</v>
      </c>
      <c r="W69" s="79"/>
      <c r="X69" s="79"/>
      <c r="Y69" s="79"/>
      <c r="Z69" s="79"/>
      <c r="AA69" s="79"/>
      <c r="AB69" s="79"/>
      <c r="AC69" t="s" s="75">
        <v>426</v>
      </c>
      <c r="AD69" s="78">
        <f t="shared" si="203" ref="AD69:AD70">5*16+6</f>
        <v>86</v>
      </c>
      <c r="AE69" s="79"/>
    </row>
    <row r="70" ht="24.65" customHeight="1">
      <c r="A70" t="s" s="16">
        <v>270</v>
      </c>
      <c r="B70" s="77">
        <v>42503</v>
      </c>
      <c r="C70" t="s" s="76">
        <v>338</v>
      </c>
      <c r="D70" t="s" s="76">
        <v>339</v>
      </c>
      <c r="E70" s="78">
        <v>1800</v>
      </c>
      <c r="F70" s="78">
        <f>IF(E70&gt;0,1,0)</f>
        <v>1</v>
      </c>
      <c r="G70" s="79"/>
      <c r="H70" s="79"/>
      <c r="I70" s="80">
        <f>IF(F70=1&amp;G70=1&amp;H70=1,1,0)</f>
        <v>0</v>
      </c>
      <c r="J70" s="78">
        <v>1</v>
      </c>
      <c r="K70" s="80"/>
      <c r="L70" s="78">
        <v>66</v>
      </c>
      <c r="M70" s="78">
        <v>179</v>
      </c>
      <c r="N70" t="s" s="75">
        <v>75</v>
      </c>
      <c r="O70" s="78">
        <v>45</v>
      </c>
      <c r="P70" s="78">
        <v>19</v>
      </c>
      <c r="Q70" s="78">
        <v>7</v>
      </c>
      <c r="R70" s="78">
        <v>19</v>
      </c>
      <c r="S70" s="78">
        <v>7</v>
      </c>
      <c r="T70" t="s" s="76">
        <v>371</v>
      </c>
      <c r="U70" t="s" s="76">
        <v>340</v>
      </c>
      <c r="V70" s="78">
        <v>0</v>
      </c>
      <c r="W70" s="79"/>
      <c r="X70" s="79"/>
      <c r="Y70" s="79"/>
      <c r="Z70" s="79"/>
      <c r="AA70" s="79"/>
      <c r="AB70" s="79"/>
      <c r="AC70" t="s" s="75">
        <v>426</v>
      </c>
      <c r="AD70" s="78">
        <f t="shared" si="203"/>
        <v>86</v>
      </c>
      <c r="AE70" s="79"/>
    </row>
    <row r="71" ht="24.65" customHeight="1">
      <c r="A71" t="s" s="17">
        <v>174</v>
      </c>
      <c r="B71" s="77">
        <v>42384</v>
      </c>
      <c r="C71" t="s" s="76">
        <v>427</v>
      </c>
      <c r="D71" t="s" s="76">
        <v>339</v>
      </c>
      <c r="E71" s="78">
        <v>1800</v>
      </c>
      <c r="F71" s="78">
        <f>IF(E71&gt;0,1,0)</f>
        <v>1</v>
      </c>
      <c r="G71" s="79"/>
      <c r="H71" s="79"/>
      <c r="I71" s="80">
        <f>IF(F71=1&amp;G71=1&amp;H71=1,1,0)</f>
        <v>0</v>
      </c>
      <c r="J71" s="78">
        <v>1</v>
      </c>
      <c r="K71" s="80"/>
      <c r="L71" s="78">
        <v>66</v>
      </c>
      <c r="M71" s="78">
        <v>65</v>
      </c>
      <c r="N71" t="s" s="75">
        <v>68</v>
      </c>
      <c r="O71" s="78">
        <v>38</v>
      </c>
      <c r="P71" s="78">
        <v>17</v>
      </c>
      <c r="Q71" s="78">
        <v>6</v>
      </c>
      <c r="R71" s="78">
        <v>17</v>
      </c>
      <c r="S71" s="78">
        <v>7</v>
      </c>
      <c r="T71" t="s" s="76">
        <v>340</v>
      </c>
      <c r="U71" t="s" s="76">
        <v>340</v>
      </c>
      <c r="V71" s="78">
        <v>0</v>
      </c>
      <c r="W71" s="79"/>
      <c r="X71" s="79"/>
      <c r="Y71" s="79"/>
      <c r="Z71" s="79"/>
      <c r="AA71" s="79"/>
      <c r="AB71" s="79"/>
      <c r="AC71" t="s" s="75">
        <v>410</v>
      </c>
      <c r="AD71" s="78">
        <f t="shared" si="140"/>
        <v>120</v>
      </c>
      <c r="AE71" s="79"/>
    </row>
    <row r="72" ht="24.65" customHeight="1">
      <c r="A72" t="s" s="16">
        <v>272</v>
      </c>
      <c r="B72" s="77">
        <v>42516</v>
      </c>
      <c r="C72" t="s" s="76">
        <v>338</v>
      </c>
      <c r="D72" t="s" s="76">
        <v>353</v>
      </c>
      <c r="E72" s="78">
        <v>1800</v>
      </c>
      <c r="F72" s="78">
        <f>IF(E72&gt;0,1,0)</f>
        <v>1</v>
      </c>
      <c r="G72" s="79"/>
      <c r="H72" s="79"/>
      <c r="I72" s="80">
        <f>IF(F72=1&amp;G72=1&amp;H72=1,1,0)</f>
        <v>0</v>
      </c>
      <c r="J72" s="78">
        <v>1</v>
      </c>
      <c r="K72" s="80"/>
      <c r="L72" s="78">
        <v>66</v>
      </c>
      <c r="M72" s="78">
        <v>197</v>
      </c>
      <c r="N72" t="s" s="75">
        <v>68</v>
      </c>
      <c r="O72" s="78">
        <v>42</v>
      </c>
      <c r="P72" s="78">
        <v>17</v>
      </c>
      <c r="Q72" s="78">
        <v>6</v>
      </c>
      <c r="R72" s="78">
        <v>17</v>
      </c>
      <c r="S72" s="78">
        <v>7</v>
      </c>
      <c r="T72" t="s" s="76">
        <v>340</v>
      </c>
      <c r="U72" t="s" s="76">
        <v>340</v>
      </c>
      <c r="V72" s="78">
        <v>0</v>
      </c>
      <c r="W72" s="79"/>
      <c r="X72" s="79"/>
      <c r="Y72" s="79"/>
      <c r="Z72" s="79"/>
      <c r="AA72" s="79"/>
      <c r="AB72" s="79"/>
      <c r="AC72" t="s" s="75">
        <v>410</v>
      </c>
      <c r="AD72" s="78">
        <f t="shared" si="140"/>
        <v>120</v>
      </c>
      <c r="AE72" s="79"/>
    </row>
    <row r="73" ht="35.65" customHeight="1">
      <c r="A73" t="s" s="17">
        <v>175</v>
      </c>
      <c r="B73" s="77">
        <v>42397</v>
      </c>
      <c r="C73" t="s" s="76">
        <v>428</v>
      </c>
      <c r="D73" t="s" s="76">
        <v>339</v>
      </c>
      <c r="E73" s="78">
        <v>1800</v>
      </c>
      <c r="F73" s="78">
        <f>IF(E73&gt;0,1,0)</f>
        <v>1</v>
      </c>
      <c r="G73" s="79"/>
      <c r="H73" s="79"/>
      <c r="I73" s="80">
        <f>IF(F73=1&amp;G73=1&amp;H73=1,1,0)</f>
        <v>0</v>
      </c>
      <c r="J73" s="78">
        <v>1</v>
      </c>
      <c r="K73" s="80"/>
      <c r="L73" s="78">
        <v>61</v>
      </c>
      <c r="M73" s="78">
        <v>64</v>
      </c>
      <c r="N73" t="s" s="75">
        <v>68</v>
      </c>
      <c r="O73" s="78">
        <v>39</v>
      </c>
      <c r="P73" s="78">
        <v>17</v>
      </c>
      <c r="Q73" s="78">
        <v>7</v>
      </c>
      <c r="R73" s="78">
        <v>17</v>
      </c>
      <c r="S73" s="78">
        <v>7</v>
      </c>
      <c r="T73" t="s" s="76">
        <v>375</v>
      </c>
      <c r="U73" t="s" s="76">
        <v>340</v>
      </c>
      <c r="V73" s="78">
        <v>0</v>
      </c>
      <c r="W73" s="79"/>
      <c r="X73" s="79"/>
      <c r="Y73" s="79"/>
      <c r="Z73" s="79"/>
      <c r="AA73" s="79"/>
      <c r="AB73" s="79"/>
      <c r="AC73" t="s" s="75">
        <v>429</v>
      </c>
      <c r="AD73" s="78">
        <f t="shared" si="215" ref="AD73:AD110">8*16+7</f>
        <v>135</v>
      </c>
      <c r="AE73" t="s" s="75">
        <v>430</v>
      </c>
    </row>
    <row r="74" ht="35.65" customHeight="1">
      <c r="A74" t="s" s="16">
        <v>273</v>
      </c>
      <c r="B74" s="77">
        <v>42515</v>
      </c>
      <c r="C74" t="s" s="76">
        <v>431</v>
      </c>
      <c r="D74" t="s" s="76">
        <v>339</v>
      </c>
      <c r="E74" s="78">
        <v>1800</v>
      </c>
      <c r="F74" s="78">
        <f>IF(E74&gt;0,1,0)</f>
        <v>1</v>
      </c>
      <c r="G74" s="79"/>
      <c r="H74" s="79"/>
      <c r="I74" s="80">
        <f>IF(F74=1&amp;G74=1&amp;H74=1,1,0)</f>
        <v>0</v>
      </c>
      <c r="J74" s="78">
        <v>1</v>
      </c>
      <c r="K74" s="80"/>
      <c r="L74" s="78">
        <v>61</v>
      </c>
      <c r="M74" s="78">
        <v>182</v>
      </c>
      <c r="N74" t="s" s="75">
        <v>68</v>
      </c>
      <c r="O74" s="78">
        <v>42</v>
      </c>
      <c r="P74" s="78">
        <v>17</v>
      </c>
      <c r="Q74" s="78">
        <v>7</v>
      </c>
      <c r="R74" s="78">
        <v>17</v>
      </c>
      <c r="S74" s="78">
        <v>7</v>
      </c>
      <c r="T74" t="s" s="76">
        <v>375</v>
      </c>
      <c r="U74" t="s" s="76">
        <v>340</v>
      </c>
      <c r="V74" s="78">
        <v>0</v>
      </c>
      <c r="W74" s="79"/>
      <c r="X74" s="79"/>
      <c r="Y74" s="79"/>
      <c r="Z74" s="79"/>
      <c r="AA74" s="79"/>
      <c r="AB74" s="79"/>
      <c r="AC74" t="s" s="75">
        <v>429</v>
      </c>
      <c r="AD74" s="78">
        <f t="shared" si="215"/>
        <v>135</v>
      </c>
      <c r="AE74" s="79"/>
    </row>
    <row r="75" ht="24.65" customHeight="1">
      <c r="A75" t="s" s="17">
        <v>176</v>
      </c>
      <c r="B75" s="77">
        <v>42390</v>
      </c>
      <c r="C75" t="s" s="76">
        <v>432</v>
      </c>
      <c r="D75" t="s" s="76">
        <v>339</v>
      </c>
      <c r="E75" s="78">
        <v>1800</v>
      </c>
      <c r="F75" s="78">
        <f>IF(E75&gt;0,1,0)</f>
        <v>1</v>
      </c>
      <c r="G75" s="79"/>
      <c r="H75" s="79"/>
      <c r="I75" s="80">
        <f>IF(F75=1&amp;G75=1&amp;H75=1,1,0)</f>
        <v>0</v>
      </c>
      <c r="J75" s="78">
        <v>1</v>
      </c>
      <c r="K75" s="80"/>
      <c r="L75" s="78">
        <v>60.5</v>
      </c>
      <c r="M75" s="78">
        <v>55</v>
      </c>
      <c r="N75" t="s" s="75">
        <v>68</v>
      </c>
      <c r="O75" s="78">
        <v>39</v>
      </c>
      <c r="P75" s="78">
        <v>16</v>
      </c>
      <c r="Q75" s="78">
        <v>6</v>
      </c>
      <c r="R75" s="78">
        <v>16</v>
      </c>
      <c r="S75" s="78">
        <v>6</v>
      </c>
      <c r="T75" t="s" s="76">
        <v>340</v>
      </c>
      <c r="U75" t="s" s="76">
        <v>340</v>
      </c>
      <c r="V75" s="78">
        <v>0</v>
      </c>
      <c r="W75" s="79"/>
      <c r="X75" s="79"/>
      <c r="Y75" s="79"/>
      <c r="Z75" s="79"/>
      <c r="AA75" s="79"/>
      <c r="AB75" s="79"/>
      <c r="AC75" t="s" s="75">
        <v>420</v>
      </c>
      <c r="AD75" s="78">
        <f t="shared" si="167"/>
        <v>114</v>
      </c>
      <c r="AE75" s="79"/>
    </row>
    <row r="76" ht="24.65" customHeight="1">
      <c r="A76" t="s" s="17">
        <v>177</v>
      </c>
      <c r="B76" s="77">
        <v>42404</v>
      </c>
      <c r="C76" t="s" s="76">
        <v>338</v>
      </c>
      <c r="D76" t="s" s="76">
        <v>339</v>
      </c>
      <c r="E76" s="78">
        <v>1800</v>
      </c>
      <c r="F76" s="78">
        <f>IF(E76&gt;0,1,0)</f>
        <v>1</v>
      </c>
      <c r="G76" s="78">
        <v>1</v>
      </c>
      <c r="H76" s="78">
        <v>0</v>
      </c>
      <c r="I76" s="80">
        <f>IF(F76=1&amp;G76=1&amp;H76=1,1,0)</f>
        <v>0</v>
      </c>
      <c r="J76" s="78">
        <v>1</v>
      </c>
      <c r="K76" s="80"/>
      <c r="L76" s="78">
        <v>58</v>
      </c>
      <c r="M76" s="78">
        <v>57</v>
      </c>
      <c r="N76" t="s" s="75">
        <v>68</v>
      </c>
      <c r="O76" s="78">
        <v>39</v>
      </c>
      <c r="P76" s="78">
        <v>19</v>
      </c>
      <c r="Q76" s="78">
        <v>7</v>
      </c>
      <c r="R76" s="78">
        <v>16</v>
      </c>
      <c r="S76" s="78">
        <v>6</v>
      </c>
      <c r="T76" t="s" s="76">
        <v>371</v>
      </c>
      <c r="U76" t="s" s="76">
        <v>340</v>
      </c>
      <c r="V76" s="78">
        <v>0</v>
      </c>
      <c r="W76" s="79"/>
      <c r="X76" s="79"/>
      <c r="Y76" s="79"/>
      <c r="Z76" s="79"/>
      <c r="AA76" s="79"/>
      <c r="AB76" s="79"/>
      <c r="AC76" t="s" s="75">
        <v>433</v>
      </c>
      <c r="AD76" s="78">
        <f t="shared" si="224" ref="AD76:AD77">8*16+4</f>
        <v>132</v>
      </c>
      <c r="AE76" s="79"/>
    </row>
    <row r="77" ht="24.65" customHeight="1">
      <c r="A77" t="s" s="16">
        <v>275</v>
      </c>
      <c r="B77" s="77">
        <v>42536</v>
      </c>
      <c r="C77" t="s" s="76">
        <v>434</v>
      </c>
      <c r="D77" t="s" s="76">
        <v>339</v>
      </c>
      <c r="E77" s="78">
        <v>1800</v>
      </c>
      <c r="F77" s="78">
        <f>IF(E77&gt;0,1,0)</f>
        <v>1</v>
      </c>
      <c r="G77" s="79"/>
      <c r="H77" s="79"/>
      <c r="I77" s="80">
        <f>IF(F77=1&amp;G77=1&amp;H77=1,1,0)</f>
        <v>0</v>
      </c>
      <c r="J77" s="78">
        <v>1</v>
      </c>
      <c r="K77" s="80"/>
      <c r="L77" s="78">
        <v>58</v>
      </c>
      <c r="M77" s="78">
        <v>189</v>
      </c>
      <c r="N77" t="s" s="75">
        <v>68</v>
      </c>
      <c r="O77" s="78">
        <v>41</v>
      </c>
      <c r="P77" s="78">
        <v>19</v>
      </c>
      <c r="Q77" s="78">
        <v>7</v>
      </c>
      <c r="R77" s="78">
        <v>16</v>
      </c>
      <c r="S77" s="78">
        <v>6</v>
      </c>
      <c r="T77" t="s" s="76">
        <v>371</v>
      </c>
      <c r="U77" t="s" s="76">
        <v>340</v>
      </c>
      <c r="V77" s="78">
        <v>0</v>
      </c>
      <c r="W77" s="79"/>
      <c r="X77" s="79"/>
      <c r="Y77" s="79"/>
      <c r="Z77" s="79"/>
      <c r="AA77" s="79"/>
      <c r="AB77" s="79"/>
      <c r="AC77" t="s" s="75">
        <v>433</v>
      </c>
      <c r="AD77" s="78">
        <f t="shared" si="224"/>
        <v>132</v>
      </c>
      <c r="AE77" s="79"/>
    </row>
    <row r="78" ht="35.65" customHeight="1">
      <c r="A78" t="s" s="17">
        <v>179</v>
      </c>
      <c r="B78" s="77">
        <v>42426</v>
      </c>
      <c r="C78" t="s" s="76">
        <v>436</v>
      </c>
      <c r="D78" t="s" s="76">
        <v>353</v>
      </c>
      <c r="E78" s="78">
        <v>1800</v>
      </c>
      <c r="F78" s="78">
        <f>IF(E78&gt;0,1,0)</f>
        <v>1</v>
      </c>
      <c r="G78" s="79"/>
      <c r="H78" s="79"/>
      <c r="I78" s="80">
        <f>IF(F78=1&amp;G78=1&amp;H78=1,1,0)</f>
        <v>0</v>
      </c>
      <c r="J78" s="78">
        <v>1</v>
      </c>
      <c r="K78" s="80"/>
      <c r="L78" s="78">
        <v>56</v>
      </c>
      <c r="M78" s="78">
        <v>59</v>
      </c>
      <c r="N78" t="s" s="75">
        <v>75</v>
      </c>
      <c r="O78" s="78">
        <v>42</v>
      </c>
      <c r="P78" s="78">
        <v>17</v>
      </c>
      <c r="Q78" s="78">
        <v>7</v>
      </c>
      <c r="R78" s="78">
        <v>18</v>
      </c>
      <c r="S78" s="78">
        <v>7</v>
      </c>
      <c r="T78" t="s" s="76">
        <v>375</v>
      </c>
      <c r="U78" t="s" s="76">
        <v>340</v>
      </c>
      <c r="V78" s="78">
        <v>0</v>
      </c>
      <c r="W78" s="79"/>
      <c r="X78" s="79"/>
      <c r="Y78" s="79"/>
      <c r="Z78" s="79"/>
      <c r="AA78" s="79"/>
      <c r="AB78" s="79"/>
      <c r="AC78" t="s" s="75">
        <v>414</v>
      </c>
      <c r="AD78" s="78">
        <f t="shared" si="149"/>
        <v>122</v>
      </c>
      <c r="AE78" s="79"/>
    </row>
    <row r="79" ht="35.65" customHeight="1">
      <c r="A79" t="s" s="16">
        <v>276</v>
      </c>
      <c r="B79" s="77">
        <v>42562</v>
      </c>
      <c r="C79" t="s" s="76">
        <v>437</v>
      </c>
      <c r="D79" t="s" s="76">
        <v>353</v>
      </c>
      <c r="E79" s="78">
        <v>1800</v>
      </c>
      <c r="F79" s="78">
        <f>IF(E79&gt;0,1,0)</f>
        <v>1</v>
      </c>
      <c r="G79" s="79"/>
      <c r="H79" s="79"/>
      <c r="I79" s="80">
        <f>IF(F79=1&amp;G79=1&amp;H79=1,1,0)</f>
        <v>0</v>
      </c>
      <c r="J79" s="78">
        <v>1</v>
      </c>
      <c r="K79" s="80"/>
      <c r="L79" s="78">
        <v>56</v>
      </c>
      <c r="M79" s="78">
        <v>197</v>
      </c>
      <c r="N79" t="s" s="75">
        <v>75</v>
      </c>
      <c r="O79" s="78">
        <v>47</v>
      </c>
      <c r="P79" s="78">
        <v>17</v>
      </c>
      <c r="Q79" s="78">
        <v>7</v>
      </c>
      <c r="R79" s="78">
        <v>18</v>
      </c>
      <c r="S79" s="78">
        <v>7</v>
      </c>
      <c r="T79" t="s" s="76">
        <v>375</v>
      </c>
      <c r="U79" t="s" s="76">
        <v>340</v>
      </c>
      <c r="V79" s="78">
        <v>0</v>
      </c>
      <c r="W79" s="79"/>
      <c r="X79" s="79"/>
      <c r="Y79" s="79"/>
      <c r="Z79" s="79"/>
      <c r="AA79" s="79"/>
      <c r="AB79" s="79"/>
      <c r="AC79" t="s" s="75">
        <v>414</v>
      </c>
      <c r="AD79" s="78">
        <f t="shared" si="149"/>
        <v>122</v>
      </c>
      <c r="AE79" s="79"/>
    </row>
    <row r="80" ht="24.65" customHeight="1">
      <c r="A80" t="s" s="16">
        <v>180</v>
      </c>
      <c r="B80" s="77">
        <v>42464</v>
      </c>
      <c r="C80" t="s" s="76">
        <v>438</v>
      </c>
      <c r="D80" t="s" s="76">
        <v>339</v>
      </c>
      <c r="E80" s="78">
        <v>1800</v>
      </c>
      <c r="F80" s="78">
        <f>IF(E80&gt;0,1,0)</f>
        <v>1</v>
      </c>
      <c r="G80" s="79"/>
      <c r="H80" s="79"/>
      <c r="I80" s="80">
        <f>IF(F80=1&amp;G80=1&amp;H80=1,1,0)</f>
        <v>0</v>
      </c>
      <c r="J80" s="78">
        <v>0</v>
      </c>
      <c r="K80" s="80"/>
      <c r="L80" s="78">
        <v>66</v>
      </c>
      <c r="M80" s="78">
        <v>68</v>
      </c>
      <c r="N80" t="s" s="75">
        <v>75</v>
      </c>
      <c r="O80" s="78">
        <v>41.5</v>
      </c>
      <c r="P80" s="78">
        <v>18.5</v>
      </c>
      <c r="Q80" s="78">
        <v>7</v>
      </c>
      <c r="R80" s="78">
        <v>18</v>
      </c>
      <c r="S80" s="78">
        <v>7</v>
      </c>
      <c r="T80" t="s" s="76">
        <v>340</v>
      </c>
      <c r="U80" t="s" s="76">
        <v>340</v>
      </c>
      <c r="V80" s="78">
        <v>0</v>
      </c>
      <c r="W80" s="79"/>
      <c r="X80" s="79"/>
      <c r="Y80" s="79"/>
      <c r="Z80" s="79"/>
      <c r="AA80" s="79"/>
      <c r="AB80" s="79"/>
      <c r="AC80" t="s" s="75">
        <v>382</v>
      </c>
      <c r="AD80" s="78">
        <f t="shared" si="83"/>
        <v>141</v>
      </c>
      <c r="AE80" s="79"/>
    </row>
    <row r="81" ht="24.65" customHeight="1">
      <c r="A81" t="s" s="16">
        <v>277</v>
      </c>
      <c r="B81" s="77">
        <v>42583</v>
      </c>
      <c r="C81" t="s" s="76">
        <v>416</v>
      </c>
      <c r="D81" t="s" s="76">
        <v>339</v>
      </c>
      <c r="E81" s="78">
        <v>1800</v>
      </c>
      <c r="F81" s="78">
        <f>IF(E81&gt;0,1,0)</f>
        <v>1</v>
      </c>
      <c r="G81" s="79"/>
      <c r="H81" s="79"/>
      <c r="I81" s="80">
        <f>IF(F81=1&amp;G81=1&amp;H81=1,1,0)</f>
        <v>0</v>
      </c>
      <c r="J81" s="78">
        <v>0</v>
      </c>
      <c r="K81" s="80"/>
      <c r="L81" s="78">
        <v>66</v>
      </c>
      <c r="M81" s="78">
        <v>187</v>
      </c>
      <c r="N81" t="s" s="75">
        <v>75</v>
      </c>
      <c r="O81" s="78">
        <v>50</v>
      </c>
      <c r="P81" s="78">
        <v>18.5</v>
      </c>
      <c r="Q81" s="78">
        <v>7</v>
      </c>
      <c r="R81" s="78">
        <v>18</v>
      </c>
      <c r="S81" s="78">
        <v>7</v>
      </c>
      <c r="T81" t="s" s="76">
        <v>340</v>
      </c>
      <c r="U81" t="s" s="76">
        <v>340</v>
      </c>
      <c r="V81" s="78">
        <v>0</v>
      </c>
      <c r="W81" s="79"/>
      <c r="X81" s="79"/>
      <c r="Y81" s="79"/>
      <c r="Z81" s="79"/>
      <c r="AA81" s="79"/>
      <c r="AB81" s="79"/>
      <c r="AC81" t="s" s="75">
        <v>382</v>
      </c>
      <c r="AD81" s="78">
        <f t="shared" si="83"/>
        <v>141</v>
      </c>
      <c r="AE81" s="79"/>
    </row>
    <row r="82" ht="35.65" customHeight="1">
      <c r="A82" t="s" s="16">
        <v>182</v>
      </c>
      <c r="B82" s="77">
        <v>42751</v>
      </c>
      <c r="C82" t="s" s="76">
        <v>338</v>
      </c>
      <c r="D82" t="s" s="76">
        <v>339</v>
      </c>
      <c r="E82" s="78">
        <v>0</v>
      </c>
      <c r="F82" s="78">
        <f>IF(E82&gt;0,1,0)</f>
        <v>0</v>
      </c>
      <c r="G82" s="79"/>
      <c r="H82" s="79"/>
      <c r="I82" s="80">
        <f>IF(F82=1&amp;G82=1&amp;H82=1,1,0)</f>
        <v>0</v>
      </c>
      <c r="J82" s="78">
        <v>0</v>
      </c>
      <c r="K82" s="80"/>
      <c r="L82" s="78">
        <v>0</v>
      </c>
      <c r="M82" s="78">
        <v>53</v>
      </c>
      <c r="N82" t="s" s="75">
        <v>68</v>
      </c>
      <c r="O82" s="78">
        <v>40</v>
      </c>
      <c r="P82" s="78">
        <v>18</v>
      </c>
      <c r="Q82" s="78">
        <v>7</v>
      </c>
      <c r="R82" s="78">
        <v>19</v>
      </c>
      <c r="S82" s="78">
        <v>7</v>
      </c>
      <c r="T82" t="s" s="76">
        <v>405</v>
      </c>
      <c r="U82" t="s" s="76">
        <v>439</v>
      </c>
      <c r="V82" s="78">
        <v>2</v>
      </c>
      <c r="W82" s="81">
        <v>40908</v>
      </c>
      <c r="X82" t="s" s="75">
        <v>68</v>
      </c>
      <c r="Y82" s="81">
        <v>41633</v>
      </c>
      <c r="Z82" t="s" s="75">
        <v>68</v>
      </c>
      <c r="AA82" s="79"/>
      <c r="AB82" s="79"/>
      <c r="AC82" t="s" s="75">
        <v>440</v>
      </c>
      <c r="AD82" s="78">
        <f t="shared" si="242" ref="AD82:AD83">7*16+7</f>
        <v>119</v>
      </c>
      <c r="AE82" s="79"/>
    </row>
    <row r="83" ht="35.65" customHeight="1">
      <c r="A83" t="s" s="16">
        <v>279</v>
      </c>
      <c r="B83" s="77">
        <v>42863</v>
      </c>
      <c r="C83" t="s" s="76">
        <v>338</v>
      </c>
      <c r="D83" t="s" s="76">
        <v>339</v>
      </c>
      <c r="E83" s="78">
        <v>0</v>
      </c>
      <c r="F83" s="78">
        <f>IF(E83&gt;0,1,0)</f>
        <v>0</v>
      </c>
      <c r="G83" s="79"/>
      <c r="H83" s="79"/>
      <c r="I83" s="80">
        <f>IF(F83=1&amp;G83=1&amp;H83=1,1,0)</f>
        <v>0</v>
      </c>
      <c r="J83" s="78">
        <v>0</v>
      </c>
      <c r="K83" s="80"/>
      <c r="L83" s="78">
        <v>0</v>
      </c>
      <c r="M83" s="78">
        <v>188</v>
      </c>
      <c r="N83" t="s" s="75">
        <v>68</v>
      </c>
      <c r="O83" s="78">
        <v>43</v>
      </c>
      <c r="P83" s="78">
        <v>18</v>
      </c>
      <c r="Q83" s="78">
        <v>7</v>
      </c>
      <c r="R83" s="78">
        <v>19</v>
      </c>
      <c r="S83" s="78">
        <v>7</v>
      </c>
      <c r="T83" t="s" s="76">
        <v>405</v>
      </c>
      <c r="U83" t="s" s="76">
        <v>439</v>
      </c>
      <c r="V83" s="78">
        <v>2</v>
      </c>
      <c r="W83" s="81">
        <v>40908</v>
      </c>
      <c r="X83" t="s" s="75">
        <v>68</v>
      </c>
      <c r="Y83" s="81">
        <v>41633</v>
      </c>
      <c r="Z83" t="s" s="75">
        <v>68</v>
      </c>
      <c r="AA83" s="79"/>
      <c r="AB83" s="79"/>
      <c r="AC83" t="s" s="75">
        <v>440</v>
      </c>
      <c r="AD83" s="78">
        <f t="shared" si="242"/>
        <v>119</v>
      </c>
      <c r="AE83" t="s" s="75">
        <v>441</v>
      </c>
    </row>
    <row r="84" ht="46.65" customHeight="1">
      <c r="A84" t="s" s="16">
        <v>184</v>
      </c>
      <c r="B84" s="77">
        <v>42282</v>
      </c>
      <c r="C84" t="s" s="76">
        <v>442</v>
      </c>
      <c r="D84" t="s" s="76">
        <v>357</v>
      </c>
      <c r="E84" s="78">
        <v>1200</v>
      </c>
      <c r="F84" s="78">
        <f>IF(E84&gt;0,1,0)</f>
        <v>1</v>
      </c>
      <c r="G84" s="79"/>
      <c r="H84" s="79"/>
      <c r="I84" s="80">
        <f>IF(F84=1&amp;G84=1&amp;H84=1,1,0)</f>
        <v>0</v>
      </c>
      <c r="J84" s="78">
        <v>1</v>
      </c>
      <c r="K84" s="80"/>
      <c r="L84" s="78">
        <v>58</v>
      </c>
      <c r="M84" s="78">
        <v>53</v>
      </c>
      <c r="N84" t="s" s="75">
        <v>75</v>
      </c>
      <c r="O84" s="78">
        <v>41</v>
      </c>
      <c r="P84" s="78">
        <v>18</v>
      </c>
      <c r="Q84" s="78">
        <v>7</v>
      </c>
      <c r="R84" s="78">
        <v>16</v>
      </c>
      <c r="S84" s="78">
        <v>6</v>
      </c>
      <c r="T84" t="s" s="76">
        <v>340</v>
      </c>
      <c r="U84" t="s" s="76">
        <v>340</v>
      </c>
      <c r="V84" s="78">
        <v>1</v>
      </c>
      <c r="W84" s="81">
        <v>41183</v>
      </c>
      <c r="X84" t="s" s="75">
        <v>75</v>
      </c>
      <c r="Y84" s="79"/>
      <c r="Z84" s="79"/>
      <c r="AA84" s="79"/>
      <c r="AB84" s="79"/>
      <c r="AC84" t="s" s="75">
        <v>443</v>
      </c>
      <c r="AD84" s="78">
        <f t="shared" si="248" ref="AD84:AD89">9*16+6</f>
        <v>150</v>
      </c>
      <c r="AE84" s="79"/>
    </row>
    <row r="85" ht="24.65" customHeight="1">
      <c r="A85" t="s" s="16">
        <v>280</v>
      </c>
      <c r="B85" s="77">
        <v>42416</v>
      </c>
      <c r="C85" t="s" s="76">
        <v>338</v>
      </c>
      <c r="D85" t="s" s="76">
        <v>353</v>
      </c>
      <c r="E85" s="78">
        <v>1800</v>
      </c>
      <c r="F85" s="78">
        <f>IF(E85&gt;0,1,0)</f>
        <v>1</v>
      </c>
      <c r="G85" s="79"/>
      <c r="H85" s="79"/>
      <c r="I85" s="80">
        <f>IF(F85=1&amp;G85=1&amp;H85=1,1,0)</f>
        <v>0</v>
      </c>
      <c r="J85" s="78">
        <v>1</v>
      </c>
      <c r="K85" s="80"/>
      <c r="L85" s="78">
        <v>58</v>
      </c>
      <c r="M85" s="78">
        <v>187</v>
      </c>
      <c r="N85" t="s" s="75">
        <v>75</v>
      </c>
      <c r="O85" s="78">
        <v>42</v>
      </c>
      <c r="P85" s="78">
        <v>18</v>
      </c>
      <c r="Q85" s="78">
        <v>7</v>
      </c>
      <c r="R85" s="78">
        <v>16</v>
      </c>
      <c r="S85" s="78">
        <v>6</v>
      </c>
      <c r="T85" t="s" s="76">
        <v>340</v>
      </c>
      <c r="U85" t="s" s="76">
        <v>340</v>
      </c>
      <c r="V85" s="78">
        <v>1</v>
      </c>
      <c r="W85" s="81">
        <v>41183</v>
      </c>
      <c r="X85" t="s" s="75">
        <v>75</v>
      </c>
      <c r="Y85" s="79"/>
      <c r="Z85" s="79"/>
      <c r="AA85" s="79"/>
      <c r="AB85" s="79"/>
      <c r="AC85" t="s" s="75">
        <v>443</v>
      </c>
      <c r="AD85" s="78">
        <f t="shared" si="248"/>
        <v>150</v>
      </c>
      <c r="AE85" t="s" s="75">
        <v>359</v>
      </c>
    </row>
    <row r="86" ht="24.65" customHeight="1">
      <c r="A86" t="s" s="16">
        <v>210</v>
      </c>
      <c r="B86" s="77">
        <v>42291</v>
      </c>
      <c r="C86" t="s" s="76">
        <v>338</v>
      </c>
      <c r="D86" t="s" s="76">
        <v>352</v>
      </c>
      <c r="E86" s="78">
        <v>1200</v>
      </c>
      <c r="F86" s="78">
        <f>IF(E86&gt;0,1,0)</f>
        <v>1</v>
      </c>
      <c r="G86" s="79"/>
      <c r="H86" s="79"/>
      <c r="I86" s="80">
        <f>IF(F86=1&amp;G86=1&amp;H86=1,1,0)</f>
        <v>0</v>
      </c>
      <c r="J86" s="78">
        <v>1</v>
      </c>
      <c r="K86" s="80"/>
      <c r="L86" s="78">
        <v>0</v>
      </c>
      <c r="M86" s="78">
        <v>54</v>
      </c>
      <c r="N86" t="s" s="75">
        <v>75</v>
      </c>
      <c r="O86" s="78">
        <v>41</v>
      </c>
      <c r="P86" s="78">
        <v>19.5</v>
      </c>
      <c r="Q86" s="78">
        <v>7</v>
      </c>
      <c r="R86" s="78">
        <v>17</v>
      </c>
      <c r="S86" s="78">
        <v>5</v>
      </c>
      <c r="T86" t="s" s="76">
        <v>340</v>
      </c>
      <c r="U86" t="s" s="76">
        <v>340</v>
      </c>
      <c r="V86" s="78">
        <v>2</v>
      </c>
      <c r="W86" s="81">
        <v>39486</v>
      </c>
      <c r="X86" t="s" s="75">
        <v>75</v>
      </c>
      <c r="Y86" s="81">
        <v>40733</v>
      </c>
      <c r="Z86" t="s" s="75">
        <v>68</v>
      </c>
      <c r="AA86" s="79"/>
      <c r="AB86" s="79"/>
      <c r="AC86" t="s" s="75">
        <v>444</v>
      </c>
      <c r="AD86" s="78">
        <f t="shared" si="170"/>
        <v>123</v>
      </c>
      <c r="AE86" s="79"/>
    </row>
    <row r="87" ht="35.65" customHeight="1">
      <c r="A87" t="s" s="16">
        <v>211</v>
      </c>
      <c r="B87" s="77">
        <v>42327</v>
      </c>
      <c r="C87" t="s" s="76">
        <v>445</v>
      </c>
      <c r="D87" t="s" s="76">
        <v>339</v>
      </c>
      <c r="E87" s="78">
        <v>1800</v>
      </c>
      <c r="F87" s="78">
        <f>IF(E87&gt;0,1,0)</f>
        <v>1</v>
      </c>
      <c r="G87" s="78">
        <v>0</v>
      </c>
      <c r="H87" s="79"/>
      <c r="I87" s="80">
        <f>IF(F87=1&amp;G87=1&amp;H87=1,1,0)</f>
        <v>0</v>
      </c>
      <c r="J87" s="78">
        <v>1</v>
      </c>
      <c r="K87" s="80"/>
      <c r="L87" s="78">
        <v>0</v>
      </c>
      <c r="M87" s="78">
        <v>55</v>
      </c>
      <c r="N87" t="s" s="75">
        <v>75</v>
      </c>
      <c r="O87" s="78">
        <v>41</v>
      </c>
      <c r="P87" s="78">
        <v>14</v>
      </c>
      <c r="Q87" s="78">
        <v>5</v>
      </c>
      <c r="R87" s="78">
        <v>20</v>
      </c>
      <c r="S87" s="78">
        <v>7</v>
      </c>
      <c r="T87" t="s" s="76">
        <v>340</v>
      </c>
      <c r="U87" t="s" s="76">
        <v>340</v>
      </c>
      <c r="V87" s="78">
        <v>0</v>
      </c>
      <c r="W87" s="79"/>
      <c r="X87" s="79"/>
      <c r="Y87" s="79"/>
      <c r="Z87" s="79"/>
      <c r="AA87" s="79"/>
      <c r="AB87" s="79"/>
      <c r="AC87" t="s" s="75">
        <v>446</v>
      </c>
      <c r="AD87" s="78">
        <f t="shared" si="257" ref="AD87:AD88">8*16+6</f>
        <v>134</v>
      </c>
      <c r="AE87" s="79"/>
    </row>
    <row r="88" ht="24.65" customHeight="1">
      <c r="A88" t="s" s="16">
        <v>281</v>
      </c>
      <c r="B88" s="77">
        <v>42443</v>
      </c>
      <c r="C88" t="s" s="76">
        <v>338</v>
      </c>
      <c r="D88" t="s" s="76">
        <v>357</v>
      </c>
      <c r="E88" s="78">
        <v>1800</v>
      </c>
      <c r="F88" s="78">
        <f>IF(E88&gt;0,1,0)</f>
        <v>1</v>
      </c>
      <c r="G88" s="79"/>
      <c r="H88" s="79"/>
      <c r="I88" s="80">
        <f>IF(F88=1&amp;G88=1&amp;H88=1,1,0)</f>
        <v>0</v>
      </c>
      <c r="J88" s="78">
        <v>1</v>
      </c>
      <c r="K88" s="80"/>
      <c r="L88" s="78">
        <v>0</v>
      </c>
      <c r="M88" s="78">
        <v>187</v>
      </c>
      <c r="N88" t="s" s="75">
        <v>75</v>
      </c>
      <c r="O88" s="78">
        <v>44</v>
      </c>
      <c r="P88" s="78">
        <v>14</v>
      </c>
      <c r="Q88" s="78">
        <v>5</v>
      </c>
      <c r="R88" s="78">
        <v>20</v>
      </c>
      <c r="S88" s="78">
        <v>7</v>
      </c>
      <c r="T88" t="s" s="76">
        <v>340</v>
      </c>
      <c r="U88" t="s" s="76">
        <v>340</v>
      </c>
      <c r="V88" s="78">
        <v>0</v>
      </c>
      <c r="W88" s="79"/>
      <c r="X88" s="79"/>
      <c r="Y88" s="79"/>
      <c r="Z88" s="79"/>
      <c r="AA88" s="79"/>
      <c r="AB88" s="79"/>
      <c r="AC88" t="s" s="75">
        <v>446</v>
      </c>
      <c r="AD88" s="78">
        <f t="shared" si="257"/>
        <v>134</v>
      </c>
      <c r="AE88" t="s" s="75">
        <v>430</v>
      </c>
    </row>
    <row r="89" ht="24.65" customHeight="1">
      <c r="A89" t="s" s="16">
        <v>185</v>
      </c>
      <c r="B89" s="77">
        <v>42313</v>
      </c>
      <c r="C89" t="s" s="76">
        <v>338</v>
      </c>
      <c r="D89" t="s" s="76">
        <v>339</v>
      </c>
      <c r="E89" s="78">
        <v>1800</v>
      </c>
      <c r="F89" s="78">
        <f>IF(E89&gt;0,1,0)</f>
        <v>1</v>
      </c>
      <c r="G89" s="79"/>
      <c r="H89" s="79"/>
      <c r="I89" s="80">
        <f>IF(F89=1&amp;G89=1&amp;H89=1,1,0)</f>
        <v>0</v>
      </c>
      <c r="J89" s="78">
        <v>0</v>
      </c>
      <c r="K89" s="80"/>
      <c r="L89" s="78">
        <v>63</v>
      </c>
      <c r="M89" s="78">
        <v>58</v>
      </c>
      <c r="N89" t="s" s="75">
        <v>68</v>
      </c>
      <c r="O89" s="78">
        <v>42</v>
      </c>
      <c r="P89" s="78">
        <v>16</v>
      </c>
      <c r="Q89" s="78">
        <v>6</v>
      </c>
      <c r="R89" s="78">
        <v>16</v>
      </c>
      <c r="S89" s="78">
        <v>6</v>
      </c>
      <c r="T89" t="s" s="76">
        <v>340</v>
      </c>
      <c r="U89" t="s" s="76">
        <v>340</v>
      </c>
      <c r="V89" s="78">
        <v>1</v>
      </c>
      <c r="W89" s="81">
        <v>40877</v>
      </c>
      <c r="X89" t="s" s="75">
        <v>68</v>
      </c>
      <c r="Y89" s="79"/>
      <c r="Z89" s="79"/>
      <c r="AA89" s="79"/>
      <c r="AB89" s="79"/>
      <c r="AC89" t="s" s="75">
        <v>443</v>
      </c>
      <c r="AD89" s="78">
        <f t="shared" si="248"/>
        <v>150</v>
      </c>
      <c r="AE89" s="79"/>
    </row>
    <row r="90" ht="24.65" customHeight="1">
      <c r="A90" t="s" s="16">
        <v>212</v>
      </c>
      <c r="B90" s="77">
        <v>42359</v>
      </c>
      <c r="C90" t="s" s="76">
        <v>338</v>
      </c>
      <c r="D90" t="s" s="76">
        <v>339</v>
      </c>
      <c r="E90" s="78">
        <v>1800</v>
      </c>
      <c r="F90" s="78">
        <f>IF(E90&gt;0,1,0)</f>
        <v>1</v>
      </c>
      <c r="G90" s="79"/>
      <c r="H90" s="79"/>
      <c r="I90" s="80">
        <f>IF(F90=1&amp;G90=1&amp;H90=1,1,0)</f>
        <v>0</v>
      </c>
      <c r="J90" s="78">
        <v>0</v>
      </c>
      <c r="K90" s="80"/>
      <c r="L90" s="78">
        <v>0</v>
      </c>
      <c r="M90" s="78">
        <v>60</v>
      </c>
      <c r="N90" t="s" s="75">
        <v>68</v>
      </c>
      <c r="O90" s="78">
        <v>39</v>
      </c>
      <c r="P90" s="78">
        <v>16</v>
      </c>
      <c r="Q90" s="78">
        <v>6</v>
      </c>
      <c r="R90" s="78">
        <v>16</v>
      </c>
      <c r="S90" s="78">
        <v>6</v>
      </c>
      <c r="T90" t="s" s="76">
        <v>405</v>
      </c>
      <c r="U90" t="s" s="76">
        <v>347</v>
      </c>
      <c r="V90" s="78">
        <v>0</v>
      </c>
      <c r="W90" s="79"/>
      <c r="X90" s="79"/>
      <c r="Y90" s="79"/>
      <c r="Z90" s="79"/>
      <c r="AA90" s="79"/>
      <c r="AB90" s="79"/>
      <c r="AC90" t="s" s="75">
        <v>354</v>
      </c>
      <c r="AD90" s="78">
        <f t="shared" si="26"/>
        <v>106</v>
      </c>
      <c r="AE90" s="79"/>
    </row>
    <row r="91" ht="24.65" customHeight="1">
      <c r="A91" t="s" s="16">
        <v>213</v>
      </c>
      <c r="B91" s="77">
        <v>42386</v>
      </c>
      <c r="C91" t="s" s="76">
        <v>338</v>
      </c>
      <c r="D91" t="s" s="76">
        <v>339</v>
      </c>
      <c r="E91" s="78">
        <v>1800</v>
      </c>
      <c r="F91" s="78">
        <f>IF(E91&gt;0,1,0)</f>
        <v>1</v>
      </c>
      <c r="G91" s="79"/>
      <c r="H91" s="79"/>
      <c r="I91" s="80">
        <f>IF(F91=1&amp;G91=1&amp;H91=1,1,0)</f>
        <v>0</v>
      </c>
      <c r="J91" s="78">
        <v>0</v>
      </c>
      <c r="K91" s="80"/>
      <c r="L91" s="78">
        <v>0</v>
      </c>
      <c r="M91" s="78">
        <v>63</v>
      </c>
      <c r="N91" t="s" s="75">
        <v>75</v>
      </c>
      <c r="O91" s="78">
        <v>39</v>
      </c>
      <c r="P91" s="78">
        <v>18</v>
      </c>
      <c r="Q91" s="78">
        <v>7</v>
      </c>
      <c r="R91" s="78">
        <v>16</v>
      </c>
      <c r="S91" s="78">
        <v>6</v>
      </c>
      <c r="T91" t="s" s="76">
        <v>405</v>
      </c>
      <c r="U91" t="s" s="76">
        <v>340</v>
      </c>
      <c r="V91" s="78">
        <v>1</v>
      </c>
      <c r="W91" s="81">
        <v>40898</v>
      </c>
      <c r="X91" t="s" s="75">
        <v>75</v>
      </c>
      <c r="Y91" s="79"/>
      <c r="Z91" s="79"/>
      <c r="AA91" s="79"/>
      <c r="AB91" s="79"/>
      <c r="AC91" t="s" s="75">
        <v>447</v>
      </c>
      <c r="AD91" s="78">
        <f t="shared" si="269" ref="AD91:AD93">8*16+1</f>
        <v>129</v>
      </c>
      <c r="AE91" s="79"/>
    </row>
    <row r="92" ht="24.65" customHeight="1">
      <c r="A92" t="s" s="16">
        <v>214</v>
      </c>
      <c r="B92" s="77">
        <v>42384</v>
      </c>
      <c r="C92" t="s" s="76">
        <v>448</v>
      </c>
      <c r="D92" t="s" s="76">
        <v>353</v>
      </c>
      <c r="E92" s="78">
        <v>1800</v>
      </c>
      <c r="F92" s="78">
        <f>IF(E92&gt;0,1,0)</f>
        <v>1</v>
      </c>
      <c r="G92" s="79"/>
      <c r="H92" s="79"/>
      <c r="I92" s="80">
        <f>IF(F92=1&amp;G92=1&amp;H92=1,1,0)</f>
        <v>0</v>
      </c>
      <c r="J92" s="78">
        <v>1</v>
      </c>
      <c r="K92" s="80"/>
      <c r="L92" s="78">
        <v>0</v>
      </c>
      <c r="M92" s="78">
        <v>59</v>
      </c>
      <c r="N92" t="s" s="75">
        <v>75</v>
      </c>
      <c r="O92" s="78">
        <v>39</v>
      </c>
      <c r="P92" s="78">
        <v>16</v>
      </c>
      <c r="Q92" s="78">
        <v>6</v>
      </c>
      <c r="R92" s="78">
        <v>17</v>
      </c>
      <c r="S92" s="78">
        <v>6</v>
      </c>
      <c r="T92" t="s" s="76">
        <v>340</v>
      </c>
      <c r="U92" t="s" s="76">
        <v>340</v>
      </c>
      <c r="V92" s="78">
        <v>0</v>
      </c>
      <c r="W92" s="79"/>
      <c r="X92" s="79"/>
      <c r="Y92" s="79"/>
      <c r="Z92" s="79"/>
      <c r="AA92" s="79"/>
      <c r="AB92" s="79"/>
      <c r="AC92" t="s" s="75">
        <v>447</v>
      </c>
      <c r="AD92" s="78">
        <f t="shared" si="269"/>
        <v>129</v>
      </c>
      <c r="AE92" s="79"/>
    </row>
    <row r="93" ht="24.65" customHeight="1">
      <c r="A93" t="s" s="16">
        <v>282</v>
      </c>
      <c r="B93" s="77">
        <v>42513</v>
      </c>
      <c r="C93" t="s" s="76">
        <v>449</v>
      </c>
      <c r="D93" t="s" s="76">
        <v>339</v>
      </c>
      <c r="E93" s="78">
        <v>1800</v>
      </c>
      <c r="F93" s="78">
        <f>IF(E93&gt;0,1,0)</f>
        <v>1</v>
      </c>
      <c r="G93" s="79"/>
      <c r="H93" s="79"/>
      <c r="I93" s="80">
        <f>IF(F93=1&amp;G93=1&amp;H93=1,1,0)</f>
        <v>0</v>
      </c>
      <c r="J93" s="78">
        <v>1</v>
      </c>
      <c r="K93" s="80"/>
      <c r="L93" s="78">
        <v>0</v>
      </c>
      <c r="M93" s="78">
        <v>188</v>
      </c>
      <c r="N93" t="s" s="75">
        <v>75</v>
      </c>
      <c r="O93" s="78">
        <v>43</v>
      </c>
      <c r="P93" s="78">
        <v>16</v>
      </c>
      <c r="Q93" s="78">
        <v>6</v>
      </c>
      <c r="R93" s="78">
        <v>17</v>
      </c>
      <c r="S93" s="78">
        <v>6</v>
      </c>
      <c r="T93" t="s" s="76">
        <v>340</v>
      </c>
      <c r="U93" t="s" s="76">
        <v>340</v>
      </c>
      <c r="V93" s="78">
        <v>0</v>
      </c>
      <c r="W93" s="79"/>
      <c r="X93" s="79"/>
      <c r="Y93" s="79"/>
      <c r="Z93" s="79"/>
      <c r="AA93" s="79"/>
      <c r="AB93" s="79"/>
      <c r="AC93" t="s" s="75">
        <v>447</v>
      </c>
      <c r="AD93" s="78">
        <f t="shared" si="269"/>
        <v>129</v>
      </c>
      <c r="AE93" s="79"/>
    </row>
    <row r="94" ht="24.65" customHeight="1">
      <c r="A94" t="s" s="16">
        <v>215</v>
      </c>
      <c r="B94" s="77">
        <v>42381</v>
      </c>
      <c r="C94" t="s" s="76">
        <v>451</v>
      </c>
      <c r="D94" t="s" s="76">
        <v>339</v>
      </c>
      <c r="E94" s="78">
        <v>1800</v>
      </c>
      <c r="F94" s="78">
        <f>IF(E94&gt;0,1,0)</f>
        <v>1</v>
      </c>
      <c r="G94" s="79"/>
      <c r="H94" s="79"/>
      <c r="I94" s="80">
        <f>IF(F94=1&amp;G94=1&amp;H94=1,1,0)</f>
        <v>0</v>
      </c>
      <c r="J94" s="78">
        <v>1</v>
      </c>
      <c r="K94" s="80"/>
      <c r="L94" s="78">
        <v>0</v>
      </c>
      <c r="M94" s="78">
        <v>64</v>
      </c>
      <c r="N94" t="s" s="75">
        <v>68</v>
      </c>
      <c r="O94" s="78">
        <v>39</v>
      </c>
      <c r="P94" s="78">
        <v>16</v>
      </c>
      <c r="Q94" s="78">
        <v>6</v>
      </c>
      <c r="R94" s="78">
        <v>18</v>
      </c>
      <c r="S94" s="78">
        <v>6</v>
      </c>
      <c r="T94" t="s" s="76">
        <v>340</v>
      </c>
      <c r="U94" t="s" s="76">
        <v>340</v>
      </c>
      <c r="V94" s="78">
        <v>0</v>
      </c>
      <c r="W94" s="79"/>
      <c r="X94" s="79"/>
      <c r="Y94" s="79"/>
      <c r="Z94" s="79"/>
      <c r="AA94" s="79"/>
      <c r="AB94" s="79"/>
      <c r="AC94" t="s" s="75">
        <v>444</v>
      </c>
      <c r="AD94" s="78">
        <f t="shared" si="170"/>
        <v>123</v>
      </c>
      <c r="AE94" s="79"/>
    </row>
    <row r="95" ht="24.65" customHeight="1">
      <c r="A95" t="s" s="16">
        <v>283</v>
      </c>
      <c r="B95" s="77">
        <v>42503</v>
      </c>
      <c r="C95" t="s" s="76">
        <v>381</v>
      </c>
      <c r="D95" t="s" s="76">
        <v>424</v>
      </c>
      <c r="E95" s="78">
        <v>1800</v>
      </c>
      <c r="F95" s="78">
        <f>IF(E95&gt;0,1,0)</f>
        <v>1</v>
      </c>
      <c r="G95" s="79"/>
      <c r="H95" s="79"/>
      <c r="I95" s="80">
        <f>IF(F95=1&amp;G95=1&amp;H95=1,1,0)</f>
        <v>0</v>
      </c>
      <c r="J95" s="78">
        <v>1</v>
      </c>
      <c r="K95" s="80"/>
      <c r="L95" s="78">
        <v>0</v>
      </c>
      <c r="M95" s="78">
        <v>186</v>
      </c>
      <c r="N95" t="s" s="75">
        <v>68</v>
      </c>
      <c r="O95" s="78">
        <v>44</v>
      </c>
      <c r="P95" s="78">
        <v>16</v>
      </c>
      <c r="Q95" s="78">
        <v>6</v>
      </c>
      <c r="R95" s="78">
        <v>18</v>
      </c>
      <c r="S95" s="78">
        <v>6</v>
      </c>
      <c r="T95" t="s" s="76">
        <v>340</v>
      </c>
      <c r="U95" t="s" s="76">
        <v>340</v>
      </c>
      <c r="V95" s="78">
        <v>0</v>
      </c>
      <c r="W95" s="79"/>
      <c r="X95" s="79"/>
      <c r="Y95" s="79"/>
      <c r="Z95" s="79"/>
      <c r="AA95" s="79"/>
      <c r="AB95" s="79"/>
      <c r="AC95" t="s" s="75">
        <v>444</v>
      </c>
      <c r="AD95" s="78">
        <f t="shared" si="170"/>
        <v>123</v>
      </c>
      <c r="AE95" s="79"/>
    </row>
    <row r="96" ht="24.65" customHeight="1">
      <c r="A96" t="s" s="16">
        <v>216</v>
      </c>
      <c r="B96" s="77">
        <v>42395</v>
      </c>
      <c r="C96" t="s" s="76">
        <v>368</v>
      </c>
      <c r="D96" t="s" s="76">
        <v>339</v>
      </c>
      <c r="E96" s="78">
        <v>1800</v>
      </c>
      <c r="F96" s="78">
        <f>IF(E96&gt;0,1,0)</f>
        <v>1</v>
      </c>
      <c r="G96" s="78">
        <v>0</v>
      </c>
      <c r="H96" s="79"/>
      <c r="I96" s="80">
        <f>IF(F96=1&amp;G96=1&amp;H96=1,1,0)</f>
        <v>0</v>
      </c>
      <c r="J96" s="78">
        <v>1</v>
      </c>
      <c r="K96" s="80"/>
      <c r="L96" s="78">
        <v>0</v>
      </c>
      <c r="M96" s="78">
        <v>64</v>
      </c>
      <c r="N96" t="s" s="75">
        <v>75</v>
      </c>
      <c r="O96" s="78">
        <v>41</v>
      </c>
      <c r="P96" s="78">
        <v>18</v>
      </c>
      <c r="Q96" s="78">
        <v>6</v>
      </c>
      <c r="R96" s="78">
        <v>15</v>
      </c>
      <c r="S96" s="78">
        <v>5</v>
      </c>
      <c r="T96" t="s" s="76">
        <v>340</v>
      </c>
      <c r="U96" t="s" s="76">
        <v>340</v>
      </c>
      <c r="V96" s="78">
        <v>1</v>
      </c>
      <c r="W96" s="81">
        <v>39552</v>
      </c>
      <c r="X96" t="s" s="75">
        <v>68</v>
      </c>
      <c r="Y96" s="79"/>
      <c r="Z96" s="79"/>
      <c r="AA96" s="79"/>
      <c r="AB96" s="79"/>
      <c r="AC96" t="s" s="75">
        <v>341</v>
      </c>
      <c r="AD96" s="78">
        <f t="shared" si="2"/>
        <v>136</v>
      </c>
      <c r="AE96" s="79"/>
    </row>
    <row r="97" ht="24.65" customHeight="1">
      <c r="A97" t="s" s="16">
        <v>284</v>
      </c>
      <c r="B97" s="77">
        <v>42522</v>
      </c>
      <c r="C97" t="s" s="76">
        <v>338</v>
      </c>
      <c r="D97" t="s" s="76">
        <v>339</v>
      </c>
      <c r="E97" s="78">
        <v>1800</v>
      </c>
      <c r="F97" s="78">
        <f>IF(E97&gt;0,1,0)</f>
        <v>1</v>
      </c>
      <c r="G97" s="79"/>
      <c r="H97" s="79"/>
      <c r="I97" s="80">
        <f>IF(F97=1&amp;G97=1&amp;H97=1,1,0)</f>
        <v>0</v>
      </c>
      <c r="J97" s="78">
        <v>1</v>
      </c>
      <c r="K97" s="80"/>
      <c r="L97" s="78">
        <v>0</v>
      </c>
      <c r="M97" s="78">
        <v>191</v>
      </c>
      <c r="N97" t="s" s="75">
        <v>75</v>
      </c>
      <c r="O97" s="78">
        <v>45</v>
      </c>
      <c r="P97" s="78">
        <v>18</v>
      </c>
      <c r="Q97" s="78">
        <v>6</v>
      </c>
      <c r="R97" s="78">
        <v>15</v>
      </c>
      <c r="S97" s="78">
        <v>5</v>
      </c>
      <c r="T97" t="s" s="76">
        <v>340</v>
      </c>
      <c r="U97" t="s" s="76">
        <v>340</v>
      </c>
      <c r="V97" s="78">
        <v>1</v>
      </c>
      <c r="W97" s="81">
        <v>39552</v>
      </c>
      <c r="X97" t="s" s="75">
        <v>68</v>
      </c>
      <c r="Y97" s="79"/>
      <c r="Z97" s="79"/>
      <c r="AA97" s="79"/>
      <c r="AB97" s="79"/>
      <c r="AC97" t="s" s="75">
        <v>341</v>
      </c>
      <c r="AD97" s="78">
        <f t="shared" si="2"/>
        <v>136</v>
      </c>
      <c r="AE97" s="79"/>
    </row>
    <row r="98" ht="24.65" customHeight="1">
      <c r="A98" t="s" s="16">
        <v>217</v>
      </c>
      <c r="B98" s="77">
        <v>42401</v>
      </c>
      <c r="C98" t="s" s="76">
        <v>452</v>
      </c>
      <c r="D98" t="s" s="76">
        <v>339</v>
      </c>
      <c r="E98" s="78">
        <v>1800</v>
      </c>
      <c r="F98" s="78">
        <f>IF(E98&gt;0,1,0)</f>
        <v>1</v>
      </c>
      <c r="G98" s="79"/>
      <c r="H98" s="79"/>
      <c r="I98" s="80">
        <f>IF(F98=1&amp;G98=1&amp;H98=1,1,0)</f>
        <v>0</v>
      </c>
      <c r="J98" s="78">
        <v>1</v>
      </c>
      <c r="K98" s="80"/>
      <c r="L98" s="78">
        <v>0</v>
      </c>
      <c r="M98" s="78">
        <v>54</v>
      </c>
      <c r="N98" t="s" s="75">
        <v>68</v>
      </c>
      <c r="O98" s="78">
        <v>40</v>
      </c>
      <c r="P98" s="78">
        <v>16</v>
      </c>
      <c r="Q98" s="78">
        <v>6</v>
      </c>
      <c r="R98" s="78">
        <v>16</v>
      </c>
      <c r="S98" s="78">
        <v>6</v>
      </c>
      <c r="T98" t="s" s="76">
        <v>340</v>
      </c>
      <c r="U98" t="s" s="76">
        <v>340</v>
      </c>
      <c r="V98" s="78">
        <v>1</v>
      </c>
      <c r="W98" s="81">
        <v>41512</v>
      </c>
      <c r="X98" t="s" s="75">
        <v>75</v>
      </c>
      <c r="Y98" s="79"/>
      <c r="Z98" s="79"/>
      <c r="AA98" s="79"/>
      <c r="AB98" s="79"/>
      <c r="AC98" t="s" s="75">
        <v>444</v>
      </c>
      <c r="AD98" s="78">
        <f t="shared" si="170"/>
        <v>123</v>
      </c>
      <c r="AE98" s="79"/>
    </row>
    <row r="99" ht="24.65" customHeight="1">
      <c r="A99" t="s" s="16">
        <v>285</v>
      </c>
      <c r="B99" s="77">
        <v>42535</v>
      </c>
      <c r="C99" t="s" s="76">
        <v>453</v>
      </c>
      <c r="D99" t="s" s="76">
        <v>339</v>
      </c>
      <c r="E99" s="78">
        <v>1800</v>
      </c>
      <c r="F99" s="78">
        <f>IF(E99&gt;0,1,0)</f>
        <v>1</v>
      </c>
      <c r="G99" s="79"/>
      <c r="H99" s="79"/>
      <c r="I99" s="80">
        <f>IF(F99=1&amp;G99=1&amp;H99=1,1,0)</f>
        <v>0</v>
      </c>
      <c r="J99" s="78">
        <v>1</v>
      </c>
      <c r="K99" s="80"/>
      <c r="L99" s="78">
        <v>0</v>
      </c>
      <c r="M99" s="78">
        <v>188</v>
      </c>
      <c r="N99" t="s" s="75">
        <v>68</v>
      </c>
      <c r="O99" s="78">
        <v>45</v>
      </c>
      <c r="P99" s="78">
        <v>16</v>
      </c>
      <c r="Q99" s="78">
        <v>6</v>
      </c>
      <c r="R99" s="78">
        <v>16</v>
      </c>
      <c r="S99" s="78">
        <v>6</v>
      </c>
      <c r="T99" t="s" s="76">
        <v>340</v>
      </c>
      <c r="U99" t="s" s="76">
        <v>340</v>
      </c>
      <c r="V99" s="78">
        <v>1</v>
      </c>
      <c r="W99" s="81">
        <v>41512</v>
      </c>
      <c r="X99" t="s" s="75">
        <v>75</v>
      </c>
      <c r="Y99" s="79"/>
      <c r="Z99" s="79"/>
      <c r="AA99" s="79"/>
      <c r="AB99" s="79"/>
      <c r="AC99" t="s" s="75">
        <v>444</v>
      </c>
      <c r="AD99" s="78">
        <f t="shared" si="170"/>
        <v>123</v>
      </c>
      <c r="AE99" s="79"/>
    </row>
    <row r="100" ht="24.65" customHeight="1">
      <c r="A100" t="s" s="16">
        <v>187</v>
      </c>
      <c r="B100" s="77">
        <v>42411</v>
      </c>
      <c r="C100" t="s" s="76">
        <v>368</v>
      </c>
      <c r="D100" t="s" s="76">
        <v>339</v>
      </c>
      <c r="E100" s="78">
        <v>1800</v>
      </c>
      <c r="F100" s="78">
        <f>IF(E100&gt;0,1,0)</f>
        <v>1</v>
      </c>
      <c r="G100" s="79"/>
      <c r="H100" s="79"/>
      <c r="I100" s="80">
        <f>IF(F100=1&amp;G100=1&amp;H100=1,1,0)</f>
        <v>0</v>
      </c>
      <c r="J100" s="78">
        <v>1</v>
      </c>
      <c r="K100" s="80"/>
      <c r="L100" s="78">
        <v>60.5</v>
      </c>
      <c r="M100" s="78">
        <v>56</v>
      </c>
      <c r="N100" t="s" s="75">
        <v>68</v>
      </c>
      <c r="O100" s="78">
        <v>40</v>
      </c>
      <c r="P100" s="78">
        <v>16</v>
      </c>
      <c r="Q100" s="78">
        <v>6</v>
      </c>
      <c r="R100" s="78">
        <v>16</v>
      </c>
      <c r="S100" s="78">
        <v>6</v>
      </c>
      <c r="T100" t="s" s="76">
        <v>340</v>
      </c>
      <c r="U100" t="s" s="76">
        <v>340</v>
      </c>
      <c r="V100" s="78">
        <v>0</v>
      </c>
      <c r="W100" s="79"/>
      <c r="X100" s="79"/>
      <c r="Y100" s="79"/>
      <c r="Z100" s="79"/>
      <c r="AA100" s="79"/>
      <c r="AB100" s="79"/>
      <c r="AC100" t="s" s="75">
        <v>422</v>
      </c>
      <c r="AD100" s="78">
        <f t="shared" si="173"/>
        <v>126</v>
      </c>
      <c r="AE100" s="79"/>
    </row>
    <row r="101" ht="24.65" customHeight="1">
      <c r="A101" t="s" s="16">
        <v>286</v>
      </c>
      <c r="B101" s="77">
        <v>42559</v>
      </c>
      <c r="C101" t="s" s="76">
        <v>338</v>
      </c>
      <c r="D101" t="s" s="76">
        <v>353</v>
      </c>
      <c r="E101" s="78">
        <v>1800</v>
      </c>
      <c r="F101" s="78">
        <f>IF(E101&gt;0,1,0)</f>
        <v>1</v>
      </c>
      <c r="G101" s="79"/>
      <c r="H101" s="79"/>
      <c r="I101" s="80">
        <f>IF(F101=1&amp;G101=1&amp;H101=1,1,0)</f>
        <v>0</v>
      </c>
      <c r="J101" s="78">
        <v>1</v>
      </c>
      <c r="K101" s="80"/>
      <c r="L101" s="78">
        <v>60.5</v>
      </c>
      <c r="M101" s="78">
        <v>204</v>
      </c>
      <c r="N101" t="s" s="75">
        <v>68</v>
      </c>
      <c r="O101" s="78">
        <v>45</v>
      </c>
      <c r="P101" s="78">
        <v>16</v>
      </c>
      <c r="Q101" s="78">
        <v>6</v>
      </c>
      <c r="R101" s="78">
        <v>16</v>
      </c>
      <c r="S101" s="78">
        <v>6</v>
      </c>
      <c r="T101" t="s" s="76">
        <v>340</v>
      </c>
      <c r="U101" t="s" s="76">
        <v>340</v>
      </c>
      <c r="V101" s="78">
        <v>0</v>
      </c>
      <c r="W101" s="79"/>
      <c r="X101" s="79"/>
      <c r="Y101" s="79"/>
      <c r="Z101" s="79"/>
      <c r="AA101" s="79"/>
      <c r="AB101" s="79"/>
      <c r="AC101" t="s" s="75">
        <v>422</v>
      </c>
      <c r="AD101" s="78">
        <f t="shared" si="173"/>
        <v>126</v>
      </c>
      <c r="AE101" t="s" s="75">
        <v>430</v>
      </c>
    </row>
    <row r="102" ht="24.65" customHeight="1">
      <c r="A102" t="s" s="16">
        <v>218</v>
      </c>
      <c r="B102" s="77">
        <v>42417</v>
      </c>
      <c r="C102" t="s" s="76">
        <v>338</v>
      </c>
      <c r="D102" t="s" s="76">
        <v>353</v>
      </c>
      <c r="E102" s="78">
        <v>1800</v>
      </c>
      <c r="F102" s="78">
        <f>IF(E102&gt;0,1,0)</f>
        <v>1</v>
      </c>
      <c r="G102" s="79"/>
      <c r="H102" s="79"/>
      <c r="I102" s="80">
        <f>IF(F102=1&amp;G102=1&amp;H102=1,1,0)</f>
        <v>0</v>
      </c>
      <c r="J102" s="78">
        <v>1</v>
      </c>
      <c r="K102" s="80"/>
      <c r="L102" s="78">
        <v>0</v>
      </c>
      <c r="M102" s="78">
        <v>53</v>
      </c>
      <c r="N102" t="s" s="75">
        <v>68</v>
      </c>
      <c r="O102" s="78">
        <v>38</v>
      </c>
      <c r="P102" s="78">
        <v>16</v>
      </c>
      <c r="Q102" s="78">
        <v>6</v>
      </c>
      <c r="R102" s="78">
        <v>16</v>
      </c>
      <c r="S102" s="78">
        <v>6</v>
      </c>
      <c r="T102" t="s" s="76">
        <v>340</v>
      </c>
      <c r="U102" t="s" s="76">
        <v>454</v>
      </c>
      <c r="V102" s="78">
        <v>0</v>
      </c>
      <c r="W102" s="79"/>
      <c r="X102" s="79"/>
      <c r="Y102" s="79"/>
      <c r="Z102" s="79"/>
      <c r="AA102" s="79"/>
      <c r="AB102" s="79"/>
      <c r="AC102" t="s" s="75">
        <v>410</v>
      </c>
      <c r="AD102" s="78">
        <f t="shared" si="140"/>
        <v>120</v>
      </c>
      <c r="AE102" t="s" s="75">
        <v>455</v>
      </c>
    </row>
    <row r="103" ht="24.65" customHeight="1">
      <c r="A103" t="s" s="16">
        <v>288</v>
      </c>
      <c r="B103" s="77">
        <v>42552</v>
      </c>
      <c r="C103" t="s" s="76">
        <v>338</v>
      </c>
      <c r="D103" t="s" s="76">
        <v>353</v>
      </c>
      <c r="E103" s="78">
        <v>1800</v>
      </c>
      <c r="F103" s="78">
        <f>IF(E103&gt;0,1,0)</f>
        <v>1</v>
      </c>
      <c r="G103" s="79"/>
      <c r="H103" s="79"/>
      <c r="I103" s="80">
        <f>IF(F103=1&amp;G103=1&amp;H103=1,1,0)</f>
        <v>0</v>
      </c>
      <c r="J103" s="78">
        <v>1</v>
      </c>
      <c r="K103" s="80"/>
      <c r="L103" s="78">
        <v>0</v>
      </c>
      <c r="M103" s="78">
        <v>188</v>
      </c>
      <c r="N103" t="s" s="75">
        <v>68</v>
      </c>
      <c r="O103" s="78">
        <v>42</v>
      </c>
      <c r="P103" s="78">
        <v>16</v>
      </c>
      <c r="Q103" s="78">
        <v>6</v>
      </c>
      <c r="R103" s="78">
        <v>16</v>
      </c>
      <c r="S103" s="78">
        <v>6</v>
      </c>
      <c r="T103" t="s" s="76">
        <v>340</v>
      </c>
      <c r="U103" t="s" s="76">
        <v>454</v>
      </c>
      <c r="V103" s="78">
        <v>0</v>
      </c>
      <c r="W103" s="79"/>
      <c r="X103" s="79"/>
      <c r="Y103" s="79"/>
      <c r="Z103" s="79"/>
      <c r="AA103" s="79"/>
      <c r="AB103" s="79"/>
      <c r="AC103" t="s" s="75">
        <v>410</v>
      </c>
      <c r="AD103" s="78">
        <f t="shared" si="140"/>
        <v>120</v>
      </c>
      <c r="AE103" s="79"/>
    </row>
    <row r="104" ht="24.65" customHeight="1">
      <c r="A104" t="s" s="16">
        <v>128</v>
      </c>
      <c r="B104" s="77">
        <v>42459</v>
      </c>
      <c r="C104" t="s" s="76">
        <v>456</v>
      </c>
      <c r="D104" t="s" s="76">
        <v>425</v>
      </c>
      <c r="E104" s="78">
        <v>1800</v>
      </c>
      <c r="F104" s="78">
        <f>IF(E104&gt;0,1,0)</f>
        <v>1</v>
      </c>
      <c r="G104" s="79"/>
      <c r="H104" s="79"/>
      <c r="I104" s="80">
        <f>IF(F104=1&amp;G104=1&amp;H104=1,1,0)</f>
        <v>0</v>
      </c>
      <c r="J104" s="78">
        <v>0</v>
      </c>
      <c r="K104" s="80"/>
      <c r="L104" s="78">
        <v>0</v>
      </c>
      <c r="M104" s="78">
        <v>63</v>
      </c>
      <c r="N104" t="s" s="75">
        <v>68</v>
      </c>
      <c r="O104" s="78">
        <v>40</v>
      </c>
      <c r="P104" s="78">
        <v>16.5</v>
      </c>
      <c r="Q104" s="78">
        <v>6</v>
      </c>
      <c r="R104" s="78">
        <v>16.5</v>
      </c>
      <c r="S104" s="78">
        <v>6</v>
      </c>
      <c r="T104" t="s" s="76">
        <v>340</v>
      </c>
      <c r="U104" t="s" s="76">
        <v>340</v>
      </c>
      <c r="V104" s="78">
        <v>0</v>
      </c>
      <c r="W104" s="79"/>
      <c r="X104" s="79"/>
      <c r="Y104" s="79"/>
      <c r="Z104" s="79"/>
      <c r="AA104" s="79"/>
      <c r="AB104" s="79"/>
      <c r="AC104" t="s" s="75">
        <v>414</v>
      </c>
      <c r="AD104" s="78">
        <f t="shared" si="149"/>
        <v>122</v>
      </c>
      <c r="AE104" s="79"/>
    </row>
    <row r="105" ht="24.65" customHeight="1">
      <c r="A105" t="s" s="16">
        <v>219</v>
      </c>
      <c r="B105" s="77">
        <v>42465</v>
      </c>
      <c r="C105" t="s" s="76">
        <v>457</v>
      </c>
      <c r="D105" t="s" s="76">
        <v>339</v>
      </c>
      <c r="E105" s="78">
        <v>1800</v>
      </c>
      <c r="F105" s="78">
        <f>IF(E105&gt;0,1,0)</f>
        <v>1</v>
      </c>
      <c r="G105" s="79"/>
      <c r="H105" s="79"/>
      <c r="I105" s="80">
        <f>IF(F105=1&amp;G105=1&amp;H105=1,1,0)</f>
        <v>0</v>
      </c>
      <c r="J105" s="78">
        <v>0</v>
      </c>
      <c r="K105" s="80"/>
      <c r="L105" s="78">
        <v>0</v>
      </c>
      <c r="M105" s="78">
        <v>70</v>
      </c>
      <c r="N105" t="s" s="75">
        <v>68</v>
      </c>
      <c r="O105" s="78">
        <v>41</v>
      </c>
      <c r="P105" s="78">
        <v>16</v>
      </c>
      <c r="Q105" s="78">
        <v>6</v>
      </c>
      <c r="R105" s="78">
        <v>16</v>
      </c>
      <c r="S105" s="78">
        <v>6</v>
      </c>
      <c r="T105" t="s" s="76">
        <v>340</v>
      </c>
      <c r="U105" t="s" s="76">
        <v>340</v>
      </c>
      <c r="V105" s="78">
        <v>0</v>
      </c>
      <c r="W105" s="79"/>
      <c r="X105" s="79"/>
      <c r="Y105" s="79"/>
      <c r="Z105" s="79"/>
      <c r="AA105" s="79"/>
      <c r="AB105" s="79"/>
      <c r="AC105" t="s" s="75">
        <v>346</v>
      </c>
      <c r="AD105" s="78">
        <f t="shared" si="11"/>
        <v>117</v>
      </c>
      <c r="AE105" s="79"/>
    </row>
    <row r="106" ht="24.65" customHeight="1">
      <c r="A106" t="s" s="16">
        <v>289</v>
      </c>
      <c r="B106" s="77">
        <v>42587</v>
      </c>
      <c r="C106" t="s" s="76">
        <v>338</v>
      </c>
      <c r="D106" t="s" s="76">
        <v>339</v>
      </c>
      <c r="E106" s="78">
        <v>1800</v>
      </c>
      <c r="F106" s="78">
        <f>IF(E106&gt;0,1,0)</f>
        <v>1</v>
      </c>
      <c r="G106" s="79"/>
      <c r="H106" s="79"/>
      <c r="I106" s="80">
        <f>IF(F106=1&amp;G106=1&amp;H106=1,1,0)</f>
        <v>0</v>
      </c>
      <c r="J106" s="78">
        <v>0</v>
      </c>
      <c r="K106" s="80"/>
      <c r="L106" s="78">
        <v>0</v>
      </c>
      <c r="M106" s="78">
        <v>192</v>
      </c>
      <c r="N106" t="s" s="75">
        <v>68</v>
      </c>
      <c r="O106" s="78">
        <v>43</v>
      </c>
      <c r="P106" s="78">
        <v>16</v>
      </c>
      <c r="Q106" s="78">
        <v>6</v>
      </c>
      <c r="R106" s="78">
        <v>16</v>
      </c>
      <c r="S106" s="78">
        <v>6</v>
      </c>
      <c r="T106" t="s" s="76">
        <v>340</v>
      </c>
      <c r="U106" t="s" s="76">
        <v>340</v>
      </c>
      <c r="V106" s="78">
        <v>0</v>
      </c>
      <c r="W106" s="79"/>
      <c r="X106" s="79"/>
      <c r="Y106" s="79"/>
      <c r="Z106" s="79"/>
      <c r="AA106" s="79"/>
      <c r="AB106" s="79"/>
      <c r="AC106" t="s" s="75">
        <v>346</v>
      </c>
      <c r="AD106" s="78">
        <f t="shared" si="11"/>
        <v>117</v>
      </c>
      <c r="AE106" s="79"/>
    </row>
    <row r="107" ht="24.65" customHeight="1">
      <c r="A107" t="s" s="16">
        <v>220</v>
      </c>
      <c r="B107" s="77">
        <v>42466</v>
      </c>
      <c r="C107" t="s" s="76">
        <v>338</v>
      </c>
      <c r="D107" t="s" s="76">
        <v>339</v>
      </c>
      <c r="E107" s="78">
        <v>1800</v>
      </c>
      <c r="F107" s="78">
        <f>IF(E107&gt;0,1,0)</f>
        <v>1</v>
      </c>
      <c r="G107" s="79"/>
      <c r="H107" s="79"/>
      <c r="I107" s="80">
        <f>IF(F107=1&amp;G107=1&amp;H107=1,1,0)</f>
        <v>0</v>
      </c>
      <c r="J107" s="78">
        <v>0</v>
      </c>
      <c r="K107" s="80"/>
      <c r="L107" s="78">
        <v>0</v>
      </c>
      <c r="M107" s="78">
        <v>65</v>
      </c>
      <c r="N107" t="s" s="75">
        <v>68</v>
      </c>
      <c r="O107" s="78">
        <v>40</v>
      </c>
      <c r="P107" s="78">
        <v>14</v>
      </c>
      <c r="Q107" s="78">
        <v>5</v>
      </c>
      <c r="R107" s="78">
        <v>15</v>
      </c>
      <c r="S107" s="78">
        <v>7</v>
      </c>
      <c r="T107" t="s" s="76">
        <v>340</v>
      </c>
      <c r="U107" t="s" s="76">
        <v>340</v>
      </c>
      <c r="V107" s="78">
        <v>0</v>
      </c>
      <c r="W107" s="79"/>
      <c r="X107" s="79"/>
      <c r="Y107" s="79"/>
      <c r="Z107" s="79"/>
      <c r="AA107" s="79"/>
      <c r="AB107" s="79"/>
      <c r="AC107" t="s" s="75">
        <v>458</v>
      </c>
      <c r="AD107" s="78">
        <f t="shared" si="317" ref="AD107:AD108">9*16+3</f>
        <v>147</v>
      </c>
      <c r="AE107" s="79"/>
    </row>
    <row r="108" ht="24.65" customHeight="1">
      <c r="A108" t="s" s="16">
        <v>291</v>
      </c>
      <c r="B108" s="77">
        <v>42594</v>
      </c>
      <c r="C108" t="s" s="76">
        <v>338</v>
      </c>
      <c r="D108" t="s" s="76">
        <v>339</v>
      </c>
      <c r="E108" s="78">
        <v>1800</v>
      </c>
      <c r="F108" s="78">
        <f>IF(E108&gt;0,1,0)</f>
        <v>1</v>
      </c>
      <c r="G108" s="79"/>
      <c r="H108" s="79"/>
      <c r="I108" s="80">
        <f>IF(F108=1&amp;G108=1&amp;H108=1,1,0)</f>
        <v>0</v>
      </c>
      <c r="J108" s="78">
        <v>0</v>
      </c>
      <c r="K108" s="80"/>
      <c r="L108" s="78">
        <v>0</v>
      </c>
      <c r="M108" s="78">
        <v>193</v>
      </c>
      <c r="N108" t="s" s="75">
        <v>68</v>
      </c>
      <c r="O108" s="78">
        <v>44</v>
      </c>
      <c r="P108" s="78">
        <v>14</v>
      </c>
      <c r="Q108" s="78">
        <v>5</v>
      </c>
      <c r="R108" s="78">
        <v>15</v>
      </c>
      <c r="S108" s="78">
        <v>7</v>
      </c>
      <c r="T108" t="s" s="76">
        <v>340</v>
      </c>
      <c r="U108" t="s" s="76">
        <v>340</v>
      </c>
      <c r="V108" s="78">
        <v>0</v>
      </c>
      <c r="W108" s="79"/>
      <c r="X108" s="79"/>
      <c r="Y108" s="79"/>
      <c r="Z108" s="79"/>
      <c r="AA108" s="79"/>
      <c r="AB108" s="79"/>
      <c r="AC108" t="s" s="75">
        <v>458</v>
      </c>
      <c r="AD108" s="78">
        <f t="shared" si="317"/>
        <v>147</v>
      </c>
      <c r="AE108" s="79"/>
    </row>
    <row r="109" ht="24.65" customHeight="1">
      <c r="A109" t="s" s="16">
        <v>221</v>
      </c>
      <c r="B109" s="77">
        <v>42472</v>
      </c>
      <c r="C109" t="s" s="76">
        <v>338</v>
      </c>
      <c r="D109" t="s" s="76">
        <v>352</v>
      </c>
      <c r="E109" s="78">
        <v>1800</v>
      </c>
      <c r="F109" s="78">
        <f>IF(E109&gt;0,1,0)</f>
        <v>1</v>
      </c>
      <c r="G109" s="79"/>
      <c r="H109" s="79"/>
      <c r="I109" s="80">
        <f>IF(F109=1&amp;G109=1&amp;H109=1,1,0)</f>
        <v>0</v>
      </c>
      <c r="J109" s="78">
        <v>0</v>
      </c>
      <c r="K109" s="80"/>
      <c r="L109" s="78">
        <v>0</v>
      </c>
      <c r="M109" s="78">
        <v>55</v>
      </c>
      <c r="N109" t="s" s="75">
        <v>75</v>
      </c>
      <c r="O109" s="78">
        <v>40</v>
      </c>
      <c r="P109" s="78">
        <v>18</v>
      </c>
      <c r="Q109" s="78">
        <v>7</v>
      </c>
      <c r="R109" s="78">
        <v>16</v>
      </c>
      <c r="S109" s="78">
        <v>6</v>
      </c>
      <c r="T109" t="s" s="76">
        <v>340</v>
      </c>
      <c r="U109" t="s" s="76">
        <v>340</v>
      </c>
      <c r="V109" s="78">
        <v>0</v>
      </c>
      <c r="W109" s="79"/>
      <c r="X109" s="79"/>
      <c r="Y109" s="79"/>
      <c r="Z109" s="79"/>
      <c r="AA109" s="79"/>
      <c r="AB109" s="79"/>
      <c r="AC109" t="s" s="75">
        <v>429</v>
      </c>
      <c r="AD109" s="78">
        <f t="shared" si="215"/>
        <v>135</v>
      </c>
      <c r="AE109" s="79"/>
    </row>
    <row r="110" ht="24.65" customHeight="1">
      <c r="A110" t="s" s="16">
        <v>292</v>
      </c>
      <c r="B110" s="77">
        <v>42606</v>
      </c>
      <c r="C110" t="s" s="76">
        <v>338</v>
      </c>
      <c r="D110" t="s" s="76">
        <v>353</v>
      </c>
      <c r="E110" s="78">
        <v>1800</v>
      </c>
      <c r="F110" s="78">
        <f>IF(E110&gt;0,1,0)</f>
        <v>1</v>
      </c>
      <c r="G110" s="79"/>
      <c r="H110" s="79"/>
      <c r="I110" s="80">
        <f>IF(F110=1&amp;G110=1&amp;H110=1,1,0)</f>
        <v>0</v>
      </c>
      <c r="J110" s="78">
        <v>0</v>
      </c>
      <c r="K110" s="80"/>
      <c r="L110" s="78">
        <v>0</v>
      </c>
      <c r="M110" s="78">
        <v>189</v>
      </c>
      <c r="N110" t="s" s="75">
        <v>75</v>
      </c>
      <c r="O110" s="78">
        <v>45</v>
      </c>
      <c r="P110" s="78">
        <v>18</v>
      </c>
      <c r="Q110" s="78">
        <v>7</v>
      </c>
      <c r="R110" s="78">
        <v>16</v>
      </c>
      <c r="S110" s="78">
        <v>6</v>
      </c>
      <c r="T110" t="s" s="76">
        <v>340</v>
      </c>
      <c r="U110" t="s" s="76">
        <v>340</v>
      </c>
      <c r="V110" s="78">
        <v>0</v>
      </c>
      <c r="W110" s="79"/>
      <c r="X110" s="79"/>
      <c r="Y110" s="79"/>
      <c r="Z110" s="79"/>
      <c r="AA110" s="79"/>
      <c r="AB110" s="79"/>
      <c r="AC110" t="s" s="75">
        <v>429</v>
      </c>
      <c r="AD110" s="78">
        <f t="shared" si="215"/>
        <v>135</v>
      </c>
      <c r="AE110" t="s" s="75">
        <v>459</v>
      </c>
    </row>
    <row r="111" ht="13.65" customHeight="1">
      <c r="A111" t="s" s="16">
        <v>460</v>
      </c>
      <c r="B111" s="77">
        <v>42235</v>
      </c>
      <c r="C111" t="s" s="76">
        <v>416</v>
      </c>
      <c r="D111" t="s" s="76">
        <v>370</v>
      </c>
      <c r="E111" s="78">
        <v>1200</v>
      </c>
      <c r="F111" s="78">
        <f>IF(E111&gt;0,1,0)</f>
        <v>1</v>
      </c>
      <c r="G111" s="79"/>
      <c r="H111" s="79"/>
      <c r="I111" s="80">
        <f>IF(F111=1&amp;G111=1&amp;H111=1,1,0)</f>
        <v>0</v>
      </c>
      <c r="J111" s="78">
        <v>0</v>
      </c>
      <c r="K111" s="80"/>
      <c r="L111" s="78">
        <v>0</v>
      </c>
      <c r="M111" s="78">
        <v>0</v>
      </c>
      <c r="N111" s="79"/>
      <c r="O111" s="79"/>
      <c r="P111" s="79"/>
      <c r="Q111" s="79"/>
      <c r="R111" s="79"/>
      <c r="S111" s="79"/>
      <c r="T111" s="82"/>
      <c r="U111" s="82"/>
      <c r="V111" s="78">
        <v>1</v>
      </c>
      <c r="W111" s="81">
        <v>41247</v>
      </c>
      <c r="X111" t="s" s="75">
        <v>75</v>
      </c>
      <c r="Y111" s="79"/>
      <c r="Z111" s="79"/>
      <c r="AA111" s="79"/>
      <c r="AB111" s="79"/>
      <c r="AC111" t="s" s="75">
        <v>461</v>
      </c>
      <c r="AD111" s="78">
        <f>8*16+2</f>
        <v>130</v>
      </c>
      <c r="AE111" t="s" s="75">
        <v>462</v>
      </c>
    </row>
    <row r="112" ht="24.65" customHeight="1">
      <c r="A112" t="s" s="16">
        <v>222</v>
      </c>
      <c r="B112" s="77">
        <v>42234</v>
      </c>
      <c r="C112" t="s" s="76">
        <v>338</v>
      </c>
      <c r="D112" t="s" s="76">
        <v>466</v>
      </c>
      <c r="E112" s="78">
        <v>1200</v>
      </c>
      <c r="F112" s="78">
        <f>IF(E112&gt;0,1,0)</f>
        <v>1</v>
      </c>
      <c r="G112" s="79"/>
      <c r="H112" s="79"/>
      <c r="I112" s="80">
        <f>IF(F112=1&amp;G112=1&amp;H112=1,1,0)</f>
        <v>0</v>
      </c>
      <c r="J112" s="78">
        <v>1</v>
      </c>
      <c r="K112" s="80"/>
      <c r="L112" s="78">
        <v>0</v>
      </c>
      <c r="M112" s="78">
        <v>54</v>
      </c>
      <c r="N112" t="s" s="75">
        <v>75</v>
      </c>
      <c r="O112" s="78">
        <v>38</v>
      </c>
      <c r="P112" s="78">
        <v>16</v>
      </c>
      <c r="Q112" s="78">
        <v>6</v>
      </c>
      <c r="R112" s="78">
        <v>20</v>
      </c>
      <c r="S112" s="78">
        <v>7</v>
      </c>
      <c r="T112" t="s" s="76">
        <v>405</v>
      </c>
      <c r="U112" t="s" s="76">
        <v>340</v>
      </c>
      <c r="V112" s="78">
        <v>0</v>
      </c>
      <c r="W112" s="79"/>
      <c r="X112" s="79"/>
      <c r="Y112" s="79"/>
      <c r="Z112" s="79"/>
      <c r="AA112" s="79"/>
      <c r="AB112" s="79"/>
      <c r="AC112" t="s" s="75">
        <v>379</v>
      </c>
      <c r="AD112" s="78">
        <f t="shared" si="68"/>
        <v>111</v>
      </c>
      <c r="AE112" s="79"/>
    </row>
    <row r="113" ht="24.65" customHeight="1">
      <c r="A113" t="s" s="16">
        <v>293</v>
      </c>
      <c r="B113" s="77">
        <v>42373</v>
      </c>
      <c r="C113" t="s" s="76">
        <v>338</v>
      </c>
      <c r="D113" t="s" s="76">
        <v>353</v>
      </c>
      <c r="E113" s="78">
        <v>1800</v>
      </c>
      <c r="F113" s="78">
        <f>IF(E113&gt;0,1,0)</f>
        <v>1</v>
      </c>
      <c r="G113" s="79"/>
      <c r="H113" s="79"/>
      <c r="I113" s="80">
        <f>IF(F113=1&amp;G113=1&amp;H113=1,1,0)</f>
        <v>0</v>
      </c>
      <c r="J113" s="78">
        <v>1</v>
      </c>
      <c r="K113" s="80"/>
      <c r="L113" s="78">
        <v>0</v>
      </c>
      <c r="M113" s="78">
        <v>193</v>
      </c>
      <c r="N113" t="s" s="75">
        <v>75</v>
      </c>
      <c r="O113" s="78">
        <v>44</v>
      </c>
      <c r="P113" s="78">
        <v>16</v>
      </c>
      <c r="Q113" s="78">
        <v>6</v>
      </c>
      <c r="R113" s="78">
        <v>20</v>
      </c>
      <c r="S113" s="78">
        <v>7</v>
      </c>
      <c r="T113" t="s" s="76">
        <v>405</v>
      </c>
      <c r="U113" t="s" s="76">
        <v>340</v>
      </c>
      <c r="V113" s="78">
        <v>0</v>
      </c>
      <c r="W113" s="79"/>
      <c r="X113" s="79"/>
      <c r="Y113" s="79"/>
      <c r="Z113" s="79"/>
      <c r="AA113" s="79"/>
      <c r="AB113" s="79"/>
      <c r="AC113" t="s" s="75">
        <v>379</v>
      </c>
      <c r="AD113" s="78">
        <f t="shared" si="68"/>
        <v>111</v>
      </c>
      <c r="AE113" s="79"/>
    </row>
    <row r="114" ht="24.65" customHeight="1">
      <c r="A114" t="s" s="16">
        <v>223</v>
      </c>
      <c r="B114" s="77">
        <v>42237</v>
      </c>
      <c r="C114" t="s" s="76">
        <v>338</v>
      </c>
      <c r="D114" t="s" s="76">
        <v>353</v>
      </c>
      <c r="E114" s="78">
        <v>1200</v>
      </c>
      <c r="F114" s="78">
        <f>IF(E114&gt;0,1,0)</f>
        <v>1</v>
      </c>
      <c r="G114" s="79"/>
      <c r="H114" s="79"/>
      <c r="I114" s="80">
        <f>IF(F114=1&amp;G114=1&amp;H114=1,1,0)</f>
        <v>0</v>
      </c>
      <c r="J114" s="78">
        <v>1</v>
      </c>
      <c r="K114" s="80"/>
      <c r="L114" s="78">
        <v>0</v>
      </c>
      <c r="M114" s="78">
        <v>59</v>
      </c>
      <c r="N114" t="s" s="75">
        <v>75</v>
      </c>
      <c r="O114" s="79"/>
      <c r="P114" s="78">
        <v>18</v>
      </c>
      <c r="Q114" s="78">
        <v>7</v>
      </c>
      <c r="R114" s="78">
        <v>19</v>
      </c>
      <c r="S114" s="78">
        <v>7</v>
      </c>
      <c r="T114" t="s" s="76">
        <v>405</v>
      </c>
      <c r="U114" t="s" s="76">
        <v>340</v>
      </c>
      <c r="V114" s="78">
        <v>0</v>
      </c>
      <c r="W114" s="79"/>
      <c r="X114" s="79"/>
      <c r="Y114" s="79"/>
      <c r="Z114" s="79"/>
      <c r="AA114" s="79"/>
      <c r="AB114" s="79"/>
      <c r="AC114" t="s" s="75">
        <v>422</v>
      </c>
      <c r="AD114" s="78">
        <f t="shared" si="173"/>
        <v>126</v>
      </c>
      <c r="AE114" t="s" s="75">
        <v>430</v>
      </c>
    </row>
    <row r="115" ht="24.65" customHeight="1">
      <c r="A115" t="s" s="16">
        <v>294</v>
      </c>
      <c r="B115" s="77">
        <v>42367</v>
      </c>
      <c r="C115" t="s" s="76">
        <v>463</v>
      </c>
      <c r="D115" t="s" s="76">
        <v>352</v>
      </c>
      <c r="E115" s="78">
        <v>1800</v>
      </c>
      <c r="F115" s="78">
        <f>IF(E115&gt;0,1,0)</f>
        <v>1</v>
      </c>
      <c r="G115" s="79"/>
      <c r="H115" s="79"/>
      <c r="I115" s="80">
        <f>IF(F115=1&amp;G115=1&amp;H115=1,1,0)</f>
        <v>0</v>
      </c>
      <c r="J115" s="78">
        <v>1</v>
      </c>
      <c r="K115" s="80"/>
      <c r="L115" s="78">
        <v>0</v>
      </c>
      <c r="M115" s="78">
        <v>186</v>
      </c>
      <c r="N115" t="s" s="75">
        <v>75</v>
      </c>
      <c r="O115" s="78">
        <v>43</v>
      </c>
      <c r="P115" s="78">
        <v>18</v>
      </c>
      <c r="Q115" s="78">
        <v>7</v>
      </c>
      <c r="R115" s="78">
        <v>19</v>
      </c>
      <c r="S115" s="78">
        <v>7</v>
      </c>
      <c r="T115" t="s" s="76">
        <v>405</v>
      </c>
      <c r="U115" t="s" s="76">
        <v>340</v>
      </c>
      <c r="V115" s="78">
        <v>0</v>
      </c>
      <c r="W115" s="79"/>
      <c r="X115" s="79"/>
      <c r="Y115" s="79"/>
      <c r="Z115" s="79"/>
      <c r="AA115" s="79"/>
      <c r="AB115" s="79"/>
      <c r="AC115" t="s" s="75">
        <v>422</v>
      </c>
      <c r="AD115" s="78">
        <f t="shared" si="173"/>
        <v>126</v>
      </c>
      <c r="AE115" s="79"/>
    </row>
    <row r="116" ht="24.65" customHeight="1">
      <c r="A116" t="s" s="16">
        <v>225</v>
      </c>
      <c r="B116" s="77">
        <v>42250</v>
      </c>
      <c r="C116" t="s" s="76">
        <v>464</v>
      </c>
      <c r="D116" t="s" s="76">
        <v>353</v>
      </c>
      <c r="E116" s="78">
        <v>1200</v>
      </c>
      <c r="F116" s="78">
        <f>IF(E116&gt;0,1,0)</f>
        <v>1</v>
      </c>
      <c r="G116" s="79"/>
      <c r="H116" s="79"/>
      <c r="I116" s="80">
        <f>IF(F116=1&amp;G116=1&amp;H116=1,1,0)</f>
        <v>0</v>
      </c>
      <c r="J116" s="78">
        <v>1</v>
      </c>
      <c r="K116" s="80"/>
      <c r="L116" s="78">
        <v>0</v>
      </c>
      <c r="M116" s="78">
        <v>62</v>
      </c>
      <c r="N116" t="s" s="75">
        <v>68</v>
      </c>
      <c r="O116" s="78">
        <v>40</v>
      </c>
      <c r="P116" s="79"/>
      <c r="Q116" s="78">
        <v>6</v>
      </c>
      <c r="R116" s="79"/>
      <c r="S116" s="78">
        <v>7</v>
      </c>
      <c r="T116" s="84"/>
      <c r="U116" s="84"/>
      <c r="V116" s="78">
        <v>1</v>
      </c>
      <c r="W116" s="81">
        <v>41538</v>
      </c>
      <c r="X116" t="s" s="75">
        <v>68</v>
      </c>
      <c r="Y116" s="79"/>
      <c r="Z116" s="79"/>
      <c r="AA116" s="79"/>
      <c r="AB116" s="79"/>
      <c r="AC116" t="s" s="75">
        <v>417</v>
      </c>
      <c r="AD116" s="78">
        <f t="shared" si="155"/>
        <v>124</v>
      </c>
      <c r="AE116" s="79"/>
    </row>
    <row r="117" ht="13.65" customHeight="1">
      <c r="A117" t="s" s="16">
        <v>295</v>
      </c>
      <c r="B117" s="77">
        <v>42373</v>
      </c>
      <c r="C117" t="s" s="76">
        <v>338</v>
      </c>
      <c r="D117" t="s" s="76">
        <v>339</v>
      </c>
      <c r="E117" s="78">
        <v>1200</v>
      </c>
      <c r="F117" s="78">
        <f>IF(E117&gt;0,1,0)</f>
        <v>1</v>
      </c>
      <c r="G117" s="78">
        <v>0</v>
      </c>
      <c r="H117" s="79"/>
      <c r="I117" s="80">
        <f>IF(F117=1&amp;G117=1&amp;H117=1,1,0)</f>
        <v>0</v>
      </c>
      <c r="J117" s="78">
        <v>1</v>
      </c>
      <c r="K117" s="80"/>
      <c r="L117" s="78">
        <v>0</v>
      </c>
      <c r="M117" s="78">
        <v>185</v>
      </c>
      <c r="N117" t="s" s="75">
        <v>68</v>
      </c>
      <c r="O117" s="78">
        <v>43</v>
      </c>
      <c r="P117" s="79"/>
      <c r="Q117" s="78">
        <v>6</v>
      </c>
      <c r="R117" s="79"/>
      <c r="S117" s="78">
        <v>7</v>
      </c>
      <c r="T117" s="84"/>
      <c r="U117" s="84"/>
      <c r="V117" s="78">
        <v>1</v>
      </c>
      <c r="W117" s="81">
        <v>41538</v>
      </c>
      <c r="X117" t="s" s="75">
        <v>68</v>
      </c>
      <c r="Y117" s="79"/>
      <c r="Z117" s="79"/>
      <c r="AA117" s="79"/>
      <c r="AB117" s="79"/>
      <c r="AC117" t="s" s="75">
        <v>417</v>
      </c>
      <c r="AD117" s="78">
        <f t="shared" si="155"/>
        <v>124</v>
      </c>
      <c r="AE117" s="79"/>
    </row>
  </sheetData>
  <pageMargins left="0.7875" right="0.7875" top="1.025" bottom="1.025" header="0.7875" footer="0.7875"/>
  <pageSetup firstPageNumber="1" fitToHeight="1" fitToWidth="1" scale="100" useFirstPageNumber="0" orientation="portrait" pageOrder="downThenOver"/>
  <headerFooter>
    <oddHeader>&amp;C&amp;"Arial,Regular"&amp;10&amp;K000000assr</oddHeader>
    <oddFooter>&amp;C&amp;"Arial,Regular"&amp;10&amp;K000000Page &amp;P</oddFooter>
  </headerFooter>
</worksheet>
</file>

<file path=xl/worksheets/sheet8.xml><?xml version="1.0" encoding="utf-8"?>
<worksheet xmlns:r="http://schemas.openxmlformats.org/officeDocument/2006/relationships" xmlns="http://schemas.openxmlformats.org/spreadsheetml/2006/main">
  <dimension ref="A1:AA117"/>
  <sheetViews>
    <sheetView workbookViewId="0" showGridLines="0" defaultGridColor="1"/>
  </sheetViews>
  <sheetFormatPr defaultColWidth="8.83333" defaultRowHeight="13" customHeight="1" outlineLevelRow="0" outlineLevelCol="0"/>
  <cols>
    <col min="1" max="1" width="15.8516" style="85" customWidth="1"/>
    <col min="2" max="2" width="29.8516" style="85" customWidth="1"/>
    <col min="3" max="5" width="10.6719" style="85" customWidth="1"/>
    <col min="6" max="6" width="10.8516" style="85" customWidth="1"/>
    <col min="7" max="7" width="13.6719" style="85" customWidth="1"/>
    <col min="8" max="8" width="20.1719" style="85" customWidth="1"/>
    <col min="9" max="11" width="19.5" style="85" customWidth="1"/>
    <col min="12" max="21" width="15.8516" style="85" customWidth="1"/>
    <col min="22" max="27" width="13.6719" style="85" customWidth="1"/>
    <col min="28" max="256" width="8.85156" style="85" customWidth="1"/>
  </cols>
  <sheetData>
    <row r="1" ht="12" customHeight="1">
      <c r="A1" t="s" s="13">
        <v>55</v>
      </c>
      <c r="B1" t="s" s="13">
        <v>57</v>
      </c>
      <c r="C1" t="s" s="13">
        <v>468</v>
      </c>
      <c r="D1" t="s" s="13">
        <v>469</v>
      </c>
      <c r="E1" t="s" s="13">
        <v>470</v>
      </c>
      <c r="F1" t="s" s="13">
        <v>471</v>
      </c>
      <c r="G1" t="s" s="13">
        <v>472</v>
      </c>
      <c r="H1" s="57"/>
      <c r="I1" s="57"/>
      <c r="J1" s="57"/>
      <c r="K1" s="57"/>
      <c r="L1" s="57"/>
      <c r="M1" s="57"/>
      <c r="N1" s="57"/>
      <c r="O1" s="57"/>
      <c r="P1" s="57"/>
      <c r="Q1" s="57"/>
      <c r="R1" s="57"/>
      <c r="S1" s="57"/>
      <c r="T1" s="57"/>
      <c r="U1" s="57"/>
      <c r="V1" s="57"/>
      <c r="W1" s="57"/>
      <c r="X1" s="57"/>
      <c r="Y1" s="57"/>
      <c r="Z1" s="57"/>
      <c r="AA1" s="57"/>
    </row>
    <row r="2" ht="12" customHeight="1">
      <c r="A2" t="s" s="13">
        <v>67</v>
      </c>
      <c r="B2" s="25">
        <v>42262</v>
      </c>
      <c r="C2" t="s" s="13">
        <f>IF(A2='MEG'!A2,'MEG'!C2)</f>
        <v>473</v>
      </c>
      <c r="D2" s="14">
        <f>IF(B2='MEG'!B2,'MEG'!E2)</f>
        <v>1200</v>
      </c>
      <c r="E2" s="14">
        <v>1</v>
      </c>
      <c r="F2" s="14">
        <v>1</v>
      </c>
      <c r="G2" s="14">
        <f>IF(AND(E2=1,F2=1),1,0)</f>
        <v>1</v>
      </c>
      <c r="H2" s="57"/>
      <c r="I2" s="57"/>
      <c r="J2" s="57"/>
      <c r="K2" s="57"/>
      <c r="L2" s="57"/>
      <c r="M2" s="57"/>
      <c r="N2" s="57"/>
      <c r="O2" s="57"/>
      <c r="P2" s="57"/>
      <c r="Q2" s="57"/>
      <c r="R2" s="57"/>
      <c r="S2" s="57"/>
      <c r="T2" s="57"/>
      <c r="U2" s="57"/>
      <c r="V2" s="57"/>
      <c r="W2" s="57"/>
      <c r="X2" s="57"/>
      <c r="Y2" s="57"/>
      <c r="Z2" s="57"/>
      <c r="AA2" s="57"/>
    </row>
    <row r="3" ht="12" customHeight="1">
      <c r="A3" t="s" s="13">
        <v>71</v>
      </c>
      <c r="B3" s="30">
        <v>42293</v>
      </c>
      <c r="C3" t="s" s="13">
        <f>IF(A3='MEG'!A3,'MEG'!C3)</f>
        <v>473</v>
      </c>
      <c r="D3" s="14">
        <f>IF(B3='MEG'!B3,'MEG'!E3)</f>
        <v>1200</v>
      </c>
      <c r="E3" s="14">
        <v>1</v>
      </c>
      <c r="F3" s="14">
        <v>1</v>
      </c>
      <c r="G3" s="14">
        <f>IF(AND(E3=1,F3=1),1,0)</f>
        <v>1</v>
      </c>
      <c r="H3" s="57"/>
      <c r="I3" s="57"/>
      <c r="J3" s="57"/>
      <c r="K3" s="57"/>
      <c r="L3" s="57"/>
      <c r="M3" s="57"/>
      <c r="N3" s="57"/>
      <c r="O3" s="57"/>
      <c r="P3" s="57"/>
      <c r="Q3" s="57"/>
      <c r="R3" s="57"/>
      <c r="S3" s="57"/>
      <c r="T3" s="57"/>
      <c r="U3" s="57"/>
      <c r="V3" s="57"/>
      <c r="W3" s="57"/>
      <c r="X3" s="57"/>
      <c r="Y3" s="57"/>
      <c r="Z3" s="57"/>
      <c r="AA3" s="57"/>
    </row>
    <row r="4" ht="12" customHeight="1">
      <c r="A4" t="s" s="13">
        <v>74</v>
      </c>
      <c r="B4" s="30">
        <v>42276</v>
      </c>
      <c r="C4" t="s" s="13">
        <f>IF(A4='MEG'!A4,'MEG'!C4)</f>
        <v>473</v>
      </c>
      <c r="D4" s="14">
        <f>IF(B4='MEG'!B4,'MEG'!E4)</f>
        <v>1200</v>
      </c>
      <c r="E4" s="14">
        <v>1</v>
      </c>
      <c r="F4" s="14">
        <v>1</v>
      </c>
      <c r="G4" s="14">
        <f>IF(AND(E4=1,F4=1),1,0)</f>
        <v>1</v>
      </c>
      <c r="H4" s="57"/>
      <c r="I4" s="57"/>
      <c r="J4" s="57"/>
      <c r="K4" s="57"/>
      <c r="L4" s="57"/>
      <c r="M4" s="57"/>
      <c r="N4" s="57"/>
      <c r="O4" s="57"/>
      <c r="P4" s="57"/>
      <c r="Q4" s="57"/>
      <c r="R4" s="57"/>
      <c r="S4" s="57"/>
      <c r="T4" s="57"/>
      <c r="U4" s="57"/>
      <c r="V4" s="57"/>
      <c r="W4" s="57"/>
      <c r="X4" s="57"/>
      <c r="Y4" s="57"/>
      <c r="Z4" s="57"/>
      <c r="AA4" s="57"/>
    </row>
    <row r="5" ht="12" customHeight="1">
      <c r="A5" t="s" s="13">
        <v>136</v>
      </c>
      <c r="B5" s="30">
        <v>42286</v>
      </c>
      <c r="C5" t="s" s="13">
        <f>IF(A5='MEG'!A5,'MEG'!C5)</f>
        <v>473</v>
      </c>
      <c r="D5" s="14">
        <f>IF(B5='MEG'!B5,'MEG'!E5)</f>
        <v>1200</v>
      </c>
      <c r="E5" s="14">
        <v>1</v>
      </c>
      <c r="F5" s="14">
        <v>1</v>
      </c>
      <c r="G5" s="14">
        <f>IF(AND(E5=1,F5=1),1,0)</f>
        <v>1</v>
      </c>
      <c r="H5" s="57"/>
      <c r="I5" s="57"/>
      <c r="J5" s="57"/>
      <c r="K5" s="57"/>
      <c r="L5" s="57"/>
      <c r="M5" s="57"/>
      <c r="N5" s="57"/>
      <c r="O5" s="57"/>
      <c r="P5" s="57"/>
      <c r="Q5" s="57"/>
      <c r="R5" s="57"/>
      <c r="S5" s="57"/>
      <c r="T5" s="57"/>
      <c r="U5" s="57"/>
      <c r="V5" s="57"/>
      <c r="W5" s="57"/>
      <c r="X5" s="57"/>
      <c r="Y5" s="57"/>
      <c r="Z5" s="57"/>
      <c r="AA5" s="57"/>
    </row>
    <row r="6" ht="12" customHeight="1">
      <c r="A6" t="s" s="13">
        <v>77</v>
      </c>
      <c r="B6" s="30">
        <v>42279</v>
      </c>
      <c r="C6" t="s" s="13">
        <f>IF(A6='MEG'!A6,'MEG'!C6)</f>
        <v>473</v>
      </c>
      <c r="D6" s="14">
        <f>IF(B6='MEG'!B6,'MEG'!E6)</f>
        <v>1200</v>
      </c>
      <c r="E6" s="14">
        <v>1</v>
      </c>
      <c r="F6" s="14">
        <v>1</v>
      </c>
      <c r="G6" s="14">
        <f>IF(AND(E6=1,F6=1),1,0)</f>
        <v>1</v>
      </c>
      <c r="H6" s="57"/>
      <c r="I6" s="57"/>
      <c r="J6" s="57"/>
      <c r="K6" s="57"/>
      <c r="L6" s="57"/>
      <c r="M6" s="57"/>
      <c r="N6" s="57"/>
      <c r="O6" s="57"/>
      <c r="P6" s="57"/>
      <c r="Q6" s="57"/>
      <c r="R6" s="57"/>
      <c r="S6" s="57"/>
      <c r="T6" s="57"/>
      <c r="U6" s="57"/>
      <c r="V6" s="57"/>
      <c r="W6" s="57"/>
      <c r="X6" s="57"/>
      <c r="Y6" s="57"/>
      <c r="Z6" s="57"/>
      <c r="AA6" s="57"/>
    </row>
    <row r="7" ht="12" customHeight="1">
      <c r="A7" t="s" s="13">
        <v>79</v>
      </c>
      <c r="B7" s="30">
        <v>42286</v>
      </c>
      <c r="C7" t="s" s="13">
        <f>IF(A7='MEG'!A7,'MEG'!C7)</f>
        <v>473</v>
      </c>
      <c r="D7" s="14">
        <f>IF(B7='MEG'!B7,'MEG'!E7)</f>
        <v>1200</v>
      </c>
      <c r="E7" s="14">
        <v>1</v>
      </c>
      <c r="F7" s="14">
        <v>0</v>
      </c>
      <c r="G7" s="14">
        <f>IF(AND(E7=1,F7=1),1,0)</f>
        <v>0</v>
      </c>
      <c r="H7" t="s" s="62">
        <v>474</v>
      </c>
      <c r="I7" s="57"/>
      <c r="J7" s="57"/>
      <c r="K7" s="57"/>
      <c r="L7" s="57"/>
      <c r="M7" s="57"/>
      <c r="N7" s="57"/>
      <c r="O7" s="57"/>
      <c r="P7" s="57"/>
      <c r="Q7" s="57"/>
      <c r="R7" s="57"/>
      <c r="S7" s="57"/>
      <c r="T7" s="57"/>
      <c r="U7" s="57"/>
      <c r="V7" s="57"/>
      <c r="W7" s="57"/>
      <c r="X7" s="57"/>
      <c r="Y7" s="57"/>
      <c r="Z7" s="57"/>
      <c r="AA7" s="57"/>
    </row>
    <row r="8" ht="12" customHeight="1">
      <c r="A8" t="s" s="13">
        <v>81</v>
      </c>
      <c r="B8" s="30">
        <v>42314</v>
      </c>
      <c r="C8" t="s" s="13">
        <f>IF(A8='MEG'!A8,'MEG'!C8)</f>
        <v>475</v>
      </c>
      <c r="D8" s="14">
        <f>IF(B8='MEG'!B8,'MEG'!E8)</f>
        <v>1800</v>
      </c>
      <c r="E8" s="14">
        <v>1</v>
      </c>
      <c r="F8" s="14">
        <v>1</v>
      </c>
      <c r="G8" s="14">
        <f>IF(AND(E8=1,F8=1),1,0)</f>
        <v>1</v>
      </c>
      <c r="H8" s="57"/>
      <c r="I8" s="57"/>
      <c r="J8" s="57"/>
      <c r="K8" s="57"/>
      <c r="L8" s="57"/>
      <c r="M8" s="57"/>
      <c r="N8" s="57"/>
      <c r="O8" s="57"/>
      <c r="P8" s="57"/>
      <c r="Q8" s="57"/>
      <c r="R8" s="57"/>
      <c r="S8" s="57"/>
      <c r="T8" s="57"/>
      <c r="U8" s="57"/>
      <c r="V8" s="57"/>
      <c r="W8" s="57"/>
      <c r="X8" s="57"/>
      <c r="Y8" s="57"/>
      <c r="Z8" s="57"/>
      <c r="AA8" s="57"/>
    </row>
    <row r="9" ht="12" customHeight="1">
      <c r="A9" t="s" s="13">
        <v>84</v>
      </c>
      <c r="B9" s="30">
        <v>42310</v>
      </c>
      <c r="C9" t="s" s="13">
        <f>IF(A9='MEG'!A9,'MEG'!C9)</f>
        <v>476</v>
      </c>
      <c r="D9" s="14">
        <f>IF(B9='MEG'!B9,'MEG'!E9)</f>
        <v>1800</v>
      </c>
      <c r="E9" s="14">
        <v>1</v>
      </c>
      <c r="F9" s="14">
        <v>1</v>
      </c>
      <c r="G9" s="14">
        <f>IF(AND(E9=1,F9=1),1,0)</f>
        <v>1</v>
      </c>
      <c r="H9" s="57"/>
      <c r="I9" s="57"/>
      <c r="J9" s="57"/>
      <c r="K9" s="57"/>
      <c r="L9" s="57"/>
      <c r="M9" s="57"/>
      <c r="N9" s="57"/>
      <c r="O9" s="57"/>
      <c r="P9" s="57"/>
      <c r="Q9" s="57"/>
      <c r="R9" s="57"/>
      <c r="S9" s="57"/>
      <c r="T9" s="57"/>
      <c r="U9" s="57"/>
      <c r="V9" s="57"/>
      <c r="W9" s="57"/>
      <c r="X9" s="57"/>
      <c r="Y9" s="57"/>
      <c r="Z9" s="57"/>
      <c r="AA9" s="57"/>
    </row>
    <row r="10" ht="12" customHeight="1">
      <c r="A10" t="s" s="13">
        <v>87</v>
      </c>
      <c r="B10" s="30">
        <v>42313</v>
      </c>
      <c r="C10" t="s" s="13">
        <f>IF(A10='MEG'!A10,'MEG'!C10)</f>
        <v>476</v>
      </c>
      <c r="D10" s="14">
        <f>IF(B10='MEG'!B10,'MEG'!E10)</f>
        <v>1800</v>
      </c>
      <c r="E10" s="14">
        <v>1</v>
      </c>
      <c r="F10" s="14">
        <v>1</v>
      </c>
      <c r="G10" s="14">
        <f>IF(AND(E10=1,F10=1),1,0)</f>
        <v>1</v>
      </c>
      <c r="H10" s="57"/>
      <c r="I10" s="57"/>
      <c r="J10" s="57"/>
      <c r="K10" s="57"/>
      <c r="L10" s="57"/>
      <c r="M10" s="57"/>
      <c r="N10" s="57"/>
      <c r="O10" s="57"/>
      <c r="P10" s="57"/>
      <c r="Q10" s="57"/>
      <c r="R10" s="57"/>
      <c r="S10" s="57"/>
      <c r="T10" s="57"/>
      <c r="U10" s="57"/>
      <c r="V10" s="57"/>
      <c r="W10" s="57"/>
      <c r="X10" s="57"/>
      <c r="Y10" s="57"/>
      <c r="Z10" s="57"/>
      <c r="AA10" s="57"/>
    </row>
    <row r="11" ht="12" customHeight="1">
      <c r="A11" t="s" s="13">
        <v>89</v>
      </c>
      <c r="B11" s="30">
        <v>42300</v>
      </c>
      <c r="C11" t="s" s="13">
        <f>IF(A11='MEG'!A11,'MEG'!C11)</f>
        <v>473</v>
      </c>
      <c r="D11" s="14">
        <f>IF(B11='MEG'!B11,'MEG'!E11)</f>
        <v>1800</v>
      </c>
      <c r="E11" s="14">
        <v>1</v>
      </c>
      <c r="F11" s="14">
        <v>1</v>
      </c>
      <c r="G11" s="14">
        <f>IF(AND(E11=1,F11=1),1,0)</f>
        <v>1</v>
      </c>
      <c r="H11" s="57"/>
      <c r="I11" s="57"/>
      <c r="J11" s="57"/>
      <c r="K11" s="57"/>
      <c r="L11" s="57"/>
      <c r="M11" s="57"/>
      <c r="N11" s="57"/>
      <c r="O11" s="57"/>
      <c r="P11" s="57"/>
      <c r="Q11" s="57"/>
      <c r="R11" s="57"/>
      <c r="S11" s="57"/>
      <c r="T11" s="57"/>
      <c r="U11" s="57"/>
      <c r="V11" s="57"/>
      <c r="W11" s="57"/>
      <c r="X11" s="57"/>
      <c r="Y11" s="57"/>
      <c r="Z11" s="57"/>
      <c r="AA11" s="57"/>
    </row>
    <row r="12" ht="12" customHeight="1">
      <c r="A12" t="s" s="13">
        <v>91</v>
      </c>
      <c r="B12" s="30">
        <v>42304</v>
      </c>
      <c r="C12" t="s" s="13">
        <f>IF(A12='MEG'!A12,'MEG'!C12)</f>
        <v>477</v>
      </c>
      <c r="D12" s="14">
        <f>IF(B12='MEG'!B12,'MEG'!E12)</f>
        <v>1800</v>
      </c>
      <c r="E12" s="14">
        <v>1</v>
      </c>
      <c r="F12" s="14">
        <v>1</v>
      </c>
      <c r="G12" s="14">
        <f>IF(AND(E12=1,F12=1),1,0)</f>
        <v>1</v>
      </c>
      <c r="H12" s="57"/>
      <c r="I12" s="57"/>
      <c r="J12" s="57"/>
      <c r="K12" s="57"/>
      <c r="L12" s="57"/>
      <c r="M12" s="57"/>
      <c r="N12" s="57"/>
      <c r="O12" s="57"/>
      <c r="P12" s="57"/>
      <c r="Q12" s="57"/>
      <c r="R12" s="57"/>
      <c r="S12" s="57"/>
      <c r="T12" s="57"/>
      <c r="U12" s="57"/>
      <c r="V12" s="57"/>
      <c r="W12" s="57"/>
      <c r="X12" s="57"/>
      <c r="Y12" s="57"/>
      <c r="Z12" s="57"/>
      <c r="AA12" s="57"/>
    </row>
    <row r="13" ht="12" customHeight="1">
      <c r="A13" t="s" s="13">
        <v>94</v>
      </c>
      <c r="B13" s="30">
        <v>42320</v>
      </c>
      <c r="C13" t="s" s="13">
        <f>IF(A13='MEG'!A13,'MEG'!C13)</f>
        <v>473</v>
      </c>
      <c r="D13" s="14">
        <f>IF(B13='MEG'!B13,'MEG'!E13)</f>
        <v>1800</v>
      </c>
      <c r="E13" s="14">
        <v>1</v>
      </c>
      <c r="F13" s="14">
        <v>1</v>
      </c>
      <c r="G13" s="14">
        <f>IF(AND(E13=1,F13=1),1,0)</f>
        <v>1</v>
      </c>
      <c r="H13" s="57"/>
      <c r="I13" s="57"/>
      <c r="J13" s="57"/>
      <c r="K13" s="57"/>
      <c r="L13" s="57"/>
      <c r="M13" s="57"/>
      <c r="N13" s="57"/>
      <c r="O13" s="57"/>
      <c r="P13" s="57"/>
      <c r="Q13" s="57"/>
      <c r="R13" s="57"/>
      <c r="S13" s="57"/>
      <c r="T13" s="57"/>
      <c r="U13" s="57"/>
      <c r="V13" s="57"/>
      <c r="W13" s="57"/>
      <c r="X13" s="57"/>
      <c r="Y13" s="57"/>
      <c r="Z13" s="57"/>
      <c r="AA13" s="57"/>
    </row>
    <row r="14" ht="12" customHeight="1">
      <c r="A14" t="s" s="13">
        <v>96</v>
      </c>
      <c r="B14" s="30">
        <v>42320</v>
      </c>
      <c r="C14" t="s" s="13">
        <f>IF(A14='MEG'!A14,'MEG'!C14)</f>
        <v>473</v>
      </c>
      <c r="D14" s="14">
        <f>IF(B14='MEG'!B14,'MEG'!E14)</f>
        <v>1800</v>
      </c>
      <c r="E14" s="14">
        <v>1</v>
      </c>
      <c r="F14" s="14">
        <v>1</v>
      </c>
      <c r="G14" s="14">
        <f>IF(AND(E14=1,F14=1),1,0)</f>
        <v>1</v>
      </c>
      <c r="H14" s="57"/>
      <c r="I14" s="57"/>
      <c r="J14" s="57"/>
      <c r="K14" s="57"/>
      <c r="L14" s="57"/>
      <c r="M14" s="57"/>
      <c r="N14" s="57"/>
      <c r="O14" s="57"/>
      <c r="P14" s="57"/>
      <c r="Q14" s="57"/>
      <c r="R14" s="57"/>
      <c r="S14" s="57"/>
      <c r="T14" s="57"/>
      <c r="U14" s="57"/>
      <c r="V14" s="57"/>
      <c r="W14" s="57"/>
      <c r="X14" s="57"/>
      <c r="Y14" s="57"/>
      <c r="Z14" s="57"/>
      <c r="AA14" s="57"/>
    </row>
    <row r="15" ht="12" customHeight="1">
      <c r="A15" t="s" s="13">
        <v>99</v>
      </c>
      <c r="B15" s="30">
        <v>42321</v>
      </c>
      <c r="C15" t="s" s="13">
        <f>IF(A15='MEG'!A15,'MEG'!C15)</f>
        <v>477</v>
      </c>
      <c r="D15" s="14">
        <f>IF(B15='MEG'!B15,'MEG'!E15)</f>
        <v>1800</v>
      </c>
      <c r="E15" s="14">
        <v>1</v>
      </c>
      <c r="F15" s="14">
        <v>1</v>
      </c>
      <c r="G15" s="14">
        <f>IF(AND(E15=1,F15=1),1,0)</f>
        <v>1</v>
      </c>
      <c r="H15" s="57"/>
      <c r="I15" s="57"/>
      <c r="J15" s="57"/>
      <c r="K15" s="57"/>
      <c r="L15" s="57"/>
      <c r="M15" s="57"/>
      <c r="N15" s="57"/>
      <c r="O15" s="57"/>
      <c r="P15" s="57"/>
      <c r="Q15" s="57"/>
      <c r="R15" s="57"/>
      <c r="S15" s="57"/>
      <c r="T15" s="57"/>
      <c r="U15" s="57"/>
      <c r="V15" s="57"/>
      <c r="W15" s="57"/>
      <c r="X15" s="57"/>
      <c r="Y15" s="57"/>
      <c r="Z15" s="57"/>
      <c r="AA15" s="57"/>
    </row>
    <row r="16" ht="12" customHeight="1">
      <c r="A16" t="s" s="13">
        <v>236</v>
      </c>
      <c r="B16" s="30">
        <v>42462</v>
      </c>
      <c r="C16" t="s" s="13">
        <f>IF(A16='MEG'!A16,'MEG'!C16)</f>
        <v>478</v>
      </c>
      <c r="D16" s="14">
        <f>IF(B16='MEG'!B16,'MEG'!E16)</f>
        <v>1800</v>
      </c>
      <c r="E16" s="14">
        <v>1</v>
      </c>
      <c r="F16" s="14">
        <v>1</v>
      </c>
      <c r="G16" s="14">
        <f>IF(AND(E16=1,F16=1),1,0)</f>
        <v>1</v>
      </c>
      <c r="H16" s="57"/>
      <c r="I16" s="57"/>
      <c r="J16" s="57"/>
      <c r="K16" s="57"/>
      <c r="L16" s="57"/>
      <c r="M16" s="57"/>
      <c r="N16" s="57"/>
      <c r="O16" s="57"/>
      <c r="P16" s="57"/>
      <c r="Q16" s="57"/>
      <c r="R16" s="57"/>
      <c r="S16" s="57"/>
      <c r="T16" s="57"/>
      <c r="U16" s="57"/>
      <c r="V16" s="57"/>
      <c r="W16" s="57"/>
      <c r="X16" s="57"/>
      <c r="Y16" s="57"/>
      <c r="Z16" s="57"/>
      <c r="AA16" s="57"/>
    </row>
    <row r="17" ht="12" customHeight="1">
      <c r="A17" t="s" s="13">
        <v>101</v>
      </c>
      <c r="B17" s="30">
        <v>42326</v>
      </c>
      <c r="C17" t="s" s="13">
        <f>IF(A17='MEG'!A17,'MEG'!C17)</f>
        <v>476</v>
      </c>
      <c r="D17" s="14">
        <f>IF(B17='MEG'!B17,'MEG'!E17)</f>
        <v>1800</v>
      </c>
      <c r="E17" s="14">
        <v>1</v>
      </c>
      <c r="F17" s="14">
        <v>1</v>
      </c>
      <c r="G17" s="14">
        <f>IF(AND(E17=1,F17=1),1,0)</f>
        <v>1</v>
      </c>
      <c r="H17" s="57"/>
      <c r="I17" s="57"/>
      <c r="J17" s="57"/>
      <c r="K17" s="57"/>
      <c r="L17" s="57"/>
      <c r="M17" s="57"/>
      <c r="N17" s="57"/>
      <c r="O17" s="57"/>
      <c r="P17" s="57"/>
      <c r="Q17" s="57"/>
      <c r="R17" s="57"/>
      <c r="S17" s="57"/>
      <c r="T17" s="57"/>
      <c r="U17" s="57"/>
      <c r="V17" s="57"/>
      <c r="W17" s="57"/>
      <c r="X17" s="57"/>
      <c r="Y17" s="57"/>
      <c r="Z17" s="57"/>
      <c r="AA17" s="57"/>
    </row>
    <row r="18" ht="12" customHeight="1">
      <c r="A18" t="s" s="13">
        <v>238</v>
      </c>
      <c r="B18" s="30">
        <v>42452</v>
      </c>
      <c r="C18" t="s" s="13">
        <f>IF(A18='MEG'!A18,'MEG'!C18)</f>
        <v>476</v>
      </c>
      <c r="D18" s="14">
        <f>IF(B18='MEG'!B18,'MEG'!E18)</f>
        <v>1800</v>
      </c>
      <c r="E18" s="14">
        <v>1</v>
      </c>
      <c r="F18" s="14">
        <v>1</v>
      </c>
      <c r="G18" s="14">
        <f>IF(AND(E18=1,F18=1),1,0)</f>
        <v>1</v>
      </c>
      <c r="H18" s="57"/>
      <c r="I18" s="57"/>
      <c r="J18" s="57"/>
      <c r="K18" s="57"/>
      <c r="L18" s="57"/>
      <c r="M18" s="57"/>
      <c r="N18" s="57"/>
      <c r="O18" s="57"/>
      <c r="P18" s="57"/>
      <c r="Q18" s="57"/>
      <c r="R18" s="57"/>
      <c r="S18" s="57"/>
      <c r="T18" s="57"/>
      <c r="U18" s="57"/>
      <c r="V18" s="57"/>
      <c r="W18" s="57"/>
      <c r="X18" s="57"/>
      <c r="Y18" s="57"/>
      <c r="Z18" s="57"/>
      <c r="AA18" s="57"/>
    </row>
    <row r="19" ht="12" customHeight="1">
      <c r="A19" t="s" s="13">
        <v>103</v>
      </c>
      <c r="B19" s="30">
        <v>42309</v>
      </c>
      <c r="C19" t="s" s="13">
        <f>IF(A19='MEG'!A19,'MEG'!C19)</f>
        <v>475</v>
      </c>
      <c r="D19" s="14">
        <f>IF(B19='MEG'!B19,'MEG'!E19)</f>
        <v>1800</v>
      </c>
      <c r="E19" s="14">
        <v>1</v>
      </c>
      <c r="F19" s="14">
        <v>1</v>
      </c>
      <c r="G19" s="14">
        <f>IF(AND(E19=1,F19=1),1,0)</f>
        <v>1</v>
      </c>
      <c r="H19" s="57"/>
      <c r="I19" s="57"/>
      <c r="J19" s="57"/>
      <c r="K19" s="57"/>
      <c r="L19" s="57"/>
      <c r="M19" s="57"/>
      <c r="N19" s="57"/>
      <c r="O19" s="57"/>
      <c r="P19" s="57"/>
      <c r="Q19" s="57"/>
      <c r="R19" s="57"/>
      <c r="S19" s="57"/>
      <c r="T19" s="57"/>
      <c r="U19" s="57"/>
      <c r="V19" s="57"/>
      <c r="W19" s="57"/>
      <c r="X19" s="57"/>
      <c r="Y19" s="57"/>
      <c r="Z19" s="57"/>
      <c r="AA19" s="57"/>
    </row>
    <row r="20" ht="12" customHeight="1">
      <c r="A20" t="s" s="13">
        <v>138</v>
      </c>
      <c r="B20" s="30">
        <v>42325</v>
      </c>
      <c r="C20" t="s" s="13">
        <f>IF(A20='MEG'!A20,'MEG'!C20)</f>
        <v>479</v>
      </c>
      <c r="D20" s="14">
        <f>IF(B20='MEG'!B20,'MEG'!E20)</f>
        <v>1800</v>
      </c>
      <c r="E20" s="14">
        <v>1</v>
      </c>
      <c r="F20" s="14">
        <v>1</v>
      </c>
      <c r="G20" s="14">
        <f>IF(AND(E20=1,F20=1),1,0)</f>
        <v>1</v>
      </c>
      <c r="H20" s="57"/>
      <c r="I20" s="57"/>
      <c r="J20" s="57"/>
      <c r="K20" s="57"/>
      <c r="L20" s="57"/>
      <c r="M20" s="57"/>
      <c r="N20" s="57"/>
      <c r="O20" s="57"/>
      <c r="P20" s="57"/>
      <c r="Q20" s="57"/>
      <c r="R20" s="57"/>
      <c r="S20" s="57"/>
      <c r="T20" s="57"/>
      <c r="U20" s="57"/>
      <c r="V20" s="57"/>
      <c r="W20" s="57"/>
      <c r="X20" s="57"/>
      <c r="Y20" s="57"/>
      <c r="Z20" s="57"/>
      <c r="AA20" s="57"/>
    </row>
    <row r="21" ht="12" customHeight="1">
      <c r="A21" t="s" s="13">
        <v>240</v>
      </c>
      <c r="B21" s="30">
        <v>42466</v>
      </c>
      <c r="C21" t="s" s="13">
        <f>IF(A21='MEG'!A21,'MEG'!C21)</f>
        <v>476</v>
      </c>
      <c r="D21" s="14">
        <f>IF(B21='MEG'!B21,'MEG'!E21)</f>
        <v>1800</v>
      </c>
      <c r="E21" s="14">
        <v>1</v>
      </c>
      <c r="F21" s="14">
        <v>1</v>
      </c>
      <c r="G21" s="14">
        <f>IF(AND(E21=1,F21=1),1,0)</f>
        <v>1</v>
      </c>
      <c r="H21" s="57"/>
      <c r="I21" s="57"/>
      <c r="J21" s="57"/>
      <c r="K21" s="57"/>
      <c r="L21" s="57"/>
      <c r="M21" s="57"/>
      <c r="N21" s="57"/>
      <c r="O21" s="57"/>
      <c r="P21" s="57"/>
      <c r="Q21" s="57"/>
      <c r="R21" s="57"/>
      <c r="S21" s="57"/>
      <c r="T21" s="57"/>
      <c r="U21" s="57"/>
      <c r="V21" s="57"/>
      <c r="W21" s="57"/>
      <c r="X21" s="57"/>
      <c r="Y21" s="57"/>
      <c r="Z21" s="57"/>
      <c r="AA21" s="57"/>
    </row>
    <row r="22" ht="12" customHeight="1">
      <c r="A22" t="s" s="13">
        <v>105</v>
      </c>
      <c r="B22" s="30">
        <v>42332</v>
      </c>
      <c r="C22" t="s" s="13">
        <f>IF(A22='MEG'!A22,'MEG'!C22)</f>
        <v>473</v>
      </c>
      <c r="D22" s="14">
        <f>IF(B22='MEG'!B22,'MEG'!E22)</f>
        <v>1800</v>
      </c>
      <c r="E22" s="14">
        <v>1</v>
      </c>
      <c r="F22" s="14">
        <v>1</v>
      </c>
      <c r="G22" s="14">
        <f>IF(AND(E22=1,F22=1),1,0)</f>
        <v>1</v>
      </c>
      <c r="H22" s="57"/>
      <c r="I22" s="57"/>
      <c r="J22" s="57"/>
      <c r="K22" s="57"/>
      <c r="L22" s="57"/>
      <c r="M22" s="57"/>
      <c r="N22" s="57"/>
      <c r="O22" s="57"/>
      <c r="P22" s="57"/>
      <c r="Q22" s="57"/>
      <c r="R22" s="57"/>
      <c r="S22" s="57"/>
      <c r="T22" s="57"/>
      <c r="U22" s="57"/>
      <c r="V22" s="57"/>
      <c r="W22" s="57"/>
      <c r="X22" s="57"/>
      <c r="Y22" s="57"/>
      <c r="Z22" s="57"/>
      <c r="AA22" s="57"/>
    </row>
    <row r="23" ht="12" customHeight="1">
      <c r="A23" t="s" s="13">
        <v>242</v>
      </c>
      <c r="B23" s="30">
        <v>42451</v>
      </c>
      <c r="C23" t="s" s="13">
        <f>IF(A23='MEG'!A23,'MEG'!C23)</f>
        <v>473</v>
      </c>
      <c r="D23" s="14">
        <f>IF(B23='MEG'!B23,'MEG'!E23)</f>
        <v>1800</v>
      </c>
      <c r="E23" s="14">
        <v>1</v>
      </c>
      <c r="F23" s="14">
        <v>1</v>
      </c>
      <c r="G23" s="14">
        <f>IF(AND(E23=1,F23=1),1,0)</f>
        <v>1</v>
      </c>
      <c r="H23" s="57"/>
      <c r="I23" s="57"/>
      <c r="J23" s="57"/>
      <c r="K23" s="57"/>
      <c r="L23" s="57"/>
      <c r="M23" s="57"/>
      <c r="N23" s="57"/>
      <c r="O23" s="57"/>
      <c r="P23" s="57"/>
      <c r="Q23" s="57"/>
      <c r="R23" s="57"/>
      <c r="S23" s="57"/>
      <c r="T23" s="57"/>
      <c r="U23" s="57"/>
      <c r="V23" s="57"/>
      <c r="W23" s="57"/>
      <c r="X23" s="57"/>
      <c r="Y23" s="57"/>
      <c r="Z23" s="57"/>
      <c r="AA23" s="57"/>
    </row>
    <row r="24" ht="12" customHeight="1">
      <c r="A24" t="s" s="13">
        <v>107</v>
      </c>
      <c r="B24" s="30">
        <v>42339</v>
      </c>
      <c r="C24" t="s" s="13">
        <f>IF(A24='MEG'!A24,'MEG'!C24)</f>
        <v>477</v>
      </c>
      <c r="D24" s="14">
        <f>IF(B24='MEG'!B24,'MEG'!E24)</f>
        <v>1800</v>
      </c>
      <c r="E24" s="14">
        <v>1</v>
      </c>
      <c r="F24" s="14">
        <v>1</v>
      </c>
      <c r="G24" s="14">
        <f>IF(AND(E24=1,F24=1),1,0)</f>
        <v>1</v>
      </c>
      <c r="H24" s="57"/>
      <c r="I24" s="57"/>
      <c r="J24" s="57"/>
      <c r="K24" s="57"/>
      <c r="L24" s="57"/>
      <c r="M24" s="57"/>
      <c r="N24" s="57"/>
      <c r="O24" s="57"/>
      <c r="P24" s="57"/>
      <c r="Q24" s="57"/>
      <c r="R24" s="57"/>
      <c r="S24" s="57"/>
      <c r="T24" s="57"/>
      <c r="U24" s="57"/>
      <c r="V24" s="57"/>
      <c r="W24" s="57"/>
      <c r="X24" s="57"/>
      <c r="Y24" s="57"/>
      <c r="Z24" s="57"/>
      <c r="AA24" s="57"/>
    </row>
    <row r="25" ht="12" customHeight="1">
      <c r="A25" t="s" s="13">
        <v>244</v>
      </c>
      <c r="B25" s="30">
        <v>42464</v>
      </c>
      <c r="C25" t="s" s="13">
        <f>IF(A25='MEG'!A25,'MEG'!C25)</f>
        <v>473</v>
      </c>
      <c r="D25" s="14">
        <f>IF(B25='MEG'!B25,'MEG'!E25)</f>
        <v>1800</v>
      </c>
      <c r="E25" s="14">
        <v>1</v>
      </c>
      <c r="F25" s="14">
        <v>1</v>
      </c>
      <c r="G25" s="14">
        <f>IF(AND(E25=1,F25=1),1,0)</f>
        <v>1</v>
      </c>
      <c r="H25" s="57"/>
      <c r="I25" s="57"/>
      <c r="J25" s="57"/>
      <c r="K25" s="57"/>
      <c r="L25" s="57"/>
      <c r="M25" s="57"/>
      <c r="N25" s="57"/>
      <c r="O25" s="57"/>
      <c r="P25" s="57"/>
      <c r="Q25" s="57"/>
      <c r="R25" s="57"/>
      <c r="S25" s="57"/>
      <c r="T25" s="57"/>
      <c r="U25" s="57"/>
      <c r="V25" s="57"/>
      <c r="W25" s="57"/>
      <c r="X25" s="57"/>
      <c r="Y25" s="57"/>
      <c r="Z25" s="57"/>
      <c r="AA25" s="57"/>
    </row>
    <row r="26" ht="12" customHeight="1">
      <c r="A26" t="s" s="13">
        <v>141</v>
      </c>
      <c r="B26" s="30">
        <v>42342</v>
      </c>
      <c r="C26" t="s" s="13">
        <f>IF(A26='MEG'!A26,'MEG'!C26)</f>
        <v>476</v>
      </c>
      <c r="D26" s="14">
        <f>IF(B26='MEG'!B26,'MEG'!E26)</f>
        <v>1800</v>
      </c>
      <c r="E26" s="14">
        <v>1</v>
      </c>
      <c r="F26" s="14">
        <v>1</v>
      </c>
      <c r="G26" s="14">
        <f>IF(AND(E26=1,F26=1),1,0)</f>
        <v>1</v>
      </c>
      <c r="H26" s="57"/>
      <c r="I26" s="57"/>
      <c r="J26" s="57"/>
      <c r="K26" s="57"/>
      <c r="L26" s="57"/>
      <c r="M26" s="57"/>
      <c r="N26" s="57"/>
      <c r="O26" s="57"/>
      <c r="P26" s="57"/>
      <c r="Q26" s="57"/>
      <c r="R26" s="57"/>
      <c r="S26" s="57"/>
      <c r="T26" s="57"/>
      <c r="U26" s="57"/>
      <c r="V26" s="57"/>
      <c r="W26" s="57"/>
      <c r="X26" s="57"/>
      <c r="Y26" s="57"/>
      <c r="Z26" s="57"/>
      <c r="AA26" s="57"/>
    </row>
    <row r="27" ht="12" customHeight="1">
      <c r="A27" t="s" s="13">
        <v>110</v>
      </c>
      <c r="B27" s="30">
        <v>42349</v>
      </c>
      <c r="C27" t="s" s="13">
        <f>IF(A27='MEG'!A27,'MEG'!C27)</f>
        <v>473</v>
      </c>
      <c r="D27" s="14">
        <f>IF(B27='MEG'!B27,'MEG'!E27)</f>
        <v>1800</v>
      </c>
      <c r="E27" s="14">
        <v>1</v>
      </c>
      <c r="F27" s="14">
        <v>1</v>
      </c>
      <c r="G27" s="14">
        <f>IF(AND(E27=1,F27=1),1,0)</f>
        <v>1</v>
      </c>
      <c r="H27" s="57"/>
      <c r="I27" s="57"/>
      <c r="J27" s="57"/>
      <c r="K27" s="57"/>
      <c r="L27" s="57"/>
      <c r="M27" s="57"/>
      <c r="N27" s="57"/>
      <c r="O27" s="57"/>
      <c r="P27" s="57"/>
      <c r="Q27" s="57"/>
      <c r="R27" s="57"/>
      <c r="S27" s="57"/>
      <c r="T27" s="57"/>
      <c r="U27" s="57"/>
      <c r="V27" s="57"/>
      <c r="W27" s="57"/>
      <c r="X27" s="57"/>
      <c r="Y27" s="57"/>
      <c r="Z27" s="57"/>
      <c r="AA27" s="57"/>
    </row>
    <row r="28" ht="12" customHeight="1">
      <c r="A28" t="s" s="13">
        <v>246</v>
      </c>
      <c r="B28" s="30">
        <v>42464</v>
      </c>
      <c r="C28" s="14">
        <f>IF(A28='MEG'!A28,'MEG'!C28)</f>
        <v>1711</v>
      </c>
      <c r="D28" s="14">
        <f>IF(B28='MEG'!B28,'MEG'!E28)</f>
        <v>1800</v>
      </c>
      <c r="E28" s="14">
        <v>1</v>
      </c>
      <c r="F28" s="14">
        <v>1</v>
      </c>
      <c r="G28" s="14">
        <f>IF(AND(E28=1,F28=1),1,0)</f>
        <v>1</v>
      </c>
      <c r="H28" s="57"/>
      <c r="I28" s="57"/>
      <c r="J28" s="57"/>
      <c r="K28" s="57"/>
      <c r="L28" s="57"/>
      <c r="M28" s="57"/>
      <c r="N28" s="57"/>
      <c r="O28" s="57"/>
      <c r="P28" s="57"/>
      <c r="Q28" s="57"/>
      <c r="R28" s="57"/>
      <c r="S28" s="57"/>
      <c r="T28" s="57"/>
      <c r="U28" s="57"/>
      <c r="V28" s="57"/>
      <c r="W28" s="57"/>
      <c r="X28" s="57"/>
      <c r="Y28" s="57"/>
      <c r="Z28" s="57"/>
      <c r="AA28" s="57"/>
    </row>
    <row r="29" ht="12" customHeight="1">
      <c r="A29" t="s" s="13">
        <v>112</v>
      </c>
      <c r="B29" s="30">
        <v>42374</v>
      </c>
      <c r="C29" t="s" s="13">
        <f>IF(A29='MEG'!A29,'MEG'!C29)</f>
        <v>473</v>
      </c>
      <c r="D29" s="14">
        <f>IF(B29='MEG'!B29,'MEG'!E29)</f>
        <v>1800</v>
      </c>
      <c r="E29" s="14">
        <v>1</v>
      </c>
      <c r="F29" s="14">
        <v>1</v>
      </c>
      <c r="G29" s="14">
        <f>IF(AND(E29=1,F29=1),1,0)</f>
        <v>1</v>
      </c>
      <c r="H29" s="57"/>
      <c r="I29" s="57"/>
      <c r="J29" s="57"/>
      <c r="K29" s="57"/>
      <c r="L29" s="57"/>
      <c r="M29" s="57"/>
      <c r="N29" s="57"/>
      <c r="O29" s="57"/>
      <c r="P29" s="57"/>
      <c r="Q29" s="57"/>
      <c r="R29" s="57"/>
      <c r="S29" s="57"/>
      <c r="T29" s="57"/>
      <c r="U29" s="57"/>
      <c r="V29" s="57"/>
      <c r="W29" s="57"/>
      <c r="X29" s="57"/>
      <c r="Y29" s="57"/>
      <c r="Z29" s="57"/>
      <c r="AA29" s="57"/>
    </row>
    <row r="30" ht="12" customHeight="1">
      <c r="A30" t="s" s="13">
        <v>114</v>
      </c>
      <c r="B30" s="30">
        <v>42383</v>
      </c>
      <c r="C30" t="s" s="13">
        <f>IF(A30='MEG'!A30,'MEG'!C30)</f>
        <v>476</v>
      </c>
      <c r="D30" s="14">
        <f>IF(B30='MEG'!B30,'MEG'!E30)</f>
        <v>1800</v>
      </c>
      <c r="E30" s="14">
        <v>1</v>
      </c>
      <c r="F30" s="14">
        <v>1</v>
      </c>
      <c r="G30" s="14">
        <f>IF(AND(E30=1,F30=1),1,0)</f>
        <v>1</v>
      </c>
      <c r="H30" s="57"/>
      <c r="I30" s="57"/>
      <c r="J30" s="57"/>
      <c r="K30" s="57"/>
      <c r="L30" s="57"/>
      <c r="M30" s="57"/>
      <c r="N30" s="57"/>
      <c r="O30" s="57"/>
      <c r="P30" s="57"/>
      <c r="Q30" s="57"/>
      <c r="R30" s="57"/>
      <c r="S30" s="57"/>
      <c r="T30" s="57"/>
      <c r="U30" s="57"/>
      <c r="V30" s="57"/>
      <c r="W30" s="57"/>
      <c r="X30" s="57"/>
      <c r="Y30" s="57"/>
      <c r="Z30" s="57"/>
      <c r="AA30" s="57"/>
    </row>
    <row r="31" ht="12" customHeight="1">
      <c r="A31" t="s" s="13">
        <v>115</v>
      </c>
      <c r="B31" s="30">
        <v>42394</v>
      </c>
      <c r="C31" t="s" s="13">
        <f>IF(A31='MEG'!A31,'MEG'!C31)</f>
        <v>473</v>
      </c>
      <c r="D31" s="14">
        <f>IF(B31='MEG'!B31,'MEG'!E31)</f>
        <v>1800</v>
      </c>
      <c r="E31" s="14">
        <v>1</v>
      </c>
      <c r="F31" s="14">
        <v>1</v>
      </c>
      <c r="G31" s="14">
        <f>IF(AND(E31=1,F31=1),1,0)</f>
        <v>1</v>
      </c>
      <c r="H31" s="57"/>
      <c r="I31" s="57"/>
      <c r="J31" s="57"/>
      <c r="K31" s="57"/>
      <c r="L31" s="57"/>
      <c r="M31" s="57"/>
      <c r="N31" s="57"/>
      <c r="O31" s="57"/>
      <c r="P31" s="57"/>
      <c r="Q31" s="57"/>
      <c r="R31" s="57"/>
      <c r="S31" s="57"/>
      <c r="T31" s="57"/>
      <c r="U31" s="57"/>
      <c r="V31" s="57"/>
      <c r="W31" s="57"/>
      <c r="X31" s="57"/>
      <c r="Y31" s="57"/>
      <c r="Z31" s="57"/>
      <c r="AA31" s="57"/>
    </row>
    <row r="32" ht="12" customHeight="1">
      <c r="A32" t="s" s="13">
        <v>248</v>
      </c>
      <c r="B32" s="30">
        <v>42528</v>
      </c>
      <c r="C32" t="s" s="13">
        <f>IF(A32='MEG'!A32,'MEG'!C32)</f>
        <v>476</v>
      </c>
      <c r="D32" s="14">
        <f>IF(B32='MEG'!B32,'MEG'!E32)</f>
        <v>1800</v>
      </c>
      <c r="E32" s="14">
        <v>1</v>
      </c>
      <c r="F32" s="14">
        <v>1</v>
      </c>
      <c r="G32" s="14">
        <f>IF(AND(E32=1,F32=1),1,0)</f>
        <v>1</v>
      </c>
      <c r="H32" s="57"/>
      <c r="I32" s="57"/>
      <c r="J32" s="57"/>
      <c r="K32" s="57"/>
      <c r="L32" s="57"/>
      <c r="M32" s="57"/>
      <c r="N32" s="57"/>
      <c r="O32" s="57"/>
      <c r="P32" s="57"/>
      <c r="Q32" s="57"/>
      <c r="R32" s="57"/>
      <c r="S32" s="57"/>
      <c r="T32" s="57"/>
      <c r="U32" s="57"/>
      <c r="V32" s="57"/>
      <c r="W32" s="57"/>
      <c r="X32" s="57"/>
      <c r="Y32" s="57"/>
      <c r="Z32" s="57"/>
      <c r="AA32" s="57"/>
    </row>
    <row r="33" ht="12" customHeight="1">
      <c r="A33" t="s" s="13">
        <v>117</v>
      </c>
      <c r="B33" s="30">
        <v>42395</v>
      </c>
      <c r="C33" t="s" s="13">
        <f>IF(A33='MEG'!A33,'MEG'!C33)</f>
        <v>476</v>
      </c>
      <c r="D33" s="14">
        <f>IF(B33='MEG'!B33,'MEG'!E33)</f>
        <v>1800</v>
      </c>
      <c r="E33" s="14">
        <v>1</v>
      </c>
      <c r="F33" s="14">
        <v>1</v>
      </c>
      <c r="G33" s="14">
        <f>IF(AND(E33=1,F33=1),1,0)</f>
        <v>1</v>
      </c>
      <c r="H33" s="57"/>
      <c r="I33" s="57"/>
      <c r="J33" s="57"/>
      <c r="K33" s="57"/>
      <c r="L33" s="57"/>
      <c r="M33" s="57"/>
      <c r="N33" s="57"/>
      <c r="O33" s="57"/>
      <c r="P33" s="57"/>
      <c r="Q33" s="57"/>
      <c r="R33" s="57"/>
      <c r="S33" s="57"/>
      <c r="T33" s="57"/>
      <c r="U33" s="57"/>
      <c r="V33" s="57"/>
      <c r="W33" s="57"/>
      <c r="X33" s="57"/>
      <c r="Y33" s="57"/>
      <c r="Z33" s="57"/>
      <c r="AA33" s="57"/>
    </row>
    <row r="34" ht="12" customHeight="1">
      <c r="A34" t="s" s="13">
        <v>250</v>
      </c>
      <c r="B34" s="30">
        <v>42534</v>
      </c>
      <c r="C34" t="s" s="13">
        <f>IF(A34='MEG'!A34,'MEG'!C34)</f>
        <v>476</v>
      </c>
      <c r="D34" s="14">
        <f>IF(B34='MEG'!B34,'MEG'!E34)</f>
        <v>1800</v>
      </c>
      <c r="E34" s="14">
        <v>1</v>
      </c>
      <c r="F34" s="14">
        <v>1</v>
      </c>
      <c r="G34" s="14">
        <f>IF(AND(E34=1,F34=1),1,0)</f>
        <v>1</v>
      </c>
      <c r="H34" s="57"/>
      <c r="I34" s="57"/>
      <c r="J34" s="57"/>
      <c r="K34" s="57"/>
      <c r="L34" s="57"/>
      <c r="M34" s="57"/>
      <c r="N34" s="57"/>
      <c r="O34" s="57"/>
      <c r="P34" s="57"/>
      <c r="Q34" s="57"/>
      <c r="R34" s="57"/>
      <c r="S34" s="57"/>
      <c r="T34" s="57"/>
      <c r="U34" s="57"/>
      <c r="V34" s="57"/>
      <c r="W34" s="57"/>
      <c r="X34" s="57"/>
      <c r="Y34" s="57"/>
      <c r="Z34" s="57"/>
      <c r="AA34" s="57"/>
    </row>
    <row r="35" ht="12" customHeight="1">
      <c r="A35" t="s" s="13">
        <v>119</v>
      </c>
      <c r="B35" s="30">
        <v>42398</v>
      </c>
      <c r="C35" t="s" s="13">
        <f>IF(A35='MEG'!A35,'MEG'!C35)</f>
        <v>476</v>
      </c>
      <c r="D35" s="14">
        <f>IF(B35='MEG'!B35,'MEG'!E35)</f>
        <v>1800</v>
      </c>
      <c r="E35" s="14">
        <v>1</v>
      </c>
      <c r="F35" s="14">
        <v>1</v>
      </c>
      <c r="G35" s="14">
        <f>IF(AND(E35=1,F35=1),1,0)</f>
        <v>1</v>
      </c>
      <c r="H35" s="57"/>
      <c r="I35" s="57"/>
      <c r="J35" s="57"/>
      <c r="K35" s="57"/>
      <c r="L35" s="57"/>
      <c r="M35" s="57"/>
      <c r="N35" s="57"/>
      <c r="O35" s="57"/>
      <c r="P35" s="57"/>
      <c r="Q35" s="57"/>
      <c r="R35" s="57"/>
      <c r="S35" s="57"/>
      <c r="T35" s="57"/>
      <c r="U35" s="57"/>
      <c r="V35" s="57"/>
      <c r="W35" s="57"/>
      <c r="X35" s="57"/>
      <c r="Y35" s="57"/>
      <c r="Z35" s="57"/>
      <c r="AA35" s="57"/>
    </row>
    <row r="36" ht="12" customHeight="1">
      <c r="A36" t="s" s="13">
        <v>252</v>
      </c>
      <c r="B36" s="30">
        <v>42535</v>
      </c>
      <c r="C36" t="s" s="13">
        <f>IF(A36='MEG'!A36,'MEG'!C36)</f>
        <v>473</v>
      </c>
      <c r="D36" s="14">
        <f>IF(B36='MEG'!B36,'MEG'!E36)</f>
        <v>1800</v>
      </c>
      <c r="E36" t="s" s="13">
        <v>480</v>
      </c>
      <c r="F36" s="14">
        <v>1</v>
      </c>
      <c r="G36" s="14">
        <f>IF(AND(E36=1,F36=1),1,0)</f>
        <v>0</v>
      </c>
      <c r="H36" s="57"/>
      <c r="I36" s="57"/>
      <c r="J36" s="57"/>
      <c r="K36" s="57"/>
      <c r="L36" s="57"/>
      <c r="M36" s="57"/>
      <c r="N36" s="57"/>
      <c r="O36" s="57"/>
      <c r="P36" s="57"/>
      <c r="Q36" s="57"/>
      <c r="R36" s="57"/>
      <c r="S36" s="57"/>
      <c r="T36" s="57"/>
      <c r="U36" s="57"/>
      <c r="V36" s="57"/>
      <c r="W36" s="57"/>
      <c r="X36" s="57"/>
      <c r="Y36" s="57"/>
      <c r="Z36" s="57"/>
      <c r="AA36" s="57"/>
    </row>
    <row r="37" ht="12" customHeight="1">
      <c r="A37" t="s" s="13">
        <v>120</v>
      </c>
      <c r="B37" s="30">
        <v>42410</v>
      </c>
      <c r="C37" t="s" s="13">
        <f>IF(A37='MEG'!A37,'MEG'!C37)</f>
        <v>476</v>
      </c>
      <c r="D37" s="14">
        <f>IF(B37='MEG'!B37,'MEG'!E37)</f>
        <v>1800</v>
      </c>
      <c r="E37" s="14">
        <v>1</v>
      </c>
      <c r="F37" s="14">
        <v>1</v>
      </c>
      <c r="G37" s="14">
        <f>IF(AND(E37=1,F37=1),1,0)</f>
        <v>1</v>
      </c>
      <c r="H37" s="57"/>
      <c r="I37" s="57"/>
      <c r="J37" s="57"/>
      <c r="K37" s="57"/>
      <c r="L37" s="57"/>
      <c r="M37" s="57"/>
      <c r="N37" s="57"/>
      <c r="O37" s="57"/>
      <c r="P37" s="57"/>
      <c r="Q37" s="57"/>
      <c r="R37" s="57"/>
      <c r="S37" s="57"/>
      <c r="T37" s="57"/>
      <c r="U37" s="57"/>
      <c r="V37" s="57"/>
      <c r="W37" s="57"/>
      <c r="X37" s="57"/>
      <c r="Y37" s="57"/>
      <c r="Z37" s="57"/>
      <c r="AA37" s="57"/>
    </row>
    <row r="38" ht="12" customHeight="1">
      <c r="A38" t="s" s="13">
        <v>253</v>
      </c>
      <c r="B38" s="30">
        <v>42558</v>
      </c>
      <c r="C38" t="s" s="13">
        <f>IF(A38='MEG'!A38,'MEG'!C38)</f>
        <v>473</v>
      </c>
      <c r="D38" s="14">
        <f>IF(B38='MEG'!B38,'MEG'!E38)</f>
        <v>1800</v>
      </c>
      <c r="E38" s="14">
        <v>1</v>
      </c>
      <c r="F38" s="14">
        <v>1</v>
      </c>
      <c r="G38" s="14">
        <f>IF(AND(E38=1,F38=1),1,0)</f>
        <v>1</v>
      </c>
      <c r="H38" s="57"/>
      <c r="I38" s="57"/>
      <c r="J38" s="57"/>
      <c r="K38" s="57"/>
      <c r="L38" s="57"/>
      <c r="M38" s="57"/>
      <c r="N38" s="57"/>
      <c r="O38" s="57"/>
      <c r="P38" s="57"/>
      <c r="Q38" s="57"/>
      <c r="R38" s="57"/>
      <c r="S38" s="57"/>
      <c r="T38" s="57"/>
      <c r="U38" s="57"/>
      <c r="V38" s="57"/>
      <c r="W38" s="57"/>
      <c r="X38" s="57"/>
      <c r="Y38" s="57"/>
      <c r="Z38" s="57"/>
      <c r="AA38" s="57"/>
    </row>
    <row r="39" ht="12" customHeight="1">
      <c r="A39" t="s" s="13">
        <v>122</v>
      </c>
      <c r="B39" s="30">
        <v>42426</v>
      </c>
      <c r="C39" t="s" s="13">
        <f>IF(A39='MEG'!A39,'MEG'!C39)</f>
        <v>476</v>
      </c>
      <c r="D39" s="14">
        <f>IF(B39='MEG'!B39,'MEG'!E39)</f>
        <v>1800</v>
      </c>
      <c r="E39" s="14">
        <v>1</v>
      </c>
      <c r="F39" s="14">
        <v>1</v>
      </c>
      <c r="G39" s="14">
        <f>IF(AND(E39=1,F39=1),1,0)</f>
        <v>1</v>
      </c>
      <c r="H39" s="57"/>
      <c r="I39" s="57"/>
      <c r="J39" s="57"/>
      <c r="K39" s="57"/>
      <c r="L39" s="57"/>
      <c r="M39" s="57"/>
      <c r="N39" s="57"/>
      <c r="O39" s="57"/>
      <c r="P39" s="57"/>
      <c r="Q39" s="57"/>
      <c r="R39" s="57"/>
      <c r="S39" s="57"/>
      <c r="T39" s="57"/>
      <c r="U39" s="57"/>
      <c r="V39" s="57"/>
      <c r="W39" s="57"/>
      <c r="X39" s="57"/>
      <c r="Y39" s="57"/>
      <c r="Z39" s="57"/>
      <c r="AA39" s="57"/>
    </row>
    <row r="40" ht="12" customHeight="1">
      <c r="A40" t="s" s="13">
        <v>255</v>
      </c>
      <c r="B40" s="30">
        <v>42550</v>
      </c>
      <c r="C40" t="s" s="13">
        <f>IF(A40='MEG'!A40,'MEG'!C40)</f>
        <v>473</v>
      </c>
      <c r="D40" s="14">
        <f>IF(B40='MEG'!B40,'MEG'!E40)</f>
        <v>1800</v>
      </c>
      <c r="E40" s="14">
        <v>1</v>
      </c>
      <c r="F40" s="14">
        <v>1</v>
      </c>
      <c r="G40" s="14">
        <f>IF(AND(E40=1,F40=1),1,0)</f>
        <v>1</v>
      </c>
      <c r="H40" s="57"/>
      <c r="I40" s="57"/>
      <c r="J40" s="57"/>
      <c r="K40" s="57"/>
      <c r="L40" s="57"/>
      <c r="M40" s="57"/>
      <c r="N40" s="57"/>
      <c r="O40" s="57"/>
      <c r="P40" s="57"/>
      <c r="Q40" s="57"/>
      <c r="R40" s="57"/>
      <c r="S40" s="57"/>
      <c r="T40" s="57"/>
      <c r="U40" s="57"/>
      <c r="V40" s="57"/>
      <c r="W40" s="57"/>
      <c r="X40" s="57"/>
      <c r="Y40" s="57"/>
      <c r="Z40" s="57"/>
      <c r="AA40" s="57"/>
    </row>
    <row r="41" ht="12" customHeight="1">
      <c r="A41" t="s" s="13">
        <v>124</v>
      </c>
      <c r="B41" s="30">
        <v>42467</v>
      </c>
      <c r="C41" t="s" s="13">
        <f>IF(A41='MEG'!A41,'MEG'!C41)</f>
        <v>473</v>
      </c>
      <c r="D41" s="14">
        <f>IF(B41='MEG'!B41,'MEG'!E41)</f>
        <v>1800</v>
      </c>
      <c r="E41" s="14">
        <v>1</v>
      </c>
      <c r="F41" s="14">
        <v>1</v>
      </c>
      <c r="G41" s="14">
        <f>IF(AND(E41=1,F41=1),1,0)</f>
        <v>1</v>
      </c>
      <c r="H41" s="57"/>
      <c r="I41" s="57"/>
      <c r="J41" s="57"/>
      <c r="K41" s="57"/>
      <c r="L41" s="57"/>
      <c r="M41" s="57"/>
      <c r="N41" s="57"/>
      <c r="O41" s="57"/>
      <c r="P41" s="57"/>
      <c r="Q41" s="57"/>
      <c r="R41" s="57"/>
      <c r="S41" s="57"/>
      <c r="T41" s="57"/>
      <c r="U41" s="57"/>
      <c r="V41" s="57"/>
      <c r="W41" s="57"/>
      <c r="X41" s="57"/>
      <c r="Y41" s="57"/>
      <c r="Z41" s="57"/>
      <c r="AA41" s="57"/>
    </row>
    <row r="42" ht="12" customHeight="1">
      <c r="A42" t="s" s="13">
        <v>125</v>
      </c>
      <c r="B42" s="30">
        <v>42467</v>
      </c>
      <c r="C42" t="s" s="13">
        <f>IF(A42='MEG'!A42,'MEG'!C42)</f>
        <v>473</v>
      </c>
      <c r="D42" s="14">
        <f>IF(B42='MEG'!B42,'MEG'!E42)</f>
        <v>1800</v>
      </c>
      <c r="E42" s="14">
        <v>1</v>
      </c>
      <c r="F42" s="14">
        <v>1</v>
      </c>
      <c r="G42" s="14">
        <f>IF(AND(E42=1,F42=1),1,0)</f>
        <v>1</v>
      </c>
      <c r="H42" s="57"/>
      <c r="I42" s="57"/>
      <c r="J42" s="57"/>
      <c r="K42" s="57"/>
      <c r="L42" s="57"/>
      <c r="M42" s="57"/>
      <c r="N42" s="57"/>
      <c r="O42" s="57"/>
      <c r="P42" s="57"/>
      <c r="Q42" s="57"/>
      <c r="R42" s="57"/>
      <c r="S42" s="57"/>
      <c r="T42" s="57"/>
      <c r="U42" s="57"/>
      <c r="V42" s="57"/>
      <c r="W42" s="57"/>
      <c r="X42" s="57"/>
      <c r="Y42" s="57"/>
      <c r="Z42" s="57"/>
      <c r="AA42" s="57"/>
    </row>
    <row r="43" ht="12" customHeight="1">
      <c r="A43" t="s" s="13">
        <v>257</v>
      </c>
      <c r="B43" s="30">
        <v>42598</v>
      </c>
      <c r="C43" t="s" s="13">
        <f>IF(A43='MEG'!A43,'MEG'!C43)</f>
        <v>473</v>
      </c>
      <c r="D43" s="14">
        <f>IF(B43='MEG'!B43,'MEG'!E43)</f>
        <v>1800</v>
      </c>
      <c r="E43" s="14">
        <v>1</v>
      </c>
      <c r="F43" s="14">
        <v>1</v>
      </c>
      <c r="G43" s="14">
        <f>IF(AND(E43=1,F43=1),1,0)</f>
        <v>1</v>
      </c>
      <c r="H43" s="57"/>
      <c r="I43" s="57"/>
      <c r="J43" s="57"/>
      <c r="K43" s="57"/>
      <c r="L43" s="57"/>
      <c r="M43" s="57"/>
      <c r="N43" s="57"/>
      <c r="O43" s="57"/>
      <c r="P43" s="57"/>
      <c r="Q43" s="57"/>
      <c r="R43" s="57"/>
      <c r="S43" s="57"/>
      <c r="T43" s="57"/>
      <c r="U43" s="57"/>
      <c r="V43" s="57"/>
      <c r="W43" s="57"/>
      <c r="X43" s="57"/>
      <c r="Y43" s="57"/>
      <c r="Z43" s="57"/>
      <c r="AA43" s="57"/>
    </row>
    <row r="44" ht="12" customHeight="1">
      <c r="A44" t="s" s="13">
        <v>127</v>
      </c>
      <c r="B44" s="30">
        <v>42475</v>
      </c>
      <c r="C44" t="s" s="13">
        <f>IF(A44='MEG'!A44,'MEG'!C44)</f>
        <v>476</v>
      </c>
      <c r="D44" s="14">
        <f>IF(B44='MEG'!B44,'MEG'!E44)</f>
        <v>1800</v>
      </c>
      <c r="E44" s="14">
        <v>1</v>
      </c>
      <c r="F44" s="14">
        <v>1</v>
      </c>
      <c r="G44" s="14">
        <f>IF(AND(E44=1,F44=1),1,0)</f>
        <v>1</v>
      </c>
      <c r="H44" s="57"/>
      <c r="I44" s="57"/>
      <c r="J44" s="57"/>
      <c r="K44" s="57"/>
      <c r="L44" s="57"/>
      <c r="M44" s="57"/>
      <c r="N44" s="57"/>
      <c r="O44" s="57"/>
      <c r="P44" s="57"/>
      <c r="Q44" s="57"/>
      <c r="R44" s="57"/>
      <c r="S44" s="57"/>
      <c r="T44" s="57"/>
      <c r="U44" s="57"/>
      <c r="V44" s="57"/>
      <c r="W44" s="57"/>
      <c r="X44" s="57"/>
      <c r="Y44" s="57"/>
      <c r="Z44" s="57"/>
      <c r="AA44" s="57"/>
    </row>
    <row r="45" ht="12" customHeight="1">
      <c r="A45" t="s" s="13">
        <v>259</v>
      </c>
      <c r="B45" s="30">
        <v>42604</v>
      </c>
      <c r="C45" t="s" s="13">
        <f>IF(A45='MEG'!A45,'MEG'!C45)</f>
        <v>479</v>
      </c>
      <c r="D45" s="14">
        <f>IF(B45='MEG'!B45,'MEG'!E45)</f>
        <v>1800</v>
      </c>
      <c r="E45" s="14">
        <v>1</v>
      </c>
      <c r="F45" s="14">
        <v>1</v>
      </c>
      <c r="G45" s="14">
        <f>IF(AND(E45=1,F45=1),1,0)</f>
        <v>1</v>
      </c>
      <c r="H45" s="57"/>
      <c r="I45" s="57"/>
      <c r="J45" s="57"/>
      <c r="K45" s="57"/>
      <c r="L45" s="57"/>
      <c r="M45" s="57"/>
      <c r="N45" s="57"/>
      <c r="O45" s="57"/>
      <c r="P45" s="57"/>
      <c r="Q45" s="57"/>
      <c r="R45" s="57"/>
      <c r="S45" s="57"/>
      <c r="T45" s="57"/>
      <c r="U45" s="57"/>
      <c r="V45" s="57"/>
      <c r="W45" s="57"/>
      <c r="X45" s="57"/>
      <c r="Y45" s="57"/>
      <c r="Z45" s="57"/>
      <c r="AA45" s="57"/>
    </row>
    <row r="46" ht="12" customHeight="1">
      <c r="A46" t="s" s="13">
        <v>142</v>
      </c>
      <c r="B46" s="30">
        <v>42263</v>
      </c>
      <c r="C46" t="s" s="13">
        <f>IF(A46='MEG'!A46,'MEG'!C46)</f>
        <v>473</v>
      </c>
      <c r="D46" s="14">
        <f>IF(B46='MEG'!B46,'MEG'!E46)</f>
        <v>1200</v>
      </c>
      <c r="E46" s="14">
        <v>1</v>
      </c>
      <c r="F46" s="14">
        <v>1</v>
      </c>
      <c r="G46" s="14">
        <f>IF(AND(E46=1,F46=1),1,0)</f>
        <v>1</v>
      </c>
      <c r="H46" s="57"/>
      <c r="I46" s="57"/>
      <c r="J46" s="57"/>
      <c r="K46" s="57"/>
      <c r="L46" s="57"/>
      <c r="M46" s="57"/>
      <c r="N46" s="57"/>
      <c r="O46" s="57"/>
      <c r="P46" s="57"/>
      <c r="Q46" s="57"/>
      <c r="R46" s="57"/>
      <c r="S46" s="57"/>
      <c r="T46" s="57"/>
      <c r="U46" s="57"/>
      <c r="V46" s="57"/>
      <c r="W46" s="57"/>
      <c r="X46" s="57"/>
      <c r="Y46" s="57"/>
      <c r="Z46" s="57"/>
      <c r="AA46" s="57"/>
    </row>
    <row r="47" ht="12" customHeight="1">
      <c r="A47" t="s" s="13">
        <v>144</v>
      </c>
      <c r="B47" s="30">
        <v>42262</v>
      </c>
      <c r="C47" t="s" s="13">
        <f>IF(A47='MEG'!A47,'MEG'!C47)</f>
        <v>473</v>
      </c>
      <c r="D47" s="14">
        <f>IF(B47='MEG'!B47,'MEG'!E47)</f>
        <v>1200</v>
      </c>
      <c r="E47" s="14">
        <v>1</v>
      </c>
      <c r="F47" s="14">
        <v>1</v>
      </c>
      <c r="G47" s="14">
        <f>IF(AND(E47=1,F47=1),1,0)</f>
        <v>1</v>
      </c>
      <c r="H47" s="57"/>
      <c r="I47" s="57"/>
      <c r="J47" s="57"/>
      <c r="K47" s="57"/>
      <c r="L47" s="57"/>
      <c r="M47" s="57"/>
      <c r="N47" s="57"/>
      <c r="O47" s="57"/>
      <c r="P47" s="57"/>
      <c r="Q47" s="57"/>
      <c r="R47" s="57"/>
      <c r="S47" s="57"/>
      <c r="T47" s="57"/>
      <c r="U47" s="57"/>
      <c r="V47" s="57"/>
      <c r="W47" s="57"/>
      <c r="X47" s="57"/>
      <c r="Y47" s="57"/>
      <c r="Z47" s="57"/>
      <c r="AA47" s="57"/>
    </row>
    <row r="48" ht="12" customHeight="1">
      <c r="A48" t="s" s="13">
        <v>146</v>
      </c>
      <c r="B48" s="30">
        <v>42268</v>
      </c>
      <c r="C48" t="s" s="13">
        <f>IF(A48='MEG'!A48,'MEG'!C48)</f>
        <v>473</v>
      </c>
      <c r="D48" s="14">
        <f>IF(B48='MEG'!B48,'MEG'!E48)</f>
        <v>1200</v>
      </c>
      <c r="E48" s="14">
        <v>1</v>
      </c>
      <c r="F48" s="14">
        <v>1</v>
      </c>
      <c r="G48" s="14">
        <f>IF(AND(E48=1,F48=1),1,0)</f>
        <v>1</v>
      </c>
      <c r="H48" s="57"/>
      <c r="I48" s="57"/>
      <c r="J48" s="57"/>
      <c r="K48" s="57"/>
      <c r="L48" s="57"/>
      <c r="M48" s="57"/>
      <c r="N48" s="57"/>
      <c r="O48" s="57"/>
      <c r="P48" s="57"/>
      <c r="Q48" s="57"/>
      <c r="R48" s="57"/>
      <c r="S48" s="57"/>
      <c r="T48" s="57"/>
      <c r="U48" s="57"/>
      <c r="V48" s="57"/>
      <c r="W48" s="57"/>
      <c r="X48" s="57"/>
      <c r="Y48" s="57"/>
      <c r="Z48" s="57"/>
      <c r="AA48" s="57"/>
    </row>
    <row r="49" ht="12" customHeight="1">
      <c r="A49" t="s" s="13">
        <v>147</v>
      </c>
      <c r="B49" s="30">
        <v>42272</v>
      </c>
      <c r="C49" t="s" s="13">
        <f>IF(A49='MEG'!A49,'MEG'!C49)</f>
        <v>473</v>
      </c>
      <c r="D49" s="14">
        <f>IF(B49='MEG'!B49,'MEG'!E49)</f>
        <v>1200</v>
      </c>
      <c r="E49" s="14">
        <v>1</v>
      </c>
      <c r="F49" s="14">
        <v>1</v>
      </c>
      <c r="G49" s="14">
        <f>IF(AND(E49=1,F49=1),1,0)</f>
        <v>1</v>
      </c>
      <c r="H49" s="57"/>
      <c r="I49" s="57"/>
      <c r="J49" s="57"/>
      <c r="K49" s="57"/>
      <c r="L49" s="57"/>
      <c r="M49" s="57"/>
      <c r="N49" s="57"/>
      <c r="O49" s="57"/>
      <c r="P49" s="57"/>
      <c r="Q49" s="57"/>
      <c r="R49" s="57"/>
      <c r="S49" s="57"/>
      <c r="T49" s="57"/>
      <c r="U49" s="57"/>
      <c r="V49" s="57"/>
      <c r="W49" s="57"/>
      <c r="X49" s="57"/>
      <c r="Y49" s="57"/>
      <c r="Z49" s="57"/>
      <c r="AA49" s="57"/>
    </row>
    <row r="50" ht="12" customHeight="1">
      <c r="A50" t="s" s="13">
        <v>148</v>
      </c>
      <c r="B50" s="30">
        <v>42275</v>
      </c>
      <c r="C50" t="s" s="13">
        <f>IF(A50='MEG'!A50,'MEG'!C50)</f>
        <v>473</v>
      </c>
      <c r="D50" s="14">
        <f>IF(B50='MEG'!B50,'MEG'!E50)</f>
        <v>1200</v>
      </c>
      <c r="E50" s="14">
        <v>1</v>
      </c>
      <c r="F50" s="14">
        <v>1</v>
      </c>
      <c r="G50" s="14">
        <f>IF(AND(E50=1,F50=1),1,0)</f>
        <v>1</v>
      </c>
      <c r="H50" s="57"/>
      <c r="I50" s="57"/>
      <c r="J50" s="57"/>
      <c r="K50" s="57"/>
      <c r="L50" s="57"/>
      <c r="M50" s="57"/>
      <c r="N50" s="57"/>
      <c r="O50" s="57"/>
      <c r="P50" s="57"/>
      <c r="Q50" s="57"/>
      <c r="R50" s="57"/>
      <c r="S50" s="57"/>
      <c r="T50" s="57"/>
      <c r="U50" s="57"/>
      <c r="V50" s="57"/>
      <c r="W50" s="57"/>
      <c r="X50" s="57"/>
      <c r="Y50" s="57"/>
      <c r="Z50" s="57"/>
      <c r="AA50" s="57"/>
    </row>
    <row r="51" ht="12" customHeight="1">
      <c r="A51" t="s" s="13">
        <v>150</v>
      </c>
      <c r="B51" s="30">
        <v>42282</v>
      </c>
      <c r="C51" t="s" s="13">
        <f>IF(A51='MEG'!A51,'MEG'!C51)</f>
        <v>473</v>
      </c>
      <c r="D51" s="14">
        <f>IF(B51='MEG'!B51,'MEG'!E51)</f>
        <v>1200</v>
      </c>
      <c r="E51" s="14">
        <v>1</v>
      </c>
      <c r="F51" s="14">
        <v>0</v>
      </c>
      <c r="G51" s="14">
        <f>IF(AND(E51=1,F51=1),1,0)</f>
        <v>0</v>
      </c>
      <c r="H51" s="57"/>
      <c r="I51" s="57"/>
      <c r="J51" s="57"/>
      <c r="K51" s="57"/>
      <c r="L51" s="57"/>
      <c r="M51" s="57"/>
      <c r="N51" s="57"/>
      <c r="O51" s="57"/>
      <c r="P51" s="57"/>
      <c r="Q51" s="57"/>
      <c r="R51" s="57"/>
      <c r="S51" s="57"/>
      <c r="T51" s="57"/>
      <c r="U51" s="57"/>
      <c r="V51" s="57"/>
      <c r="W51" s="57"/>
      <c r="X51" s="57"/>
      <c r="Y51" s="57"/>
      <c r="Z51" s="57"/>
      <c r="AA51" s="57"/>
    </row>
    <row r="52" ht="12" customHeight="1">
      <c r="A52" t="s" s="22">
        <v>261</v>
      </c>
      <c r="B52" s="30">
        <v>42426</v>
      </c>
      <c r="C52" t="s" s="13">
        <f>IF(A52='MEG'!A52,'MEG'!C52)</f>
        <v>473</v>
      </c>
      <c r="D52" s="14">
        <f>IF(B52='MEG'!B52,'MEG'!E52)</f>
        <v>1800</v>
      </c>
      <c r="E52" s="14">
        <v>1</v>
      </c>
      <c r="F52" s="14">
        <v>0</v>
      </c>
      <c r="G52" s="14">
        <f>IF(AND(E52=1,F52=1),1,0)</f>
        <v>0</v>
      </c>
      <c r="H52" s="57"/>
      <c r="I52" s="57"/>
      <c r="J52" s="57"/>
      <c r="K52" s="57"/>
      <c r="L52" s="57"/>
      <c r="M52" s="57"/>
      <c r="N52" s="57"/>
      <c r="O52" s="57"/>
      <c r="P52" s="57"/>
      <c r="Q52" s="57"/>
      <c r="R52" s="57"/>
      <c r="S52" s="57"/>
      <c r="T52" s="57"/>
      <c r="U52" s="57"/>
      <c r="V52" s="57"/>
      <c r="W52" s="57"/>
      <c r="X52" s="57"/>
      <c r="Y52" s="57"/>
      <c r="Z52" s="57"/>
      <c r="AA52" s="57"/>
    </row>
    <row r="53" ht="12" customHeight="1">
      <c r="A53" t="s" s="13">
        <v>152</v>
      </c>
      <c r="B53" s="30">
        <v>42283</v>
      </c>
      <c r="C53" t="s" s="13">
        <f>IF(A53='MEG'!A53,'MEG'!C53)</f>
        <v>473</v>
      </c>
      <c r="D53" s="14">
        <f>IF(B53='MEG'!B53,'MEG'!E53)</f>
        <v>1200</v>
      </c>
      <c r="E53" s="14">
        <v>1</v>
      </c>
      <c r="F53" s="14">
        <v>1</v>
      </c>
      <c r="G53" s="14">
        <f>IF(AND(E53=1,F53=1),1,0)</f>
        <v>1</v>
      </c>
      <c r="H53" s="57"/>
      <c r="I53" s="57"/>
      <c r="J53" s="57"/>
      <c r="K53" s="57"/>
      <c r="L53" s="57"/>
      <c r="M53" s="57"/>
      <c r="N53" s="57"/>
      <c r="O53" s="57"/>
      <c r="P53" s="57"/>
      <c r="Q53" s="57"/>
      <c r="R53" s="57"/>
      <c r="S53" s="57"/>
      <c r="T53" s="57"/>
      <c r="U53" s="57"/>
      <c r="V53" s="57"/>
      <c r="W53" s="57"/>
      <c r="X53" s="57"/>
      <c r="Y53" s="57"/>
      <c r="Z53" s="57"/>
      <c r="AA53" s="57"/>
    </row>
    <row r="54" ht="12" customHeight="1">
      <c r="A54" t="s" s="22">
        <v>262</v>
      </c>
      <c r="B54" s="30">
        <v>42425</v>
      </c>
      <c r="C54" t="s" s="13">
        <f>IF(A54='MEG'!A54,'MEG'!C54)</f>
        <v>476</v>
      </c>
      <c r="D54" s="14">
        <f>IF(B54='MEG'!B54,'MEG'!E54)</f>
        <v>1800</v>
      </c>
      <c r="E54" t="s" s="13">
        <v>480</v>
      </c>
      <c r="F54" s="14">
        <v>1</v>
      </c>
      <c r="G54" s="14">
        <f>IF(AND(E54=1,F54=1),1,0)</f>
        <v>0</v>
      </c>
      <c r="H54" s="57"/>
      <c r="I54" s="57"/>
      <c r="J54" s="57"/>
      <c r="K54" s="57"/>
      <c r="L54" s="57"/>
      <c r="M54" s="57"/>
      <c r="N54" s="57"/>
      <c r="O54" s="57"/>
      <c r="P54" s="57"/>
      <c r="Q54" s="57"/>
      <c r="R54" s="57"/>
      <c r="S54" s="57"/>
      <c r="T54" s="57"/>
      <c r="U54" s="57"/>
      <c r="V54" s="57"/>
      <c r="W54" s="57"/>
      <c r="X54" s="57"/>
      <c r="Y54" s="57"/>
      <c r="Z54" s="57"/>
      <c r="AA54" s="57"/>
    </row>
    <row r="55" ht="12" customHeight="1">
      <c r="A55" t="s" s="13">
        <v>153</v>
      </c>
      <c r="B55" s="30">
        <v>42296</v>
      </c>
      <c r="C55" t="s" s="13">
        <f>IF(A55='MEG'!A55,'MEG'!C55)</f>
        <v>473</v>
      </c>
      <c r="D55" s="14">
        <f>IF(B55='MEG'!B55,'MEG'!E55)</f>
        <v>1800</v>
      </c>
      <c r="E55" s="14">
        <v>1</v>
      </c>
      <c r="F55" s="14">
        <v>1</v>
      </c>
      <c r="G55" s="14">
        <f>IF(AND(E55=1,F55=1),1,0)</f>
        <v>1</v>
      </c>
      <c r="H55" s="57"/>
      <c r="I55" s="57"/>
      <c r="J55" s="57"/>
      <c r="K55" s="57"/>
      <c r="L55" s="57"/>
      <c r="M55" s="57"/>
      <c r="N55" s="57"/>
      <c r="O55" s="57"/>
      <c r="P55" s="57"/>
      <c r="Q55" s="57"/>
      <c r="R55" s="57"/>
      <c r="S55" s="57"/>
      <c r="T55" s="57"/>
      <c r="U55" s="57"/>
      <c r="V55" s="57"/>
      <c r="W55" s="57"/>
      <c r="X55" s="57"/>
      <c r="Y55" s="57"/>
      <c r="Z55" s="57"/>
      <c r="AA55" s="57"/>
    </row>
    <row r="56" ht="12" customHeight="1">
      <c r="A56" t="s" s="13">
        <v>263</v>
      </c>
      <c r="B56" s="30">
        <v>42422</v>
      </c>
      <c r="C56" t="s" s="13">
        <f>IF(A56='MEG'!A56,'MEG'!C56)</f>
        <v>476</v>
      </c>
      <c r="D56" s="14">
        <f>IF(B56='MEG'!B56,'MEG'!E56)</f>
        <v>1800</v>
      </c>
      <c r="E56" s="14">
        <v>1</v>
      </c>
      <c r="F56" s="14">
        <v>1</v>
      </c>
      <c r="G56" s="14">
        <f>IF(AND(E56=1,F56=1),1,0)</f>
        <v>1</v>
      </c>
      <c r="H56" s="57"/>
      <c r="I56" s="57"/>
      <c r="J56" s="57"/>
      <c r="K56" s="57"/>
      <c r="L56" s="57"/>
      <c r="M56" s="57"/>
      <c r="N56" s="57"/>
      <c r="O56" s="57"/>
      <c r="P56" s="57"/>
      <c r="Q56" s="57"/>
      <c r="R56" s="57"/>
      <c r="S56" s="57"/>
      <c r="T56" s="57"/>
      <c r="U56" s="57"/>
      <c r="V56" s="57"/>
      <c r="W56" s="57"/>
      <c r="X56" s="57"/>
      <c r="Y56" s="57"/>
      <c r="Z56" s="57"/>
      <c r="AA56" s="57"/>
    </row>
    <row r="57" ht="12" customHeight="1">
      <c r="A57" t="s" s="13">
        <v>155</v>
      </c>
      <c r="B57" s="30">
        <v>42312</v>
      </c>
      <c r="C57" t="s" s="13">
        <f>IF(A57='MEG'!A57,'MEG'!C57)</f>
        <v>477</v>
      </c>
      <c r="D57" s="14">
        <f>IF(B57='MEG'!B57,'MEG'!E57)</f>
        <v>1800</v>
      </c>
      <c r="E57" s="14">
        <v>1</v>
      </c>
      <c r="F57" s="14">
        <v>1</v>
      </c>
      <c r="G57" s="14">
        <f>IF(AND(E57=1,F57=1),1,0)</f>
        <v>1</v>
      </c>
      <c r="H57" s="57"/>
      <c r="I57" s="57"/>
      <c r="J57" s="57"/>
      <c r="K57" s="57"/>
      <c r="L57" s="57"/>
      <c r="M57" s="57"/>
      <c r="N57" s="57"/>
      <c r="O57" s="57"/>
      <c r="P57" s="57"/>
      <c r="Q57" s="57"/>
      <c r="R57" s="57"/>
      <c r="S57" s="57"/>
      <c r="T57" s="57"/>
      <c r="U57" s="57"/>
      <c r="V57" s="57"/>
      <c r="W57" s="57"/>
      <c r="X57" s="57"/>
      <c r="Y57" s="57"/>
      <c r="Z57" s="57"/>
      <c r="AA57" s="57"/>
    </row>
    <row r="58" ht="12" customHeight="1">
      <c r="A58" t="s" s="13">
        <v>157</v>
      </c>
      <c r="B58" s="30">
        <v>42331</v>
      </c>
      <c r="C58" t="s" s="13">
        <f>IF(A58='MEG'!A58,'MEG'!C58)</f>
        <v>473</v>
      </c>
      <c r="D58" s="14">
        <f>IF(B58='MEG'!B58,'MEG'!E58)</f>
        <v>1800</v>
      </c>
      <c r="E58" s="14">
        <v>1</v>
      </c>
      <c r="F58" s="14">
        <v>1</v>
      </c>
      <c r="G58" s="14">
        <f>IF(AND(E58=1,F58=1),1,0)</f>
        <v>1</v>
      </c>
      <c r="H58" s="57"/>
      <c r="I58" s="57"/>
      <c r="J58" s="57"/>
      <c r="K58" s="57"/>
      <c r="L58" s="57"/>
      <c r="M58" s="57"/>
      <c r="N58" s="57"/>
      <c r="O58" s="57"/>
      <c r="P58" s="57"/>
      <c r="Q58" s="57"/>
      <c r="R58" s="57"/>
      <c r="S58" s="57"/>
      <c r="T58" s="57"/>
      <c r="U58" s="57"/>
      <c r="V58" s="57"/>
      <c r="W58" s="57"/>
      <c r="X58" s="57"/>
      <c r="Y58" s="57"/>
      <c r="Z58" s="57"/>
      <c r="AA58" s="57"/>
    </row>
    <row r="59" ht="12" customHeight="1">
      <c r="A59" t="s" s="13">
        <v>159</v>
      </c>
      <c r="B59" s="30">
        <v>42328</v>
      </c>
      <c r="C59" t="s" s="13">
        <f>IF(A59='MEG'!A59,'MEG'!C59)</f>
        <v>473</v>
      </c>
      <c r="D59" s="14">
        <f>IF(B59='MEG'!B59,'MEG'!E59)</f>
        <v>1800</v>
      </c>
      <c r="E59" s="14">
        <v>1</v>
      </c>
      <c r="F59" s="14">
        <v>1</v>
      </c>
      <c r="G59" s="14">
        <f>IF(AND(E59=1,F59=1),1,0)</f>
        <v>1</v>
      </c>
      <c r="H59" s="57"/>
      <c r="I59" s="57"/>
      <c r="J59" s="57"/>
      <c r="K59" s="57"/>
      <c r="L59" s="57"/>
      <c r="M59" s="57"/>
      <c r="N59" s="57"/>
      <c r="O59" s="57"/>
      <c r="P59" s="57"/>
      <c r="Q59" s="57"/>
      <c r="R59" s="57"/>
      <c r="S59" s="57"/>
      <c r="T59" s="57"/>
      <c r="U59" s="57"/>
      <c r="V59" s="57"/>
      <c r="W59" s="57"/>
      <c r="X59" s="57"/>
      <c r="Y59" s="57"/>
      <c r="Z59" s="57"/>
      <c r="AA59" s="57"/>
    </row>
    <row r="60" ht="12" customHeight="1">
      <c r="A60" t="s" s="13">
        <v>161</v>
      </c>
      <c r="B60" s="30">
        <v>42324</v>
      </c>
      <c r="C60" t="s" s="13">
        <f>IF(A60='MEG'!A60,'MEG'!C60)</f>
        <v>476</v>
      </c>
      <c r="D60" s="14">
        <f>IF(B60='MEG'!B60,'MEG'!E60)</f>
        <v>1800</v>
      </c>
      <c r="E60" s="14">
        <v>1</v>
      </c>
      <c r="F60" s="14">
        <v>1</v>
      </c>
      <c r="G60" s="14">
        <f>IF(AND(E60=1,F60=1),1,0)</f>
        <v>1</v>
      </c>
      <c r="H60" s="57"/>
      <c r="I60" s="57"/>
      <c r="J60" s="57"/>
      <c r="K60" s="57"/>
      <c r="L60" s="57"/>
      <c r="M60" s="57"/>
      <c r="N60" s="57"/>
      <c r="O60" s="57"/>
      <c r="P60" s="57"/>
      <c r="Q60" s="57"/>
      <c r="R60" s="57"/>
      <c r="S60" s="57"/>
      <c r="T60" s="57"/>
      <c r="U60" s="57"/>
      <c r="V60" s="57"/>
      <c r="W60" s="57"/>
      <c r="X60" s="57"/>
      <c r="Y60" s="57"/>
      <c r="Z60" s="57"/>
      <c r="AA60" s="57"/>
    </row>
    <row r="61" ht="12" customHeight="1">
      <c r="A61" t="s" s="13">
        <v>264</v>
      </c>
      <c r="B61" s="30">
        <v>42462</v>
      </c>
      <c r="C61" t="s" s="13">
        <f>IF(A61='MEG'!A61,'MEG'!C61)</f>
        <v>473</v>
      </c>
      <c r="D61" s="14">
        <f>IF(B61='MEG'!B61,'MEG'!E61)</f>
        <v>1800</v>
      </c>
      <c r="E61" s="14">
        <v>1</v>
      </c>
      <c r="F61" s="14">
        <v>1</v>
      </c>
      <c r="G61" s="14">
        <f>IF(AND(E61=1,F61=1),1,0)</f>
        <v>1</v>
      </c>
      <c r="H61" s="57"/>
      <c r="I61" s="57"/>
      <c r="J61" s="57"/>
      <c r="K61" s="57"/>
      <c r="L61" s="57"/>
      <c r="M61" s="57"/>
      <c r="N61" s="57"/>
      <c r="O61" s="57"/>
      <c r="P61" s="57"/>
      <c r="Q61" s="57"/>
      <c r="R61" s="57"/>
      <c r="S61" s="57"/>
      <c r="T61" s="57"/>
      <c r="U61" s="57"/>
      <c r="V61" s="57"/>
      <c r="W61" s="57"/>
      <c r="X61" s="57"/>
      <c r="Y61" s="57"/>
      <c r="Z61" s="57"/>
      <c r="AA61" s="57"/>
    </row>
    <row r="62" ht="12" customHeight="1">
      <c r="A62" t="s" s="13">
        <v>162</v>
      </c>
      <c r="B62" s="55">
        <v>42328</v>
      </c>
      <c r="C62" t="s" s="13">
        <f>IF(A62='MEG'!A62,'MEG'!C62)</f>
        <v>481</v>
      </c>
      <c r="D62" s="14">
        <f>IF(B62='MEG'!B62,'MEG'!E62)</f>
        <v>1800</v>
      </c>
      <c r="E62" s="14">
        <v>1</v>
      </c>
      <c r="F62" s="14">
        <v>1</v>
      </c>
      <c r="G62" s="14">
        <f>IF(AND(E62=1,F62=1),1,0)</f>
        <v>1</v>
      </c>
      <c r="H62" s="57"/>
      <c r="I62" s="57"/>
      <c r="J62" s="57"/>
      <c r="K62" s="57"/>
      <c r="L62" s="57"/>
      <c r="M62" s="57"/>
      <c r="N62" s="57"/>
      <c r="O62" s="57"/>
      <c r="P62" s="57"/>
      <c r="Q62" s="57"/>
      <c r="R62" s="57"/>
      <c r="S62" s="57"/>
      <c r="T62" s="57"/>
      <c r="U62" s="57"/>
      <c r="V62" s="57"/>
      <c r="W62" s="57"/>
      <c r="X62" s="57"/>
      <c r="Y62" s="57"/>
      <c r="Z62" s="57"/>
      <c r="AA62" s="57"/>
    </row>
    <row r="63" ht="12" customHeight="1">
      <c r="A63" t="s" s="22">
        <v>164</v>
      </c>
      <c r="B63" s="30">
        <v>42340</v>
      </c>
      <c r="C63" t="s" s="13">
        <f>IF(A63='MEG'!A63,'MEG'!C63)</f>
        <v>476</v>
      </c>
      <c r="D63" s="14">
        <f>IF(B63='MEG'!B63,'MEG'!E63)</f>
        <v>1800</v>
      </c>
      <c r="E63" s="14">
        <v>1</v>
      </c>
      <c r="F63" s="14">
        <v>1</v>
      </c>
      <c r="G63" s="14">
        <f>IF(AND(E63=1,F63=1),1,0)</f>
        <v>1</v>
      </c>
      <c r="H63" s="57"/>
      <c r="I63" s="57"/>
      <c r="J63" s="57"/>
      <c r="K63" s="57"/>
      <c r="L63" s="57"/>
      <c r="M63" s="57"/>
      <c r="N63" s="57"/>
      <c r="O63" s="57"/>
      <c r="P63" s="57"/>
      <c r="Q63" s="57"/>
      <c r="R63" s="57"/>
      <c r="S63" s="57"/>
      <c r="T63" s="57"/>
      <c r="U63" s="57"/>
      <c r="V63" s="57"/>
      <c r="W63" s="57"/>
      <c r="X63" s="57"/>
      <c r="Y63" s="57"/>
      <c r="Z63" s="57"/>
      <c r="AA63" s="57"/>
    </row>
    <row r="64" ht="12" customHeight="1">
      <c r="A64" t="s" s="22">
        <v>166</v>
      </c>
      <c r="B64" s="30">
        <v>42345</v>
      </c>
      <c r="C64" t="s" s="13">
        <f>IF(A64='MEG'!A64,'MEG'!C64)</f>
        <v>476</v>
      </c>
      <c r="D64" s="14">
        <f>IF(B64='MEG'!B64,'MEG'!E64)</f>
        <v>1800</v>
      </c>
      <c r="E64" s="14">
        <v>1</v>
      </c>
      <c r="F64" s="14">
        <v>1</v>
      </c>
      <c r="G64" s="14">
        <f>IF(AND(E64=1,F64=1),1,0)</f>
        <v>1</v>
      </c>
      <c r="H64" s="57"/>
      <c r="I64" s="57"/>
      <c r="J64" s="57"/>
      <c r="K64" s="57"/>
      <c r="L64" s="57"/>
      <c r="M64" s="57"/>
      <c r="N64" s="57"/>
      <c r="O64" s="57"/>
      <c r="P64" s="57"/>
      <c r="Q64" s="57"/>
      <c r="R64" s="57"/>
      <c r="S64" s="57"/>
      <c r="T64" s="57"/>
      <c r="U64" s="57"/>
      <c r="V64" s="57"/>
      <c r="W64" s="57"/>
      <c r="X64" s="57"/>
      <c r="Y64" s="57"/>
      <c r="Z64" s="57"/>
      <c r="AA64" s="57"/>
    </row>
    <row r="65" ht="12" customHeight="1">
      <c r="A65" t="s" s="13">
        <v>266</v>
      </c>
      <c r="B65" s="30">
        <v>42480</v>
      </c>
      <c r="C65" t="s" s="13">
        <f>IF(A65='MEG'!A65,'MEG'!C65)</f>
        <v>482</v>
      </c>
      <c r="D65" s="14">
        <f>IF(B65='MEG'!B65,'MEG'!E65)</f>
        <v>1800</v>
      </c>
      <c r="E65" s="14">
        <v>1</v>
      </c>
      <c r="F65" s="14">
        <v>1</v>
      </c>
      <c r="G65" s="14">
        <f>IF(AND(E65=1,F65=1),1,0)</f>
        <v>1</v>
      </c>
      <c r="H65" s="57"/>
      <c r="I65" s="57"/>
      <c r="J65" s="57"/>
      <c r="K65" s="57"/>
      <c r="L65" s="57"/>
      <c r="M65" s="57"/>
      <c r="N65" s="57"/>
      <c r="O65" s="57"/>
      <c r="P65" s="57"/>
      <c r="Q65" s="57"/>
      <c r="R65" s="57"/>
      <c r="S65" s="57"/>
      <c r="T65" s="57"/>
      <c r="U65" s="57"/>
      <c r="V65" s="57"/>
      <c r="W65" s="57"/>
      <c r="X65" s="57"/>
      <c r="Y65" s="57"/>
      <c r="Z65" s="57"/>
      <c r="AA65" s="57"/>
    </row>
    <row r="66" ht="12" customHeight="1">
      <c r="A66" t="s" s="22">
        <v>167</v>
      </c>
      <c r="B66" s="30">
        <v>42375</v>
      </c>
      <c r="C66" t="s" s="13">
        <f>IF(A66='MEG'!A66,'MEG'!C66)</f>
        <v>473</v>
      </c>
      <c r="D66" s="14">
        <f>IF(B66='MEG'!B66,'MEG'!E66)</f>
        <v>1800</v>
      </c>
      <c r="E66" s="14">
        <v>1</v>
      </c>
      <c r="F66" s="14">
        <v>1</v>
      </c>
      <c r="G66" s="14">
        <f>IF(AND(E66=1,F66=1),1,0)</f>
        <v>1</v>
      </c>
      <c r="H66" s="57"/>
      <c r="I66" s="57"/>
      <c r="J66" s="57"/>
      <c r="K66" s="57"/>
      <c r="L66" s="57"/>
      <c r="M66" s="57"/>
      <c r="N66" s="57"/>
      <c r="O66" s="57"/>
      <c r="P66" s="57"/>
      <c r="Q66" s="57"/>
      <c r="R66" s="57"/>
      <c r="S66" s="57"/>
      <c r="T66" s="57"/>
      <c r="U66" s="57"/>
      <c r="V66" s="57"/>
      <c r="W66" s="57"/>
      <c r="X66" s="57"/>
      <c r="Y66" s="57"/>
      <c r="Z66" s="57"/>
      <c r="AA66" s="57"/>
    </row>
    <row r="67" ht="12" customHeight="1">
      <c r="A67" t="s" s="22">
        <v>168</v>
      </c>
      <c r="B67" s="30">
        <v>42377</v>
      </c>
      <c r="C67" t="s" s="13">
        <f>IF(A67='MEG'!A67,'MEG'!C67)</f>
        <v>473</v>
      </c>
      <c r="D67" s="14">
        <f>IF(B67='MEG'!B67,'MEG'!E67)</f>
        <v>1800</v>
      </c>
      <c r="E67" s="14">
        <v>1</v>
      </c>
      <c r="F67" s="14"/>
      <c r="G67" s="14"/>
      <c r="H67" s="57"/>
      <c r="I67" s="57"/>
      <c r="J67" s="57"/>
      <c r="K67" s="57"/>
      <c r="L67" s="57"/>
      <c r="M67" s="57"/>
      <c r="N67" s="57"/>
      <c r="O67" s="57"/>
      <c r="P67" s="57"/>
      <c r="Q67" s="57"/>
      <c r="R67" s="57"/>
      <c r="S67" s="57"/>
      <c r="T67" s="57"/>
      <c r="U67" s="57"/>
      <c r="V67" s="57"/>
      <c r="W67" s="57"/>
      <c r="X67" s="57"/>
      <c r="Y67" s="57"/>
      <c r="Z67" s="57"/>
      <c r="AA67" s="57"/>
    </row>
    <row r="68" ht="12" customHeight="1">
      <c r="A68" t="s" s="13">
        <v>268</v>
      </c>
      <c r="B68" s="30">
        <v>42502</v>
      </c>
      <c r="C68" t="s" s="13">
        <f>IF(A68='MEG'!A68,'MEG'!C68)</f>
        <v>473</v>
      </c>
      <c r="D68" s="14">
        <f>IF(B68='MEG'!B68,'MEG'!E68)</f>
        <v>1800</v>
      </c>
      <c r="E68" s="14">
        <v>1</v>
      </c>
      <c r="F68" s="14"/>
      <c r="G68" s="14"/>
      <c r="H68" s="57"/>
      <c r="I68" s="57"/>
      <c r="J68" s="57"/>
      <c r="K68" s="57"/>
      <c r="L68" s="57"/>
      <c r="M68" s="57"/>
      <c r="N68" s="57"/>
      <c r="O68" s="57"/>
      <c r="P68" s="57"/>
      <c r="Q68" s="57"/>
      <c r="R68" s="57"/>
      <c r="S68" s="57"/>
      <c r="T68" s="57"/>
      <c r="U68" s="57"/>
      <c r="V68" s="57"/>
      <c r="W68" s="57"/>
      <c r="X68" s="57"/>
      <c r="Y68" s="57"/>
      <c r="Z68" s="57"/>
      <c r="AA68" s="57"/>
    </row>
    <row r="69" ht="12" customHeight="1">
      <c r="A69" t="s" s="22">
        <v>172</v>
      </c>
      <c r="B69" s="30">
        <v>42376</v>
      </c>
      <c r="C69" t="s" s="13">
        <f>IF(A69='MEG'!A69,'MEG'!C69)</f>
        <v>473</v>
      </c>
      <c r="D69" s="14">
        <f>IF(B69='MEG'!B69,'MEG'!E69)</f>
        <v>1800</v>
      </c>
      <c r="E69" s="14">
        <v>1</v>
      </c>
      <c r="F69" s="14">
        <v>1</v>
      </c>
      <c r="G69" s="14">
        <f>IF(AND(E69=1,F69=1),1,0)</f>
        <v>1</v>
      </c>
      <c r="H69" s="57"/>
      <c r="I69" s="57"/>
      <c r="J69" s="57"/>
      <c r="K69" s="57"/>
      <c r="L69" s="57"/>
      <c r="M69" s="57"/>
      <c r="N69" s="57"/>
      <c r="O69" s="57"/>
      <c r="P69" s="57"/>
      <c r="Q69" s="57"/>
      <c r="R69" s="57"/>
      <c r="S69" s="57"/>
      <c r="T69" s="57"/>
      <c r="U69" s="57"/>
      <c r="V69" s="57"/>
      <c r="W69" s="57"/>
      <c r="X69" s="57"/>
      <c r="Y69" s="57"/>
      <c r="Z69" s="57"/>
      <c r="AA69" s="57"/>
    </row>
    <row r="70" ht="12" customHeight="1">
      <c r="A70" t="s" s="13">
        <v>270</v>
      </c>
      <c r="B70" s="30">
        <v>42503</v>
      </c>
      <c r="C70" t="s" s="13">
        <f>IF(A70='MEG'!A70,'MEG'!C70)</f>
        <v>475</v>
      </c>
      <c r="D70" s="14">
        <f>IF(B70='MEG'!B70,'MEG'!E70)</f>
        <v>1800</v>
      </c>
      <c r="E70" s="14">
        <v>1</v>
      </c>
      <c r="F70" s="14">
        <v>1</v>
      </c>
      <c r="G70" s="14">
        <f>IF(AND(E70=1,F70=1),1,0)</f>
        <v>1</v>
      </c>
      <c r="H70" s="57"/>
      <c r="I70" s="57"/>
      <c r="J70" s="57"/>
      <c r="K70" s="57"/>
      <c r="L70" s="57"/>
      <c r="M70" s="57"/>
      <c r="N70" s="57"/>
      <c r="O70" s="57"/>
      <c r="P70" s="57"/>
      <c r="Q70" s="57"/>
      <c r="R70" s="57"/>
      <c r="S70" s="57"/>
      <c r="T70" s="57"/>
      <c r="U70" s="57"/>
      <c r="V70" s="57"/>
      <c r="W70" s="57"/>
      <c r="X70" s="57"/>
      <c r="Y70" s="57"/>
      <c r="Z70" s="57"/>
      <c r="AA70" s="57"/>
    </row>
    <row r="71" ht="12" customHeight="1">
      <c r="A71" t="s" s="22">
        <v>174</v>
      </c>
      <c r="B71" s="30">
        <v>42384</v>
      </c>
      <c r="C71" t="s" s="13">
        <f>IF(A71='MEG'!A71,'MEG'!C71)</f>
        <v>476</v>
      </c>
      <c r="D71" s="14">
        <f>IF(B71='MEG'!B71,'MEG'!E71)</f>
        <v>1800</v>
      </c>
      <c r="E71" s="14">
        <v>1</v>
      </c>
      <c r="F71" s="14">
        <v>1</v>
      </c>
      <c r="G71" s="14">
        <f>IF(AND(E71=1,F71=1),1,0)</f>
        <v>1</v>
      </c>
      <c r="H71" s="57"/>
      <c r="I71" s="57"/>
      <c r="J71" s="57"/>
      <c r="K71" s="57"/>
      <c r="L71" s="57"/>
      <c r="M71" s="57"/>
      <c r="N71" s="57"/>
      <c r="O71" s="57"/>
      <c r="P71" s="57"/>
      <c r="Q71" s="57"/>
      <c r="R71" s="57"/>
      <c r="S71" s="57"/>
      <c r="T71" s="57"/>
      <c r="U71" s="57"/>
      <c r="V71" s="57"/>
      <c r="W71" s="57"/>
      <c r="X71" s="57"/>
      <c r="Y71" s="57"/>
      <c r="Z71" s="57"/>
      <c r="AA71" s="57"/>
    </row>
    <row r="72" ht="12" customHeight="1">
      <c r="A72" t="s" s="13">
        <v>272</v>
      </c>
      <c r="B72" s="30">
        <v>42516</v>
      </c>
      <c r="C72" t="s" s="13">
        <f>IF(A72='MEG'!A72,'MEG'!C72)</f>
        <v>475</v>
      </c>
      <c r="D72" s="14">
        <f>IF(B72='MEG'!B72,'MEG'!E72)</f>
        <v>1800</v>
      </c>
      <c r="E72" s="14">
        <v>1</v>
      </c>
      <c r="F72" s="14">
        <v>1</v>
      </c>
      <c r="G72" s="14">
        <f>IF(AND(E72=1,F72=1),1,0)</f>
        <v>1</v>
      </c>
      <c r="H72" s="57"/>
      <c r="I72" s="57"/>
      <c r="J72" s="57"/>
      <c r="K72" s="57"/>
      <c r="L72" s="57"/>
      <c r="M72" s="57"/>
      <c r="N72" s="57"/>
      <c r="O72" s="57"/>
      <c r="P72" s="57"/>
      <c r="Q72" s="57"/>
      <c r="R72" s="57"/>
      <c r="S72" s="57"/>
      <c r="T72" s="57"/>
      <c r="U72" s="57"/>
      <c r="V72" s="57"/>
      <c r="W72" s="57"/>
      <c r="X72" s="57"/>
      <c r="Y72" s="57"/>
      <c r="Z72" s="57"/>
      <c r="AA72" s="57"/>
    </row>
    <row r="73" ht="12" customHeight="1">
      <c r="A73" t="s" s="22">
        <v>175</v>
      </c>
      <c r="B73" s="30">
        <v>42397</v>
      </c>
      <c r="C73" t="s" s="13">
        <f>IF(A73='MEG'!A73,'MEG'!C73)</f>
        <v>473</v>
      </c>
      <c r="D73" s="14">
        <f>IF(B73='MEG'!B73,'MEG'!E73)</f>
        <v>1800</v>
      </c>
      <c r="E73" s="14">
        <v>1</v>
      </c>
      <c r="F73" s="14">
        <v>1</v>
      </c>
      <c r="G73" s="14">
        <f>IF(AND(E73=1,F73=1),1,0)</f>
        <v>1</v>
      </c>
      <c r="H73" s="57"/>
      <c r="I73" s="57"/>
      <c r="J73" s="57"/>
      <c r="K73" s="57"/>
      <c r="L73" s="57"/>
      <c r="M73" s="57"/>
      <c r="N73" s="57"/>
      <c r="O73" s="57"/>
      <c r="P73" s="57"/>
      <c r="Q73" s="57"/>
      <c r="R73" s="57"/>
      <c r="S73" s="57"/>
      <c r="T73" s="57"/>
      <c r="U73" s="57"/>
      <c r="V73" s="57"/>
      <c r="W73" s="57"/>
      <c r="X73" s="57"/>
      <c r="Y73" s="57"/>
      <c r="Z73" s="57"/>
      <c r="AA73" s="57"/>
    </row>
    <row r="74" ht="12" customHeight="1">
      <c r="A74" t="s" s="13">
        <v>273</v>
      </c>
      <c r="B74" s="30">
        <v>42515</v>
      </c>
      <c r="C74" t="s" s="13">
        <f>IF(A74='MEG'!A74,'MEG'!C74)</f>
        <v>473</v>
      </c>
      <c r="D74" s="14">
        <f>IF(B74='MEG'!B74,'MEG'!E74)</f>
        <v>1800</v>
      </c>
      <c r="E74" s="14">
        <v>1</v>
      </c>
      <c r="F74" s="14">
        <v>1</v>
      </c>
      <c r="G74" s="14">
        <f>IF(AND(E74=1,F74=1),1,0)</f>
        <v>1</v>
      </c>
      <c r="H74" s="57"/>
      <c r="I74" s="57"/>
      <c r="J74" s="57"/>
      <c r="K74" s="57"/>
      <c r="L74" s="57"/>
      <c r="M74" s="57"/>
      <c r="N74" s="57"/>
      <c r="O74" s="57"/>
      <c r="P74" s="57"/>
      <c r="Q74" s="57"/>
      <c r="R74" s="57"/>
      <c r="S74" s="57"/>
      <c r="T74" s="57"/>
      <c r="U74" s="57"/>
      <c r="V74" s="57"/>
      <c r="W74" s="57"/>
      <c r="X74" s="57"/>
      <c r="Y74" s="57"/>
      <c r="Z74" s="57"/>
      <c r="AA74" s="57"/>
    </row>
    <row r="75" ht="12" customHeight="1">
      <c r="A75" t="s" s="22">
        <v>176</v>
      </c>
      <c r="B75" s="30">
        <v>42390</v>
      </c>
      <c r="C75" t="s" s="13">
        <f>IF(A75='MEG'!A75,'MEG'!C75)</f>
        <v>473</v>
      </c>
      <c r="D75" s="14">
        <f>IF(B75='MEG'!B75,'MEG'!E75)</f>
        <v>1800</v>
      </c>
      <c r="E75" s="14">
        <v>1</v>
      </c>
      <c r="F75" s="14">
        <v>1</v>
      </c>
      <c r="G75" s="14">
        <f>IF(AND(E75=1,F75=1),1,0)</f>
        <v>1</v>
      </c>
      <c r="H75" s="57"/>
      <c r="I75" s="57"/>
      <c r="J75" s="57"/>
      <c r="K75" s="57"/>
      <c r="L75" s="57"/>
      <c r="M75" s="57"/>
      <c r="N75" s="57"/>
      <c r="O75" s="57"/>
      <c r="P75" s="57"/>
      <c r="Q75" s="57"/>
      <c r="R75" s="57"/>
      <c r="S75" s="57"/>
      <c r="T75" s="57"/>
      <c r="U75" s="57"/>
      <c r="V75" s="57"/>
      <c r="W75" s="57"/>
      <c r="X75" s="57"/>
      <c r="Y75" s="57"/>
      <c r="Z75" s="57"/>
      <c r="AA75" s="57"/>
    </row>
    <row r="76" ht="12" customHeight="1">
      <c r="A76" t="s" s="22">
        <v>177</v>
      </c>
      <c r="B76" s="30">
        <v>42404</v>
      </c>
      <c r="C76" t="s" s="13">
        <f>IF(A76='MEG'!A76,'MEG'!C76)</f>
        <v>473</v>
      </c>
      <c r="D76" s="14">
        <f>IF(B76='MEG'!B76,'MEG'!E76)</f>
        <v>1800</v>
      </c>
      <c r="E76" s="14">
        <v>1</v>
      </c>
      <c r="F76" s="14">
        <v>1</v>
      </c>
      <c r="G76" s="14">
        <f>IF(AND(E76=1,F76=1),1,0)</f>
        <v>1</v>
      </c>
      <c r="H76" s="57"/>
      <c r="I76" s="57"/>
      <c r="J76" s="57"/>
      <c r="K76" s="57"/>
      <c r="L76" s="57"/>
      <c r="M76" s="57"/>
      <c r="N76" s="57"/>
      <c r="O76" s="57"/>
      <c r="P76" s="57"/>
      <c r="Q76" s="57"/>
      <c r="R76" s="57"/>
      <c r="S76" s="57"/>
      <c r="T76" s="57"/>
      <c r="U76" s="57"/>
      <c r="V76" s="57"/>
      <c r="W76" s="57"/>
      <c r="X76" s="57"/>
      <c r="Y76" s="57"/>
      <c r="Z76" s="57"/>
      <c r="AA76" s="57"/>
    </row>
    <row r="77" ht="12" customHeight="1">
      <c r="A77" t="s" s="13">
        <v>275</v>
      </c>
      <c r="B77" s="30">
        <v>42536</v>
      </c>
      <c r="C77" t="s" s="13">
        <f>IF(A77='MEG'!A77,'MEG'!C77)</f>
        <v>483</v>
      </c>
      <c r="D77" s="14">
        <f>IF(B77='MEG'!B77,'MEG'!E77)</f>
        <v>1800</v>
      </c>
      <c r="E77" s="14">
        <v>1</v>
      </c>
      <c r="F77" s="14">
        <v>1</v>
      </c>
      <c r="G77" s="14">
        <f>IF(AND(E77=1,F77=1),1,0)</f>
        <v>1</v>
      </c>
      <c r="H77" s="57"/>
      <c r="I77" s="57"/>
      <c r="J77" s="57"/>
      <c r="K77" s="57"/>
      <c r="L77" s="57"/>
      <c r="M77" s="57"/>
      <c r="N77" s="57"/>
      <c r="O77" s="57"/>
      <c r="P77" s="57"/>
      <c r="Q77" s="57"/>
      <c r="R77" s="57"/>
      <c r="S77" s="57"/>
      <c r="T77" s="57"/>
      <c r="U77" s="57"/>
      <c r="V77" s="57"/>
      <c r="W77" s="57"/>
      <c r="X77" s="57"/>
      <c r="Y77" s="57"/>
      <c r="Z77" s="57"/>
      <c r="AA77" s="57"/>
    </row>
    <row r="78" ht="12" customHeight="1">
      <c r="A78" t="s" s="22">
        <v>179</v>
      </c>
      <c r="B78" s="30">
        <v>42426</v>
      </c>
      <c r="C78" t="s" s="13">
        <f>IF(A78='MEG'!A78,'MEG'!C78)</f>
        <v>473</v>
      </c>
      <c r="D78" s="14">
        <f>IF(B78='MEG'!B78,'MEG'!E78)</f>
        <v>1800</v>
      </c>
      <c r="E78" s="14">
        <v>1</v>
      </c>
      <c r="F78" s="14">
        <v>1</v>
      </c>
      <c r="G78" s="14">
        <f>IF(AND(E78=1,F78=1),1,0)</f>
        <v>1</v>
      </c>
      <c r="H78" s="57"/>
      <c r="I78" s="57"/>
      <c r="J78" s="57"/>
      <c r="K78" s="57"/>
      <c r="L78" s="57"/>
      <c r="M78" s="57"/>
      <c r="N78" s="57"/>
      <c r="O78" s="57"/>
      <c r="P78" s="57"/>
      <c r="Q78" s="57"/>
      <c r="R78" s="57"/>
      <c r="S78" s="57"/>
      <c r="T78" s="57"/>
      <c r="U78" s="57"/>
      <c r="V78" s="57"/>
      <c r="W78" s="57"/>
      <c r="X78" s="57"/>
      <c r="Y78" s="57"/>
      <c r="Z78" s="57"/>
      <c r="AA78" s="57"/>
    </row>
    <row r="79" ht="12" customHeight="1">
      <c r="A79" t="s" s="13">
        <v>276</v>
      </c>
      <c r="B79" s="30">
        <v>42562</v>
      </c>
      <c r="C79" t="s" s="13">
        <f>IF(A79='MEG'!A79,'MEG'!C79)</f>
        <v>476</v>
      </c>
      <c r="D79" s="14">
        <f>IF(B79='MEG'!B79,'MEG'!E79)</f>
        <v>1800</v>
      </c>
      <c r="E79" s="14">
        <v>1</v>
      </c>
      <c r="F79" s="14">
        <v>1</v>
      </c>
      <c r="G79" s="14">
        <f>IF(AND(E79=1,F79=1),1,0)</f>
        <v>1</v>
      </c>
      <c r="H79" s="57"/>
      <c r="I79" s="57"/>
      <c r="J79" s="57"/>
      <c r="K79" s="57"/>
      <c r="L79" s="57"/>
      <c r="M79" s="57"/>
      <c r="N79" s="57"/>
      <c r="O79" s="57"/>
      <c r="P79" s="57"/>
      <c r="Q79" s="57"/>
      <c r="R79" s="57"/>
      <c r="S79" s="57"/>
      <c r="T79" s="57"/>
      <c r="U79" s="57"/>
      <c r="V79" s="57"/>
      <c r="W79" s="57"/>
      <c r="X79" s="57"/>
      <c r="Y79" s="57"/>
      <c r="Z79" s="57"/>
      <c r="AA79" s="57"/>
    </row>
    <row r="80" ht="12" customHeight="1">
      <c r="A80" t="s" s="13">
        <v>180</v>
      </c>
      <c r="B80" s="30">
        <v>42464</v>
      </c>
      <c r="C80" t="s" s="13">
        <f>IF(A80='MEG'!A80,'MEG'!C80)</f>
        <v>473</v>
      </c>
      <c r="D80" s="14">
        <f>IF(B80='MEG'!B80,'MEG'!E80)</f>
        <v>1800</v>
      </c>
      <c r="E80" s="14">
        <v>1</v>
      </c>
      <c r="F80" s="14">
        <v>1</v>
      </c>
      <c r="G80" s="14">
        <f>IF(AND(E80=1,F80=1),1,0)</f>
        <v>1</v>
      </c>
      <c r="H80" s="57"/>
      <c r="I80" s="57"/>
      <c r="J80" s="57"/>
      <c r="K80" s="57"/>
      <c r="L80" s="57"/>
      <c r="M80" s="57"/>
      <c r="N80" s="57"/>
      <c r="O80" s="57"/>
      <c r="P80" s="57"/>
      <c r="Q80" s="57"/>
      <c r="R80" s="57"/>
      <c r="S80" s="57"/>
      <c r="T80" s="57"/>
      <c r="U80" s="57"/>
      <c r="V80" s="57"/>
      <c r="W80" s="57"/>
      <c r="X80" s="57"/>
      <c r="Y80" s="57"/>
      <c r="Z80" s="57"/>
      <c r="AA80" s="57"/>
    </row>
    <row r="81" ht="12" customHeight="1">
      <c r="A81" t="s" s="13">
        <v>277</v>
      </c>
      <c r="B81" s="30">
        <v>42583</v>
      </c>
      <c r="C81" t="s" s="13">
        <f>IF(A81='MEG'!A81,'MEG'!C81)</f>
        <v>476</v>
      </c>
      <c r="D81" s="14">
        <f>IF(B81='MEG'!B81,'MEG'!E81)</f>
        <v>1800</v>
      </c>
      <c r="E81" s="14">
        <v>1</v>
      </c>
      <c r="F81" s="14">
        <v>1</v>
      </c>
      <c r="G81" s="14">
        <f>IF(AND(E81=1,F81=1),1,0)</f>
        <v>1</v>
      </c>
      <c r="H81" s="57"/>
      <c r="I81" s="57"/>
      <c r="J81" s="57"/>
      <c r="K81" s="57"/>
      <c r="L81" s="57"/>
      <c r="M81" s="57"/>
      <c r="N81" s="57"/>
      <c r="O81" s="57"/>
      <c r="P81" s="57"/>
      <c r="Q81" s="57"/>
      <c r="R81" s="57"/>
      <c r="S81" s="57"/>
      <c r="T81" s="57"/>
      <c r="U81" s="57"/>
      <c r="V81" s="57"/>
      <c r="W81" s="57"/>
      <c r="X81" s="57"/>
      <c r="Y81" s="57"/>
      <c r="Z81" s="57"/>
      <c r="AA81" s="57"/>
    </row>
    <row r="82" ht="12" customHeight="1">
      <c r="A82" t="s" s="13">
        <v>182</v>
      </c>
      <c r="B82" s="30">
        <v>42751</v>
      </c>
      <c r="C82" t="s" s="13">
        <v>484</v>
      </c>
      <c r="D82" s="14"/>
      <c r="E82" s="14">
        <v>1</v>
      </c>
      <c r="F82" s="14"/>
      <c r="G82" s="14"/>
      <c r="H82" s="57"/>
      <c r="I82" s="57"/>
      <c r="J82" s="57"/>
      <c r="K82" s="57"/>
      <c r="L82" s="57"/>
      <c r="M82" s="57"/>
      <c r="N82" s="57"/>
      <c r="O82" s="57"/>
      <c r="P82" s="57"/>
      <c r="Q82" s="57"/>
      <c r="R82" s="57"/>
      <c r="S82" s="57"/>
      <c r="T82" s="57"/>
      <c r="U82" s="57"/>
      <c r="V82" s="57"/>
      <c r="W82" s="57"/>
      <c r="X82" s="57"/>
      <c r="Y82" s="57"/>
      <c r="Z82" s="57"/>
      <c r="AA82" s="57"/>
    </row>
    <row r="83" ht="12" customHeight="1">
      <c r="A83" t="s" s="13">
        <v>279</v>
      </c>
      <c r="B83" s="30">
        <v>42863</v>
      </c>
      <c r="C83" t="s" s="13">
        <v>484</v>
      </c>
      <c r="D83" s="14"/>
      <c r="E83" s="14">
        <v>1</v>
      </c>
      <c r="F83" s="14"/>
      <c r="G83" s="14"/>
      <c r="H83" s="57"/>
      <c r="I83" s="57"/>
      <c r="J83" s="57"/>
      <c r="K83" s="57"/>
      <c r="L83" s="57"/>
      <c r="M83" s="57"/>
      <c r="N83" s="57"/>
      <c r="O83" s="57"/>
      <c r="P83" s="57"/>
      <c r="Q83" s="57"/>
      <c r="R83" s="57"/>
      <c r="S83" s="57"/>
      <c r="T83" s="57"/>
      <c r="U83" s="57"/>
      <c r="V83" s="57"/>
      <c r="W83" s="57"/>
      <c r="X83" s="57"/>
      <c r="Y83" s="57"/>
      <c r="Z83" s="57"/>
      <c r="AA83" s="57"/>
    </row>
    <row r="84" ht="12" customHeight="1">
      <c r="A84" t="s" s="13">
        <v>184</v>
      </c>
      <c r="B84" s="30">
        <v>42282</v>
      </c>
      <c r="C84" t="s" s="13">
        <f>IF(A84='MEG'!A84,'MEG'!C84)</f>
        <v>473</v>
      </c>
      <c r="D84" s="14">
        <f>IF(B84='MEG'!B84,'MEG'!E84)</f>
        <v>1200</v>
      </c>
      <c r="E84" s="14">
        <v>1</v>
      </c>
      <c r="F84" s="14">
        <v>1</v>
      </c>
      <c r="G84" s="14">
        <f>IF(AND(E84=1,F84=1),1,0)</f>
        <v>1</v>
      </c>
      <c r="H84" s="57"/>
      <c r="I84" s="57"/>
      <c r="J84" s="57"/>
      <c r="K84" s="57"/>
      <c r="L84" s="57"/>
      <c r="M84" s="57"/>
      <c r="N84" s="57"/>
      <c r="O84" s="57"/>
      <c r="P84" s="57"/>
      <c r="Q84" s="57"/>
      <c r="R84" s="57"/>
      <c r="S84" s="57"/>
      <c r="T84" s="57"/>
      <c r="U84" s="57"/>
      <c r="V84" s="57"/>
      <c r="W84" s="57"/>
      <c r="X84" s="57"/>
      <c r="Y84" s="57"/>
      <c r="Z84" s="57"/>
      <c r="AA84" s="57"/>
    </row>
    <row r="85" ht="12" customHeight="1">
      <c r="A85" t="s" s="13">
        <v>280</v>
      </c>
      <c r="B85" s="30">
        <v>42416</v>
      </c>
      <c r="C85" t="s" s="13">
        <f>IF(A85='MEG'!A85,'MEG'!C85)</f>
        <v>473</v>
      </c>
      <c r="D85" s="14">
        <f>IF(B85='MEG'!B85,'MEG'!E85)</f>
        <v>1800</v>
      </c>
      <c r="E85" s="14">
        <v>1</v>
      </c>
      <c r="F85" s="14">
        <v>1</v>
      </c>
      <c r="G85" s="14">
        <f>IF(AND(E85=1,F85=1),1,0)</f>
        <v>1</v>
      </c>
      <c r="H85" s="57"/>
      <c r="I85" s="57"/>
      <c r="J85" s="57"/>
      <c r="K85" s="57"/>
      <c r="L85" s="57"/>
      <c r="M85" s="57"/>
      <c r="N85" s="57"/>
      <c r="O85" s="57"/>
      <c r="P85" s="57"/>
      <c r="Q85" s="57"/>
      <c r="R85" s="57"/>
      <c r="S85" s="57"/>
      <c r="T85" s="57"/>
      <c r="U85" s="57"/>
      <c r="V85" s="57"/>
      <c r="W85" s="57"/>
      <c r="X85" s="57"/>
      <c r="Y85" s="57"/>
      <c r="Z85" s="57"/>
      <c r="AA85" s="57"/>
    </row>
    <row r="86" ht="12" customHeight="1">
      <c r="A86" t="s" s="13">
        <v>210</v>
      </c>
      <c r="B86" s="30">
        <v>42291</v>
      </c>
      <c r="C86" t="s" s="13">
        <f>IF(A86='MEG'!A86,'MEG'!C86)</f>
        <v>476</v>
      </c>
      <c r="D86" s="14">
        <f>IF(B86='MEG'!B86,'MEG'!E86)</f>
        <v>1200</v>
      </c>
      <c r="E86" s="14">
        <v>1</v>
      </c>
      <c r="F86" s="14">
        <v>1</v>
      </c>
      <c r="G86" s="14">
        <f>IF(AND(E86=1,F86=1),1,0)</f>
        <v>1</v>
      </c>
      <c r="H86" s="57"/>
      <c r="I86" s="57"/>
      <c r="J86" s="57"/>
      <c r="K86" s="57"/>
      <c r="L86" s="57"/>
      <c r="M86" s="57"/>
      <c r="N86" s="57"/>
      <c r="O86" s="57"/>
      <c r="P86" s="57"/>
      <c r="Q86" s="57"/>
      <c r="R86" s="57"/>
      <c r="S86" s="57"/>
      <c r="T86" s="57"/>
      <c r="U86" s="57"/>
      <c r="V86" s="57"/>
      <c r="W86" s="57"/>
      <c r="X86" s="57"/>
      <c r="Y86" s="57"/>
      <c r="Z86" s="57"/>
      <c r="AA86" s="57"/>
    </row>
    <row r="87" ht="12" customHeight="1">
      <c r="A87" t="s" s="13">
        <v>211</v>
      </c>
      <c r="B87" s="30">
        <v>42327</v>
      </c>
      <c r="C87" t="s" s="13">
        <f>IF(A87='MEG'!A87,'MEG'!C87)</f>
        <v>479</v>
      </c>
      <c r="D87" s="14">
        <f>IF(B87='MEG'!B87,'MEG'!E87)</f>
        <v>1800</v>
      </c>
      <c r="E87" s="14">
        <v>1</v>
      </c>
      <c r="F87" s="14">
        <v>1</v>
      </c>
      <c r="G87" s="14">
        <f>IF(AND(E87=1,F87=1),1,0)</f>
        <v>1</v>
      </c>
      <c r="H87" s="57"/>
      <c r="I87" s="57"/>
      <c r="J87" s="57"/>
      <c r="K87" s="57"/>
      <c r="L87" s="57"/>
      <c r="M87" s="57"/>
      <c r="N87" s="57"/>
      <c r="O87" s="57"/>
      <c r="P87" s="57"/>
      <c r="Q87" s="57"/>
      <c r="R87" s="57"/>
      <c r="S87" s="57"/>
      <c r="T87" s="57"/>
      <c r="U87" s="57"/>
      <c r="V87" s="57"/>
      <c r="W87" s="57"/>
      <c r="X87" s="57"/>
      <c r="Y87" s="57"/>
      <c r="Z87" s="57"/>
      <c r="AA87" s="57"/>
    </row>
    <row r="88" ht="12" customHeight="1">
      <c r="A88" t="s" s="13">
        <v>281</v>
      </c>
      <c r="B88" s="30">
        <v>42443</v>
      </c>
      <c r="C88" t="s" s="13">
        <f>IF(A88='MEG'!A88,'MEG'!C88)</f>
        <v>473</v>
      </c>
      <c r="D88" s="14">
        <f>IF(B88='MEG'!B88,'MEG'!E88)</f>
        <v>1800</v>
      </c>
      <c r="E88" s="14">
        <v>1</v>
      </c>
      <c r="F88" s="14">
        <v>1</v>
      </c>
      <c r="G88" s="14">
        <f>IF(AND(E88=1,F88=1),1,0)</f>
        <v>1</v>
      </c>
      <c r="H88" s="57"/>
      <c r="I88" s="57"/>
      <c r="J88" s="57"/>
      <c r="K88" s="57"/>
      <c r="L88" s="57"/>
      <c r="M88" s="57"/>
      <c r="N88" s="57"/>
      <c r="O88" s="57"/>
      <c r="P88" s="57"/>
      <c r="Q88" s="57"/>
      <c r="R88" s="57"/>
      <c r="S88" s="57"/>
      <c r="T88" s="57"/>
      <c r="U88" s="57"/>
      <c r="V88" s="57"/>
      <c r="W88" s="57"/>
      <c r="X88" s="57"/>
      <c r="Y88" s="57"/>
      <c r="Z88" s="57"/>
      <c r="AA88" s="57"/>
    </row>
    <row r="89" ht="12" customHeight="1">
      <c r="A89" t="s" s="13">
        <v>185</v>
      </c>
      <c r="B89" s="30">
        <v>42313</v>
      </c>
      <c r="C89" t="s" s="13">
        <f>IF(A89='MEG'!A89,'MEG'!C89)</f>
        <v>476</v>
      </c>
      <c r="D89" s="14">
        <f>IF(B89='MEG'!B89,'MEG'!E89)</f>
        <v>1800</v>
      </c>
      <c r="E89" s="14">
        <v>1</v>
      </c>
      <c r="F89" s="14">
        <v>1</v>
      </c>
      <c r="G89" s="14">
        <f>IF(AND(E89=1,F89=1),1,0)</f>
        <v>1</v>
      </c>
      <c r="H89" s="57"/>
      <c r="I89" s="57"/>
      <c r="J89" s="57"/>
      <c r="K89" s="57"/>
      <c r="L89" s="57"/>
      <c r="M89" s="57"/>
      <c r="N89" s="57"/>
      <c r="O89" s="57"/>
      <c r="P89" s="57"/>
      <c r="Q89" s="57"/>
      <c r="R89" s="57"/>
      <c r="S89" s="57"/>
      <c r="T89" s="57"/>
      <c r="U89" s="57"/>
      <c r="V89" s="57"/>
      <c r="W89" s="57"/>
      <c r="X89" s="57"/>
      <c r="Y89" s="57"/>
      <c r="Z89" s="57"/>
      <c r="AA89" s="57"/>
    </row>
    <row r="90" ht="12" customHeight="1">
      <c r="A90" t="s" s="13">
        <v>212</v>
      </c>
      <c r="B90" s="30">
        <v>42359</v>
      </c>
      <c r="C90" t="s" s="13">
        <f>IF(A90='MEG'!A90,'MEG'!C90)</f>
        <v>473</v>
      </c>
      <c r="D90" s="14">
        <f>IF(B90='MEG'!B90,'MEG'!E90)</f>
        <v>1800</v>
      </c>
      <c r="E90" s="14">
        <v>1</v>
      </c>
      <c r="F90" s="14">
        <v>1</v>
      </c>
      <c r="G90" s="14">
        <f>IF(AND(E90=1,F90=1),1,0)</f>
        <v>1</v>
      </c>
      <c r="H90" s="57"/>
      <c r="I90" s="57"/>
      <c r="J90" s="57"/>
      <c r="K90" s="57"/>
      <c r="L90" s="57"/>
      <c r="M90" s="57"/>
      <c r="N90" s="57"/>
      <c r="O90" s="57"/>
      <c r="P90" s="57"/>
      <c r="Q90" s="57"/>
      <c r="R90" s="57"/>
      <c r="S90" s="57"/>
      <c r="T90" s="57"/>
      <c r="U90" s="57"/>
      <c r="V90" s="57"/>
      <c r="W90" s="57"/>
      <c r="X90" s="57"/>
      <c r="Y90" s="57"/>
      <c r="Z90" s="57"/>
      <c r="AA90" s="57"/>
    </row>
    <row r="91" ht="12" customHeight="1">
      <c r="A91" t="s" s="13">
        <v>213</v>
      </c>
      <c r="B91" s="30">
        <v>42386</v>
      </c>
      <c r="C91" t="s" s="13">
        <f>IF(A91='MEG'!A91,'MEG'!C91)</f>
        <v>473</v>
      </c>
      <c r="D91" s="14">
        <f>IF(B91='MEG'!B91,'MEG'!E91)</f>
        <v>1800</v>
      </c>
      <c r="E91" s="14">
        <v>0</v>
      </c>
      <c r="F91" s="14">
        <v>0</v>
      </c>
      <c r="G91" s="14">
        <f>IF(AND(E91=1,F91=1),1,0)</f>
        <v>0</v>
      </c>
      <c r="H91" s="57"/>
      <c r="I91" s="57"/>
      <c r="J91" s="57"/>
      <c r="K91" s="57"/>
      <c r="L91" s="57"/>
      <c r="M91" s="57"/>
      <c r="N91" s="57"/>
      <c r="O91" s="57"/>
      <c r="P91" s="57"/>
      <c r="Q91" s="57"/>
      <c r="R91" s="57"/>
      <c r="S91" s="57"/>
      <c r="T91" s="57"/>
      <c r="U91" s="57"/>
      <c r="V91" s="57"/>
      <c r="W91" s="57"/>
      <c r="X91" s="57"/>
      <c r="Y91" s="57"/>
      <c r="Z91" s="57"/>
      <c r="AA91" s="57"/>
    </row>
    <row r="92" ht="12" customHeight="1">
      <c r="A92" t="s" s="13">
        <v>214</v>
      </c>
      <c r="B92" s="30">
        <v>42384</v>
      </c>
      <c r="C92" t="s" s="13">
        <f>IF(A92='MEG'!A92,'MEG'!C92)</f>
        <v>473</v>
      </c>
      <c r="D92" s="14">
        <f>IF(B92='MEG'!B92,'MEG'!E92)</f>
        <v>1800</v>
      </c>
      <c r="E92" s="14">
        <v>1</v>
      </c>
      <c r="F92" s="14">
        <v>1</v>
      </c>
      <c r="G92" s="14">
        <f>IF(AND(E92=1,F92=1),1,0)</f>
        <v>1</v>
      </c>
      <c r="H92" s="57"/>
      <c r="I92" s="57"/>
      <c r="J92" s="57"/>
      <c r="K92" s="57"/>
      <c r="L92" s="57"/>
      <c r="M92" s="57"/>
      <c r="N92" s="57"/>
      <c r="O92" s="57"/>
      <c r="P92" s="57"/>
      <c r="Q92" s="57"/>
      <c r="R92" s="57"/>
      <c r="S92" s="57"/>
      <c r="T92" s="57"/>
      <c r="U92" s="57"/>
      <c r="V92" s="57"/>
      <c r="W92" s="57"/>
      <c r="X92" s="57"/>
      <c r="Y92" s="57"/>
      <c r="Z92" s="57"/>
      <c r="AA92" s="57"/>
    </row>
    <row r="93" ht="12" customHeight="1">
      <c r="A93" t="s" s="13">
        <v>282</v>
      </c>
      <c r="B93" s="30">
        <v>42513</v>
      </c>
      <c r="C93" t="s" s="13">
        <f>IF(A93='MEG'!A93,'MEG'!C93)</f>
        <v>485</v>
      </c>
      <c r="D93" s="14">
        <f>IF(B93='MEG'!B93,'MEG'!E93)</f>
        <v>1800</v>
      </c>
      <c r="E93" s="14">
        <v>0</v>
      </c>
      <c r="F93" s="14">
        <v>0</v>
      </c>
      <c r="G93" s="14">
        <f>IF(AND(E93=1,F93=1),1,0)</f>
        <v>0</v>
      </c>
      <c r="H93" s="57"/>
      <c r="I93" s="57"/>
      <c r="J93" s="57"/>
      <c r="K93" s="57"/>
      <c r="L93" s="57"/>
      <c r="M93" s="57"/>
      <c r="N93" s="57"/>
      <c r="O93" s="57"/>
      <c r="P93" s="57"/>
      <c r="Q93" s="57"/>
      <c r="R93" s="57"/>
      <c r="S93" s="57"/>
      <c r="T93" s="57"/>
      <c r="U93" s="57"/>
      <c r="V93" s="57"/>
      <c r="W93" s="57"/>
      <c r="X93" s="57"/>
      <c r="Y93" s="57"/>
      <c r="Z93" s="57"/>
      <c r="AA93" s="57"/>
    </row>
    <row r="94" ht="12" customHeight="1">
      <c r="A94" t="s" s="13">
        <v>215</v>
      </c>
      <c r="B94" s="30">
        <v>42381</v>
      </c>
      <c r="C94" t="s" s="13">
        <f>IF(A94='MEG'!A94,'MEG'!C94)</f>
        <v>473</v>
      </c>
      <c r="D94" s="14">
        <f>IF(B94='MEG'!B94,'MEG'!E94)</f>
        <v>1800</v>
      </c>
      <c r="E94" s="14">
        <v>1</v>
      </c>
      <c r="F94" s="14">
        <v>1</v>
      </c>
      <c r="G94" s="14">
        <f>IF(AND(E94=1,F94=1),1,0)</f>
        <v>1</v>
      </c>
      <c r="H94" s="57"/>
      <c r="I94" s="57"/>
      <c r="J94" s="57"/>
      <c r="K94" s="57"/>
      <c r="L94" s="57"/>
      <c r="M94" s="57"/>
      <c r="N94" s="57"/>
      <c r="O94" s="57"/>
      <c r="P94" s="57"/>
      <c r="Q94" s="57"/>
      <c r="R94" s="57"/>
      <c r="S94" s="57"/>
      <c r="T94" s="57"/>
      <c r="U94" s="57"/>
      <c r="V94" s="57"/>
      <c r="W94" s="57"/>
      <c r="X94" s="57"/>
      <c r="Y94" s="57"/>
      <c r="Z94" s="57"/>
      <c r="AA94" s="57"/>
    </row>
    <row r="95" ht="12" customHeight="1">
      <c r="A95" t="s" s="13">
        <v>283</v>
      </c>
      <c r="B95" s="30">
        <v>42503</v>
      </c>
      <c r="C95" t="s" s="13">
        <f>IF(A95='MEG'!A95,'MEG'!C95)</f>
        <v>473</v>
      </c>
      <c r="D95" s="14">
        <f>IF(B95='MEG'!B95,'MEG'!E95)</f>
        <v>1800</v>
      </c>
      <c r="E95" s="14">
        <v>1</v>
      </c>
      <c r="F95" s="14">
        <v>1</v>
      </c>
      <c r="G95" s="14">
        <f>IF(AND(E95=1,F95=1),1,0)</f>
        <v>1</v>
      </c>
      <c r="H95" s="57"/>
      <c r="I95" s="57"/>
      <c r="J95" s="57"/>
      <c r="K95" s="57"/>
      <c r="L95" s="57"/>
      <c r="M95" s="57"/>
      <c r="N95" s="57"/>
      <c r="O95" s="57"/>
      <c r="P95" s="57"/>
      <c r="Q95" s="57"/>
      <c r="R95" s="57"/>
      <c r="S95" s="57"/>
      <c r="T95" s="57"/>
      <c r="U95" s="57"/>
      <c r="V95" s="57"/>
      <c r="W95" s="57"/>
      <c r="X95" s="57"/>
      <c r="Y95" s="57"/>
      <c r="Z95" s="57"/>
      <c r="AA95" s="57"/>
    </row>
    <row r="96" ht="12" customHeight="1">
      <c r="A96" t="s" s="13">
        <v>216</v>
      </c>
      <c r="B96" s="30">
        <v>42395</v>
      </c>
      <c r="C96" t="s" s="13">
        <f>IF(A96='MEG'!A96,'MEG'!C96)</f>
        <v>476</v>
      </c>
      <c r="D96" s="14">
        <f>IF(B96='MEG'!B96,'MEG'!E96)</f>
        <v>1800</v>
      </c>
      <c r="E96" s="14">
        <v>1</v>
      </c>
      <c r="F96" s="14">
        <v>1</v>
      </c>
      <c r="G96" s="14">
        <f>IF(AND(E96=1,F96=1),1,0)</f>
        <v>1</v>
      </c>
      <c r="H96" s="57"/>
      <c r="I96" s="57"/>
      <c r="J96" s="57"/>
      <c r="K96" s="57"/>
      <c r="L96" s="57"/>
      <c r="M96" s="57"/>
      <c r="N96" s="57"/>
      <c r="O96" s="57"/>
      <c r="P96" s="57"/>
      <c r="Q96" s="57"/>
      <c r="R96" s="57"/>
      <c r="S96" s="57"/>
      <c r="T96" s="57"/>
      <c r="U96" s="57"/>
      <c r="V96" s="57"/>
      <c r="W96" s="57"/>
      <c r="X96" s="57"/>
      <c r="Y96" s="57"/>
      <c r="Z96" s="57"/>
      <c r="AA96" s="57"/>
    </row>
    <row r="97" ht="12" customHeight="1">
      <c r="A97" t="s" s="13">
        <v>284</v>
      </c>
      <c r="B97" s="30">
        <v>42522</v>
      </c>
      <c r="C97" t="s" s="13">
        <f>IF(A97='MEG'!A97,'MEG'!C97)</f>
        <v>476</v>
      </c>
      <c r="D97" s="14">
        <f>IF(B97='MEG'!B97,'MEG'!E97)</f>
        <v>1800</v>
      </c>
      <c r="E97" s="14">
        <v>1</v>
      </c>
      <c r="F97" s="14">
        <v>1</v>
      </c>
      <c r="G97" s="14">
        <f>IF(AND(E97=1,F97=1),1,0)</f>
        <v>1</v>
      </c>
      <c r="H97" s="57"/>
      <c r="I97" s="57"/>
      <c r="J97" s="57"/>
      <c r="K97" s="57"/>
      <c r="L97" s="57"/>
      <c r="M97" s="57"/>
      <c r="N97" s="57"/>
      <c r="O97" s="57"/>
      <c r="P97" s="57"/>
      <c r="Q97" s="57"/>
      <c r="R97" s="57"/>
      <c r="S97" s="57"/>
      <c r="T97" s="57"/>
      <c r="U97" s="57"/>
      <c r="V97" s="57"/>
      <c r="W97" s="57"/>
      <c r="X97" s="57"/>
      <c r="Y97" s="57"/>
      <c r="Z97" s="57"/>
      <c r="AA97" s="57"/>
    </row>
    <row r="98" ht="12" customHeight="1">
      <c r="A98" t="s" s="13">
        <v>217</v>
      </c>
      <c r="B98" s="30">
        <v>42401</v>
      </c>
      <c r="C98" t="s" s="13">
        <f>IF(A98='MEG'!A98,'MEG'!C98)</f>
        <v>476</v>
      </c>
      <c r="D98" s="14">
        <f>IF(B98='MEG'!B98,'MEG'!E98)</f>
        <v>1800</v>
      </c>
      <c r="E98" s="14">
        <v>1</v>
      </c>
      <c r="F98" s="14">
        <v>1</v>
      </c>
      <c r="G98" s="14">
        <f>IF(AND(E98=1,F98=1),1,0)</f>
        <v>1</v>
      </c>
      <c r="H98" s="57"/>
      <c r="I98" s="57"/>
      <c r="J98" s="57"/>
      <c r="K98" s="57"/>
      <c r="L98" s="57"/>
      <c r="M98" s="57"/>
      <c r="N98" s="57"/>
      <c r="O98" s="57"/>
      <c r="P98" s="57"/>
      <c r="Q98" s="57"/>
      <c r="R98" s="57"/>
      <c r="S98" s="57"/>
      <c r="T98" s="57"/>
      <c r="U98" s="57"/>
      <c r="V98" s="57"/>
      <c r="W98" s="57"/>
      <c r="X98" s="57"/>
      <c r="Y98" s="57"/>
      <c r="Z98" s="57"/>
      <c r="AA98" s="57"/>
    </row>
    <row r="99" ht="12" customHeight="1">
      <c r="A99" t="s" s="13">
        <v>285</v>
      </c>
      <c r="B99" s="30">
        <v>42535</v>
      </c>
      <c r="C99" t="s" s="13">
        <f>IF(A99='MEG'!A99,'MEG'!C99)</f>
        <v>475</v>
      </c>
      <c r="D99" s="14">
        <f>IF(B99='MEG'!B99,'MEG'!E99)</f>
        <v>1800</v>
      </c>
      <c r="E99" s="14">
        <v>1</v>
      </c>
      <c r="F99" s="14">
        <v>1</v>
      </c>
      <c r="G99" s="14">
        <f>IF(AND(E99=1,F99=1),1,0)</f>
        <v>1</v>
      </c>
      <c r="H99" s="57"/>
      <c r="I99" s="57"/>
      <c r="J99" s="57"/>
      <c r="K99" s="57"/>
      <c r="L99" s="57"/>
      <c r="M99" s="57"/>
      <c r="N99" s="57"/>
      <c r="O99" s="57"/>
      <c r="P99" s="57"/>
      <c r="Q99" s="57"/>
      <c r="R99" s="57"/>
      <c r="S99" s="57"/>
      <c r="T99" s="57"/>
      <c r="U99" s="57"/>
      <c r="V99" s="57"/>
      <c r="W99" s="57"/>
      <c r="X99" s="57"/>
      <c r="Y99" s="57"/>
      <c r="Z99" s="57"/>
      <c r="AA99" s="57"/>
    </row>
    <row r="100" ht="12" customHeight="1">
      <c r="A100" t="s" s="13">
        <v>187</v>
      </c>
      <c r="B100" s="55">
        <v>42411</v>
      </c>
      <c r="C100" t="s" s="13">
        <f>IF(A100='MEG'!A100,'MEG'!C100)</f>
        <v>476</v>
      </c>
      <c r="D100" s="14">
        <f>IF(B100='MEG'!B100,'MEG'!E100)</f>
        <v>1800</v>
      </c>
      <c r="E100" s="14">
        <v>1</v>
      </c>
      <c r="F100" s="14">
        <v>1</v>
      </c>
      <c r="G100" s="14">
        <f>IF(AND(E100=1,F100=1),1,0)</f>
        <v>1</v>
      </c>
      <c r="H100" s="57"/>
      <c r="I100" s="57"/>
      <c r="J100" s="57"/>
      <c r="K100" s="57"/>
      <c r="L100" s="57"/>
      <c r="M100" s="57"/>
      <c r="N100" s="57"/>
      <c r="O100" s="57"/>
      <c r="P100" s="57"/>
      <c r="Q100" s="57"/>
      <c r="R100" s="57"/>
      <c r="S100" s="57"/>
      <c r="T100" s="57"/>
      <c r="U100" s="57"/>
      <c r="V100" s="57"/>
      <c r="W100" s="57"/>
      <c r="X100" s="57"/>
      <c r="Y100" s="57"/>
      <c r="Z100" s="57"/>
      <c r="AA100" s="57"/>
    </row>
    <row r="101" ht="12" customHeight="1">
      <c r="A101" t="s" s="13">
        <v>286</v>
      </c>
      <c r="B101" s="30">
        <v>42559</v>
      </c>
      <c r="C101" t="s" s="13">
        <f>IF(A101='MEG'!A101,'MEG'!C101)</f>
        <v>473</v>
      </c>
      <c r="D101" s="14">
        <f>IF(B101='MEG'!B101,'MEG'!E101)</f>
        <v>1800</v>
      </c>
      <c r="E101" s="14">
        <v>1</v>
      </c>
      <c r="F101" s="14">
        <v>1</v>
      </c>
      <c r="G101" s="14">
        <v>309</v>
      </c>
      <c r="H101" s="57"/>
      <c r="I101" s="57"/>
      <c r="J101" s="57"/>
      <c r="K101" s="57"/>
      <c r="L101" s="57"/>
      <c r="M101" s="57"/>
      <c r="N101" s="57"/>
      <c r="O101" s="57"/>
      <c r="P101" s="57"/>
      <c r="Q101" s="57"/>
      <c r="R101" s="57"/>
      <c r="S101" s="57"/>
      <c r="T101" s="57"/>
      <c r="U101" s="57"/>
      <c r="V101" s="57"/>
      <c r="W101" s="57"/>
      <c r="X101" s="57"/>
      <c r="Y101" s="57"/>
      <c r="Z101" s="57"/>
      <c r="AA101" s="57"/>
    </row>
    <row r="102" ht="12" customHeight="1">
      <c r="A102" t="s" s="13">
        <v>218</v>
      </c>
      <c r="B102" s="30">
        <v>42417</v>
      </c>
      <c r="C102" t="s" s="13">
        <f>IF(A102='MEG'!A102,'MEG'!C102)</f>
        <v>473</v>
      </c>
      <c r="D102" s="14">
        <f>IF(B102='MEG'!B102,'MEG'!E102)</f>
        <v>1800</v>
      </c>
      <c r="E102" s="14">
        <v>1</v>
      </c>
      <c r="F102" s="14">
        <v>1</v>
      </c>
      <c r="G102" s="14">
        <f>IF(AND(E102=1,F102=1),1,0)</f>
        <v>1</v>
      </c>
      <c r="H102" s="57"/>
      <c r="I102" s="57"/>
      <c r="J102" s="57"/>
      <c r="K102" s="57"/>
      <c r="L102" s="57"/>
      <c r="M102" s="57"/>
      <c r="N102" s="57"/>
      <c r="O102" s="57"/>
      <c r="P102" s="57"/>
      <c r="Q102" s="57"/>
      <c r="R102" s="57"/>
      <c r="S102" s="57"/>
      <c r="T102" s="57"/>
      <c r="U102" s="57"/>
      <c r="V102" s="57"/>
      <c r="W102" s="57"/>
      <c r="X102" s="57"/>
      <c r="Y102" s="57"/>
      <c r="Z102" s="57"/>
      <c r="AA102" s="57"/>
    </row>
    <row r="103" ht="12" customHeight="1">
      <c r="A103" t="s" s="13">
        <v>288</v>
      </c>
      <c r="B103" s="30">
        <v>42552</v>
      </c>
      <c r="C103" t="s" s="13">
        <f>IF(A103='MEG'!A103,'MEG'!C103)</f>
        <v>476</v>
      </c>
      <c r="D103" s="14">
        <f>IF(B103='MEG'!B103,'MEG'!E103)</f>
        <v>1800</v>
      </c>
      <c r="E103" s="14">
        <v>1</v>
      </c>
      <c r="F103" s="14">
        <v>1</v>
      </c>
      <c r="G103" s="14">
        <f>IF(AND(E103=1,F103=1),1,0)</f>
        <v>1</v>
      </c>
      <c r="H103" s="57"/>
      <c r="I103" s="57"/>
      <c r="J103" s="57"/>
      <c r="K103" s="57"/>
      <c r="L103" s="57"/>
      <c r="M103" s="57"/>
      <c r="N103" s="57"/>
      <c r="O103" s="57"/>
      <c r="P103" s="57"/>
      <c r="Q103" s="57"/>
      <c r="R103" s="57"/>
      <c r="S103" s="57"/>
      <c r="T103" s="57"/>
      <c r="U103" s="57"/>
      <c r="V103" s="57"/>
      <c r="W103" s="57"/>
      <c r="X103" s="57"/>
      <c r="Y103" s="57"/>
      <c r="Z103" s="57"/>
      <c r="AA103" s="57"/>
    </row>
    <row r="104" ht="12" customHeight="1">
      <c r="A104" t="s" s="13">
        <v>128</v>
      </c>
      <c r="B104" s="30">
        <v>42459</v>
      </c>
      <c r="C104" t="s" s="13">
        <f>IF(A104='MEG'!A104,'MEG'!C104)</f>
        <v>473</v>
      </c>
      <c r="D104" s="14">
        <f>IF(B104='MEG'!B104,'MEG'!E104)</f>
        <v>1800</v>
      </c>
      <c r="E104" s="14">
        <v>1</v>
      </c>
      <c r="F104" s="14">
        <v>1</v>
      </c>
      <c r="G104" s="14">
        <f>IF(AND(E104=1,F104=1),1,0)</f>
        <v>1</v>
      </c>
      <c r="H104" s="57"/>
      <c r="I104" s="57"/>
      <c r="J104" s="57"/>
      <c r="K104" s="57"/>
      <c r="L104" s="57"/>
      <c r="M104" s="57"/>
      <c r="N104" s="57"/>
      <c r="O104" s="57"/>
      <c r="P104" s="57"/>
      <c r="Q104" s="57"/>
      <c r="R104" s="57"/>
      <c r="S104" s="57"/>
      <c r="T104" s="57"/>
      <c r="U104" s="57"/>
      <c r="V104" s="57"/>
      <c r="W104" s="57"/>
      <c r="X104" s="57"/>
      <c r="Y104" s="57"/>
      <c r="Z104" s="57"/>
      <c r="AA104" s="57"/>
    </row>
    <row r="105" ht="12" customHeight="1">
      <c r="A105" t="s" s="13">
        <v>219</v>
      </c>
      <c r="B105" s="30">
        <v>42465</v>
      </c>
      <c r="C105" t="s" s="13">
        <f>IF(A105='MEG'!A105,'MEG'!C105)</f>
        <v>473</v>
      </c>
      <c r="D105" s="14">
        <f>IF(B105='MEG'!B105,'MEG'!E105)</f>
        <v>1800</v>
      </c>
      <c r="E105" s="14">
        <v>1</v>
      </c>
      <c r="F105" s="14">
        <v>1</v>
      </c>
      <c r="G105" s="14">
        <f>IF(AND(E105=1,F105=1),1,0)</f>
        <v>1</v>
      </c>
      <c r="H105" s="57"/>
      <c r="I105" s="57"/>
      <c r="J105" s="57"/>
      <c r="K105" s="57"/>
      <c r="L105" s="57"/>
      <c r="M105" s="57"/>
      <c r="N105" s="57"/>
      <c r="O105" s="57"/>
      <c r="P105" s="57"/>
      <c r="Q105" s="57"/>
      <c r="R105" s="57"/>
      <c r="S105" s="57"/>
      <c r="T105" s="57"/>
      <c r="U105" s="57"/>
      <c r="V105" s="57"/>
      <c r="W105" s="57"/>
      <c r="X105" s="57"/>
      <c r="Y105" s="57"/>
      <c r="Z105" s="57"/>
      <c r="AA105" s="57"/>
    </row>
    <row r="106" ht="12" customHeight="1">
      <c r="A106" t="s" s="13">
        <v>289</v>
      </c>
      <c r="B106" s="30">
        <v>42587</v>
      </c>
      <c r="C106" t="s" s="13">
        <f>IF(A106='MEG'!A106,'MEG'!C106)</f>
        <v>473</v>
      </c>
      <c r="D106" s="14">
        <f>IF(B106='MEG'!B106,'MEG'!E106)</f>
        <v>1800</v>
      </c>
      <c r="E106" s="14">
        <v>1</v>
      </c>
      <c r="F106" s="14">
        <v>1</v>
      </c>
      <c r="G106" s="14">
        <f>IF(AND(E106=1,F106=1),1,0)</f>
        <v>1</v>
      </c>
      <c r="H106" s="57"/>
      <c r="I106" s="57"/>
      <c r="J106" s="57"/>
      <c r="K106" s="57"/>
      <c r="L106" s="57"/>
      <c r="M106" s="57"/>
      <c r="N106" s="57"/>
      <c r="O106" s="57"/>
      <c r="P106" s="57"/>
      <c r="Q106" s="57"/>
      <c r="R106" s="57"/>
      <c r="S106" s="57"/>
      <c r="T106" s="57"/>
      <c r="U106" s="57"/>
      <c r="V106" s="57"/>
      <c r="W106" s="57"/>
      <c r="X106" s="57"/>
      <c r="Y106" s="57"/>
      <c r="Z106" s="57"/>
      <c r="AA106" s="57"/>
    </row>
    <row r="107" ht="12" customHeight="1">
      <c r="A107" t="s" s="13">
        <v>220</v>
      </c>
      <c r="B107" s="30">
        <v>42466</v>
      </c>
      <c r="C107" t="s" s="13">
        <f>IF(A107='MEG'!A107,'MEG'!C107)</f>
        <v>473</v>
      </c>
      <c r="D107" s="14">
        <f>IF(B107='MEG'!B107,'MEG'!E107)</f>
        <v>1800</v>
      </c>
      <c r="E107" s="14">
        <v>1</v>
      </c>
      <c r="F107" s="14">
        <v>1</v>
      </c>
      <c r="G107" s="14">
        <f>IF(AND(E107=1,F107=1),1,0)</f>
        <v>1</v>
      </c>
      <c r="H107" s="57"/>
      <c r="I107" s="57"/>
      <c r="J107" s="57"/>
      <c r="K107" s="57"/>
      <c r="L107" s="57"/>
      <c r="M107" s="57"/>
      <c r="N107" s="57"/>
      <c r="O107" s="57"/>
      <c r="P107" s="57"/>
      <c r="Q107" s="57"/>
      <c r="R107" s="57"/>
      <c r="S107" s="57"/>
      <c r="T107" s="57"/>
      <c r="U107" s="57"/>
      <c r="V107" s="57"/>
      <c r="W107" s="57"/>
      <c r="X107" s="57"/>
      <c r="Y107" s="57"/>
      <c r="Z107" s="57"/>
      <c r="AA107" s="57"/>
    </row>
    <row r="108" ht="12" customHeight="1">
      <c r="A108" t="s" s="13">
        <v>291</v>
      </c>
      <c r="B108" s="30">
        <v>42594</v>
      </c>
      <c r="C108" t="s" s="13">
        <f>IF(A108='MEG'!A108,'MEG'!C108)</f>
        <v>473</v>
      </c>
      <c r="D108" s="14">
        <f>IF(B108='MEG'!B108,'MEG'!E108)</f>
        <v>1800</v>
      </c>
      <c r="E108" s="14">
        <v>1</v>
      </c>
      <c r="F108" s="14">
        <v>1</v>
      </c>
      <c r="G108" s="14">
        <f>IF(AND(E108=1,F108=1),1,0)</f>
        <v>1</v>
      </c>
      <c r="H108" s="57"/>
      <c r="I108" s="57"/>
      <c r="J108" s="57"/>
      <c r="K108" s="57"/>
      <c r="L108" s="57"/>
      <c r="M108" s="57"/>
      <c r="N108" s="57"/>
      <c r="O108" s="57"/>
      <c r="P108" s="57"/>
      <c r="Q108" s="57"/>
      <c r="R108" s="57"/>
      <c r="S108" s="57"/>
      <c r="T108" s="57"/>
      <c r="U108" s="57"/>
      <c r="V108" s="57"/>
      <c r="W108" s="57"/>
      <c r="X108" s="57"/>
      <c r="Y108" s="57"/>
      <c r="Z108" s="57"/>
      <c r="AA108" s="57"/>
    </row>
    <row r="109" ht="12" customHeight="1">
      <c r="A109" t="s" s="13">
        <v>221</v>
      </c>
      <c r="B109" s="30">
        <v>42472</v>
      </c>
      <c r="C109" t="s" s="13">
        <f>IF(A109='MEG'!A109,'MEG'!C109)</f>
        <v>473</v>
      </c>
      <c r="D109" s="14">
        <f>IF(B109='MEG'!B109,'MEG'!E109)</f>
        <v>1800</v>
      </c>
      <c r="E109" s="14">
        <v>1</v>
      </c>
      <c r="F109" s="14">
        <v>1</v>
      </c>
      <c r="G109" s="14">
        <f>IF(AND(E109=1,F109=1),1,0)</f>
        <v>1</v>
      </c>
      <c r="H109" s="57"/>
      <c r="I109" s="57"/>
      <c r="J109" s="57"/>
      <c r="K109" s="57"/>
      <c r="L109" s="57"/>
      <c r="M109" s="57"/>
      <c r="N109" s="57"/>
      <c r="O109" s="57"/>
      <c r="P109" s="57"/>
      <c r="Q109" s="57"/>
      <c r="R109" s="57"/>
      <c r="S109" s="57"/>
      <c r="T109" s="57"/>
      <c r="U109" s="57"/>
      <c r="V109" s="57"/>
      <c r="W109" s="57"/>
      <c r="X109" s="57"/>
      <c r="Y109" s="57"/>
      <c r="Z109" s="57"/>
      <c r="AA109" s="57"/>
    </row>
    <row r="110" ht="12" customHeight="1">
      <c r="A110" t="s" s="13">
        <v>292</v>
      </c>
      <c r="B110" s="30">
        <v>42606</v>
      </c>
      <c r="C110" t="s" s="13">
        <f>IF(A110='MEG'!A110,'MEG'!C110)</f>
        <v>476</v>
      </c>
      <c r="D110" s="14">
        <f>IF(B110='MEG'!B110,'MEG'!E110)</f>
        <v>1800</v>
      </c>
      <c r="E110" s="14">
        <v>1</v>
      </c>
      <c r="F110" s="14">
        <v>1</v>
      </c>
      <c r="G110" s="14">
        <f>IF(AND(E110=1,F110=1),1,0)</f>
        <v>1</v>
      </c>
      <c r="H110" s="57"/>
      <c r="I110" s="57"/>
      <c r="J110" s="57"/>
      <c r="K110" s="57"/>
      <c r="L110" s="57"/>
      <c r="M110" s="57"/>
      <c r="N110" s="57"/>
      <c r="O110" s="57"/>
      <c r="P110" s="57"/>
      <c r="Q110" s="57"/>
      <c r="R110" s="57"/>
      <c r="S110" s="57"/>
      <c r="T110" s="57"/>
      <c r="U110" s="57"/>
      <c r="V110" s="57"/>
      <c r="W110" s="57"/>
      <c r="X110" s="57"/>
      <c r="Y110" s="57"/>
      <c r="Z110" s="57"/>
      <c r="AA110" s="57"/>
    </row>
    <row r="111" ht="12" customHeight="1">
      <c r="A111" t="s" s="13">
        <v>460</v>
      </c>
      <c r="B111" s="30">
        <v>42235</v>
      </c>
      <c r="C111" t="s" s="13">
        <f>IF(A111='MEG'!A111,'MEG'!C111)</f>
        <v>476</v>
      </c>
      <c r="D111" s="14">
        <f>IF(B111='MEG'!B111,'MEG'!E111)</f>
        <v>1200</v>
      </c>
      <c r="E111" s="14">
        <v>1</v>
      </c>
      <c r="F111" s="14">
        <v>1</v>
      </c>
      <c r="G111" s="14">
        <f>IF(AND(E111=1,F111=1),1,0)</f>
        <v>1</v>
      </c>
      <c r="H111" s="57"/>
      <c r="I111" s="57"/>
      <c r="J111" s="57"/>
      <c r="K111" s="57"/>
      <c r="L111" s="57"/>
      <c r="M111" s="57"/>
      <c r="N111" s="57"/>
      <c r="O111" s="57"/>
      <c r="P111" s="57"/>
      <c r="Q111" s="57"/>
      <c r="R111" s="57"/>
      <c r="S111" s="57"/>
      <c r="T111" s="57"/>
      <c r="U111" s="57"/>
      <c r="V111" s="57"/>
      <c r="W111" s="57"/>
      <c r="X111" s="57"/>
      <c r="Y111" s="57"/>
      <c r="Z111" s="57"/>
      <c r="AA111" s="57"/>
    </row>
    <row r="112" ht="12" customHeight="1">
      <c r="A112" t="s" s="13">
        <v>222</v>
      </c>
      <c r="B112" s="30">
        <v>42234</v>
      </c>
      <c r="C112" t="s" s="13">
        <f>IF(A112='MEG'!A112,'MEG'!C112)</f>
        <v>473</v>
      </c>
      <c r="D112" s="14">
        <f>IF(B112='MEG'!B112,'MEG'!E112)</f>
        <v>1200</v>
      </c>
      <c r="E112" s="14">
        <v>1</v>
      </c>
      <c r="F112" s="14">
        <v>1</v>
      </c>
      <c r="G112" s="14">
        <f>IF(AND(E112=1,F112=1),1,0)</f>
        <v>1</v>
      </c>
      <c r="H112" s="57"/>
      <c r="I112" s="57"/>
      <c r="J112" s="57"/>
      <c r="K112" s="57"/>
      <c r="L112" s="57"/>
      <c r="M112" s="57"/>
      <c r="N112" s="57"/>
      <c r="O112" s="57"/>
      <c r="P112" s="57"/>
      <c r="Q112" s="57"/>
      <c r="R112" s="57"/>
      <c r="S112" s="57"/>
      <c r="T112" s="57"/>
      <c r="U112" s="57"/>
      <c r="V112" s="57"/>
      <c r="W112" s="57"/>
      <c r="X112" s="57"/>
      <c r="Y112" s="57"/>
      <c r="Z112" s="57"/>
      <c r="AA112" s="57"/>
    </row>
    <row r="113" ht="12" customHeight="1">
      <c r="A113" t="s" s="13">
        <v>293</v>
      </c>
      <c r="B113" s="30">
        <v>42373</v>
      </c>
      <c r="C113" t="s" s="13">
        <f>IF(A113='MEG'!A113,'MEG'!C113)</f>
        <v>473</v>
      </c>
      <c r="D113" s="14">
        <f>IF(B113='MEG'!B113,'MEG'!E113)</f>
        <v>1800</v>
      </c>
      <c r="E113" s="14">
        <v>1</v>
      </c>
      <c r="F113" s="14">
        <v>1</v>
      </c>
      <c r="G113" s="14">
        <f>IF(AND(E113=1,F113=1),1,0)</f>
        <v>1</v>
      </c>
      <c r="H113" s="57"/>
      <c r="I113" s="57"/>
      <c r="J113" s="57"/>
      <c r="K113" s="57"/>
      <c r="L113" s="57"/>
      <c r="M113" s="57"/>
      <c r="N113" s="57"/>
      <c r="O113" s="57"/>
      <c r="P113" s="57"/>
      <c r="Q113" s="57"/>
      <c r="R113" s="57"/>
      <c r="S113" s="57"/>
      <c r="T113" s="57"/>
      <c r="U113" s="57"/>
      <c r="V113" s="57"/>
      <c r="W113" s="57"/>
      <c r="X113" s="57"/>
      <c r="Y113" s="57"/>
      <c r="Z113" s="57"/>
      <c r="AA113" s="57"/>
    </row>
    <row r="114" ht="12" customHeight="1">
      <c r="A114" t="s" s="13">
        <v>223</v>
      </c>
      <c r="B114" s="30">
        <v>42237</v>
      </c>
      <c r="C114" t="s" s="13">
        <f>IF(A114='MEG'!A114,'MEG'!C114)</f>
        <v>473</v>
      </c>
      <c r="D114" s="14">
        <f>IF(B114='MEG'!B114,'MEG'!E114)</f>
        <v>1200</v>
      </c>
      <c r="E114" s="14">
        <v>1</v>
      </c>
      <c r="F114" s="14">
        <v>1</v>
      </c>
      <c r="G114" s="14">
        <f>IF(AND(E114=1,F114=1),1,0)</f>
        <v>1</v>
      </c>
      <c r="H114" s="57"/>
      <c r="I114" s="57"/>
      <c r="J114" s="57"/>
      <c r="K114" s="57"/>
      <c r="L114" s="57"/>
      <c r="M114" s="57"/>
      <c r="N114" s="57"/>
      <c r="O114" s="57"/>
      <c r="P114" s="57"/>
      <c r="Q114" s="57"/>
      <c r="R114" s="57"/>
      <c r="S114" s="57"/>
      <c r="T114" s="57"/>
      <c r="U114" s="57"/>
      <c r="V114" s="57"/>
      <c r="W114" s="57"/>
      <c r="X114" s="57"/>
      <c r="Y114" s="57"/>
      <c r="Z114" s="57"/>
      <c r="AA114" s="57"/>
    </row>
    <row r="115" ht="12" customHeight="1">
      <c r="A115" t="s" s="13">
        <v>294</v>
      </c>
      <c r="B115" s="30">
        <v>42367</v>
      </c>
      <c r="C115" t="s" s="13">
        <f>IF(A115='MEG'!A115,'MEG'!C115)</f>
        <v>473</v>
      </c>
      <c r="D115" s="14">
        <f>IF(B115='MEG'!B115,'MEG'!E115)</f>
        <v>1800</v>
      </c>
      <c r="E115" s="14">
        <v>1</v>
      </c>
      <c r="F115" s="14">
        <v>1</v>
      </c>
      <c r="G115" s="14">
        <f>IF(AND(E115=1,F115=1),1,0)</f>
        <v>1</v>
      </c>
      <c r="H115" s="57"/>
      <c r="I115" s="57"/>
      <c r="J115" s="57"/>
      <c r="K115" s="57"/>
      <c r="L115" s="57"/>
      <c r="M115" s="57"/>
      <c r="N115" s="57"/>
      <c r="O115" s="57"/>
      <c r="P115" s="57"/>
      <c r="Q115" s="57"/>
      <c r="R115" s="57"/>
      <c r="S115" s="57"/>
      <c r="T115" s="57"/>
      <c r="U115" s="57"/>
      <c r="V115" s="57"/>
      <c r="W115" s="57"/>
      <c r="X115" s="57"/>
      <c r="Y115" s="57"/>
      <c r="Z115" s="57"/>
      <c r="AA115" s="57"/>
    </row>
    <row r="116" ht="12" customHeight="1">
      <c r="A116" t="s" s="13">
        <v>225</v>
      </c>
      <c r="B116" s="30">
        <v>42250</v>
      </c>
      <c r="C116" t="s" s="13">
        <f>IF(A116='MEG'!A116,'MEG'!C116)</f>
        <v>473</v>
      </c>
      <c r="D116" s="14">
        <f>IF(B116='MEG'!B116,'MEG'!E116)</f>
        <v>1200</v>
      </c>
      <c r="E116" s="14">
        <v>1</v>
      </c>
      <c r="F116" s="14">
        <v>1</v>
      </c>
      <c r="G116" s="14">
        <f>IF(AND(E116=1,F116=1),1,0)</f>
        <v>1</v>
      </c>
      <c r="H116" s="57"/>
      <c r="I116" s="57"/>
      <c r="J116" s="57"/>
      <c r="K116" s="57"/>
      <c r="L116" s="57"/>
      <c r="M116" s="57"/>
      <c r="N116" s="57"/>
      <c r="O116" s="57"/>
      <c r="P116" s="57"/>
      <c r="Q116" s="57"/>
      <c r="R116" s="57"/>
      <c r="S116" s="57"/>
      <c r="T116" s="57"/>
      <c r="U116" s="57"/>
      <c r="V116" s="57"/>
      <c r="W116" s="57"/>
      <c r="X116" s="57"/>
      <c r="Y116" s="57"/>
      <c r="Z116" s="57"/>
      <c r="AA116" s="57"/>
    </row>
    <row r="117" ht="12" customHeight="1">
      <c r="A117" t="s" s="13">
        <v>295</v>
      </c>
      <c r="B117" s="30">
        <v>42373</v>
      </c>
      <c r="C117" t="s" s="13">
        <f>IF(A117='MEG'!A117,'MEG'!C117)</f>
        <v>473</v>
      </c>
      <c r="D117" s="14">
        <f>IF(B117='MEG'!B117,'MEG'!E117)</f>
        <v>1800</v>
      </c>
      <c r="E117" s="14">
        <v>1</v>
      </c>
      <c r="F117" s="14">
        <v>1</v>
      </c>
      <c r="G117" s="14">
        <f>IF(AND(E117=1,F117=1),1,0)</f>
        <v>1</v>
      </c>
      <c r="H117" s="57"/>
      <c r="I117" s="57"/>
      <c r="J117" s="57"/>
      <c r="K117" s="57"/>
      <c r="L117" s="57"/>
      <c r="M117" s="57"/>
      <c r="N117" s="57"/>
      <c r="O117" s="57"/>
      <c r="P117" s="57"/>
      <c r="Q117" s="57"/>
      <c r="R117" s="57"/>
      <c r="S117" s="57"/>
      <c r="T117" s="57"/>
      <c r="U117" s="57"/>
      <c r="V117" s="57"/>
      <c r="W117" s="57"/>
      <c r="X117" s="57"/>
      <c r="Y117" s="57"/>
      <c r="Z117" s="57"/>
      <c r="AA117" s="57"/>
    </row>
  </sheetData>
  <pageMargins left="0.747917" right="0.747917" top="0.984028" bottom="0.984028" header="0.511806" footer="0.511806"/>
  <pageSetup firstPageNumber="1" fitToHeight="1" fitToWidth="1" scale="100" useFirstPageNumber="0" orientation="portrait" pageOrder="downThenOver"/>
  <headerFooter>
    <oddFooter>&amp;C&amp;"Arial,Regular"&amp;12&amp;K000000&amp;P</oddFooter>
  </headerFooter>
</worksheet>
</file>

<file path=xl/worksheets/sheet9.xml><?xml version="1.0" encoding="utf-8"?>
<worksheet xmlns:r="http://schemas.openxmlformats.org/officeDocument/2006/relationships" xmlns="http://schemas.openxmlformats.org/spreadsheetml/2006/main">
  <dimension ref="A1:G93"/>
  <sheetViews>
    <sheetView workbookViewId="0" showGridLines="0" defaultGridColor="1"/>
  </sheetViews>
  <sheetFormatPr defaultColWidth="8.83333" defaultRowHeight="13" customHeight="1" outlineLevelRow="0" outlineLevelCol="0"/>
  <cols>
    <col min="1" max="1" width="13.6719" style="86" customWidth="1"/>
    <col min="2" max="2" width="9.85156" style="86" customWidth="1"/>
    <col min="3" max="3" width="9.67188" style="86" customWidth="1"/>
    <col min="4" max="4" width="12.6719" style="86" customWidth="1"/>
    <col min="5" max="5" width="6.67188" style="86" customWidth="1"/>
    <col min="6" max="7" width="23.1719" style="86" customWidth="1"/>
    <col min="8" max="256" width="8.85156" style="86" customWidth="1"/>
  </cols>
  <sheetData>
    <row r="1" ht="13.65" customHeight="1">
      <c r="A1" t="s" s="16">
        <v>55</v>
      </c>
      <c r="B1" t="s" s="16">
        <v>56</v>
      </c>
      <c r="C1" t="s" s="16">
        <v>58</v>
      </c>
      <c r="D1" t="s" s="16">
        <v>201</v>
      </c>
      <c r="E1" t="s" s="16">
        <v>202</v>
      </c>
      <c r="F1" t="s" s="16">
        <v>200</v>
      </c>
      <c r="G1" t="s" s="16">
        <v>206</v>
      </c>
    </row>
    <row r="2" ht="13.65" customHeight="1">
      <c r="A2" t="s" s="16">
        <v>99</v>
      </c>
      <c r="B2" t="s" s="16">
        <v>75</v>
      </c>
      <c r="C2" t="s" s="16">
        <v>100</v>
      </c>
      <c r="D2" s="18">
        <v>65</v>
      </c>
      <c r="E2" s="18">
        <v>37</v>
      </c>
      <c r="F2" s="18">
        <v>2</v>
      </c>
      <c r="G2" s="10"/>
    </row>
    <row r="3" ht="13.65" customHeight="1">
      <c r="A3" t="s" s="16">
        <v>101</v>
      </c>
      <c r="B3" t="s" s="16">
        <v>68</v>
      </c>
      <c r="C3" t="s" s="16">
        <v>102</v>
      </c>
      <c r="D3" s="18">
        <v>64</v>
      </c>
      <c r="E3" s="18">
        <v>40</v>
      </c>
      <c r="F3" s="18">
        <v>2</v>
      </c>
      <c r="G3" s="10"/>
    </row>
    <row r="4" ht="13.65" customHeight="1">
      <c r="A4" t="s" s="16">
        <v>138</v>
      </c>
      <c r="B4" t="s" s="16">
        <v>75</v>
      </c>
      <c r="C4" t="s" s="16">
        <v>139</v>
      </c>
      <c r="D4" s="18">
        <v>67</v>
      </c>
      <c r="E4" s="18">
        <v>40</v>
      </c>
      <c r="F4" s="18">
        <v>2</v>
      </c>
      <c r="G4" s="10"/>
    </row>
    <row r="5" ht="13.65" customHeight="1">
      <c r="A5" t="s" s="16">
        <v>105</v>
      </c>
      <c r="B5" t="s" s="16">
        <v>75</v>
      </c>
      <c r="C5" t="s" s="16">
        <v>106</v>
      </c>
      <c r="D5" s="18">
        <v>70</v>
      </c>
      <c r="E5" s="18">
        <v>41</v>
      </c>
      <c r="F5" s="18">
        <v>2</v>
      </c>
      <c r="G5" s="10"/>
    </row>
    <row r="6" ht="13.65" customHeight="1">
      <c r="A6" t="s" s="16">
        <v>107</v>
      </c>
      <c r="B6" t="s" s="16">
        <v>75</v>
      </c>
      <c r="C6" t="s" s="16">
        <v>108</v>
      </c>
      <c r="D6" s="18">
        <v>60</v>
      </c>
      <c r="E6" s="18">
        <v>39</v>
      </c>
      <c r="F6" s="18">
        <v>2</v>
      </c>
      <c r="G6" s="10"/>
    </row>
    <row r="7" ht="13.65" customHeight="1">
      <c r="A7" t="s" s="16">
        <v>141</v>
      </c>
      <c r="B7" t="s" s="16">
        <v>75</v>
      </c>
      <c r="C7" t="s" s="16">
        <v>129</v>
      </c>
      <c r="D7" s="18">
        <v>63</v>
      </c>
      <c r="E7" s="18">
        <v>39</v>
      </c>
      <c r="F7" s="18">
        <v>2</v>
      </c>
      <c r="G7" s="10"/>
    </row>
    <row r="8" ht="13.65" customHeight="1">
      <c r="A8" t="s" s="16">
        <v>110</v>
      </c>
      <c r="B8" t="s" s="16">
        <v>75</v>
      </c>
      <c r="C8" t="s" s="16">
        <v>111</v>
      </c>
      <c r="D8" s="18">
        <v>75</v>
      </c>
      <c r="E8" s="18">
        <v>39</v>
      </c>
      <c r="F8" s="18">
        <v>2</v>
      </c>
      <c r="G8" s="10"/>
    </row>
    <row r="9" ht="13.65" customHeight="1">
      <c r="A9" t="s" s="16">
        <v>112</v>
      </c>
      <c r="B9" t="s" s="16">
        <v>75</v>
      </c>
      <c r="C9" t="s" s="16">
        <v>113</v>
      </c>
      <c r="D9" s="18">
        <v>62</v>
      </c>
      <c r="E9" s="18">
        <v>42</v>
      </c>
      <c r="F9" s="18">
        <v>2</v>
      </c>
      <c r="G9" s="10"/>
    </row>
    <row r="10" ht="13.65" customHeight="1">
      <c r="A10" t="s" s="16">
        <v>114</v>
      </c>
      <c r="B10" t="s" s="16">
        <v>68</v>
      </c>
      <c r="C10" t="s" s="16">
        <v>108</v>
      </c>
      <c r="D10" s="18">
        <v>60</v>
      </c>
      <c r="E10" s="18">
        <v>39</v>
      </c>
      <c r="F10" s="18">
        <v>2</v>
      </c>
      <c r="G10" s="10"/>
    </row>
    <row r="11" ht="13.65" customHeight="1">
      <c r="A11" t="s" s="16">
        <v>115</v>
      </c>
      <c r="B11" t="s" s="16">
        <v>68</v>
      </c>
      <c r="C11" t="s" s="16">
        <v>116</v>
      </c>
      <c r="D11" s="18">
        <v>57</v>
      </c>
      <c r="E11" s="18">
        <v>40</v>
      </c>
      <c r="F11" s="18">
        <v>2</v>
      </c>
      <c r="G11" s="10"/>
    </row>
    <row r="12" ht="13.65" customHeight="1">
      <c r="A12" t="s" s="16">
        <v>117</v>
      </c>
      <c r="B12" t="s" s="16">
        <v>75</v>
      </c>
      <c r="C12" t="s" s="16">
        <v>118</v>
      </c>
      <c r="D12" s="18">
        <v>54</v>
      </c>
      <c r="E12" s="18">
        <v>39</v>
      </c>
      <c r="F12" s="18">
        <v>2</v>
      </c>
      <c r="G12" s="10"/>
    </row>
    <row r="13" ht="13.65" customHeight="1">
      <c r="A13" t="s" s="16">
        <v>119</v>
      </c>
      <c r="B13" t="s" s="16">
        <v>75</v>
      </c>
      <c r="C13" t="s" s="16">
        <v>116</v>
      </c>
      <c r="D13" s="18">
        <v>57</v>
      </c>
      <c r="E13" s="18">
        <v>41</v>
      </c>
      <c r="F13" s="18">
        <v>2</v>
      </c>
      <c r="G13" s="10"/>
    </row>
    <row r="14" ht="13.65" customHeight="1">
      <c r="A14" t="s" s="16">
        <v>120</v>
      </c>
      <c r="B14" t="s" s="16">
        <v>68</v>
      </c>
      <c r="C14" t="s" s="16">
        <v>121</v>
      </c>
      <c r="D14" s="18">
        <v>53</v>
      </c>
      <c r="E14" s="18">
        <v>39</v>
      </c>
      <c r="F14" s="18">
        <v>2</v>
      </c>
      <c r="G14" s="10"/>
    </row>
    <row r="15" ht="13.65" customHeight="1">
      <c r="A15" t="s" s="16">
        <v>122</v>
      </c>
      <c r="B15" t="s" s="16">
        <v>68</v>
      </c>
      <c r="C15" t="s" s="16">
        <v>118</v>
      </c>
      <c r="D15" s="18">
        <v>54</v>
      </c>
      <c r="E15" s="18">
        <v>39</v>
      </c>
      <c r="F15" s="18">
        <v>2</v>
      </c>
      <c r="G15" s="10"/>
    </row>
    <row r="16" ht="13.65" customHeight="1">
      <c r="A16" t="s" s="16">
        <v>124</v>
      </c>
      <c r="B16" t="s" s="16">
        <v>75</v>
      </c>
      <c r="C16" t="s" s="16">
        <v>207</v>
      </c>
      <c r="D16" s="18">
        <v>70</v>
      </c>
      <c r="E16" s="18">
        <v>40</v>
      </c>
      <c r="F16" s="18">
        <v>2</v>
      </c>
      <c r="G16" s="10"/>
    </row>
    <row r="17" ht="13.65" customHeight="1">
      <c r="A17" t="s" s="16">
        <v>125</v>
      </c>
      <c r="B17" t="s" s="16">
        <v>68</v>
      </c>
      <c r="C17" t="s" s="16">
        <v>208</v>
      </c>
      <c r="D17" s="18">
        <v>66</v>
      </c>
      <c r="E17" s="18">
        <v>40</v>
      </c>
      <c r="F17" s="18">
        <v>2</v>
      </c>
      <c r="G17" s="10"/>
    </row>
    <row r="18" ht="13.65" customHeight="1">
      <c r="A18" t="s" s="16">
        <v>127</v>
      </c>
      <c r="B18" t="s" s="16">
        <v>68</v>
      </c>
      <c r="C18" t="s" s="16">
        <v>116</v>
      </c>
      <c r="D18" s="18">
        <v>57</v>
      </c>
      <c r="E18" s="18">
        <v>38</v>
      </c>
      <c r="F18" s="18">
        <v>2</v>
      </c>
      <c r="G18" s="10"/>
    </row>
    <row r="19" ht="13.65" customHeight="1">
      <c r="A19" t="s" s="16">
        <v>150</v>
      </c>
      <c r="B19" t="s" s="16">
        <v>68</v>
      </c>
      <c r="C19" t="s" s="16">
        <v>151</v>
      </c>
      <c r="D19" s="18">
        <v>56</v>
      </c>
      <c r="E19" s="18">
        <v>39</v>
      </c>
      <c r="F19" s="18">
        <v>2</v>
      </c>
      <c r="G19" s="10"/>
    </row>
    <row r="20" ht="13.65" customHeight="1">
      <c r="A20" t="s" s="16">
        <v>152</v>
      </c>
      <c r="B20" t="s" s="16">
        <v>68</v>
      </c>
      <c r="C20" t="s" s="16">
        <v>118</v>
      </c>
      <c r="D20" s="18">
        <v>54</v>
      </c>
      <c r="E20" s="18">
        <v>40</v>
      </c>
      <c r="F20" s="18">
        <v>2</v>
      </c>
      <c r="G20" s="10"/>
    </row>
    <row r="21" ht="13.65" customHeight="1">
      <c r="A21" t="s" s="16">
        <v>153</v>
      </c>
      <c r="B21" t="s" s="16">
        <v>68</v>
      </c>
      <c r="C21" t="s" s="16">
        <v>129</v>
      </c>
      <c r="D21" s="18">
        <v>63</v>
      </c>
      <c r="E21" s="18">
        <v>38</v>
      </c>
      <c r="F21" s="18">
        <v>2</v>
      </c>
      <c r="G21" s="10"/>
    </row>
    <row r="22" ht="13.65" customHeight="1">
      <c r="A22" t="s" s="16">
        <v>161</v>
      </c>
      <c r="B22" t="s" s="16">
        <v>68</v>
      </c>
      <c r="C22" t="s" s="16">
        <v>108</v>
      </c>
      <c r="D22" s="18">
        <v>60</v>
      </c>
      <c r="E22" s="18">
        <v>42</v>
      </c>
      <c r="F22" s="18">
        <v>2</v>
      </c>
      <c r="G22" s="10"/>
    </row>
    <row r="23" ht="13.65" customHeight="1">
      <c r="A23" t="s" s="16">
        <v>164</v>
      </c>
      <c r="B23" t="s" s="16">
        <v>68</v>
      </c>
      <c r="C23" t="s" s="16">
        <v>165</v>
      </c>
      <c r="D23" s="18">
        <v>55</v>
      </c>
      <c r="E23" s="18">
        <v>39</v>
      </c>
      <c r="F23" s="18">
        <v>2</v>
      </c>
      <c r="G23" s="10"/>
    </row>
    <row r="24" ht="13.65" customHeight="1">
      <c r="A24" t="s" s="16">
        <v>166</v>
      </c>
      <c r="B24" t="s" s="16">
        <v>68</v>
      </c>
      <c r="C24" t="s" s="16">
        <v>102</v>
      </c>
      <c r="D24" s="18">
        <v>64</v>
      </c>
      <c r="E24" s="18">
        <v>40</v>
      </c>
      <c r="F24" s="18">
        <v>2</v>
      </c>
      <c r="G24" s="10"/>
    </row>
    <row r="25" ht="13.65" customHeight="1">
      <c r="A25" t="s" s="16">
        <v>167</v>
      </c>
      <c r="B25" t="s" s="16">
        <v>68</v>
      </c>
      <c r="C25" t="s" s="16">
        <v>113</v>
      </c>
      <c r="D25" s="18">
        <v>62</v>
      </c>
      <c r="E25" s="18">
        <v>38</v>
      </c>
      <c r="F25" s="18">
        <v>2</v>
      </c>
      <c r="G25" s="10"/>
    </row>
    <row r="26" ht="13.65" customHeight="1">
      <c r="A26" t="s" s="16">
        <v>168</v>
      </c>
      <c r="B26" t="s" s="16">
        <v>68</v>
      </c>
      <c r="C26" t="s" s="16">
        <v>207</v>
      </c>
      <c r="D26" s="18">
        <v>69</v>
      </c>
      <c r="E26" s="18">
        <v>39</v>
      </c>
      <c r="F26" s="18">
        <v>2</v>
      </c>
      <c r="G26" s="10"/>
    </row>
    <row r="27" ht="13.65" customHeight="1">
      <c r="A27" t="s" s="16">
        <v>172</v>
      </c>
      <c r="B27" t="s" s="16">
        <v>75</v>
      </c>
      <c r="C27" t="s" s="16">
        <v>173</v>
      </c>
      <c r="D27" s="18">
        <v>59</v>
      </c>
      <c r="E27" s="18">
        <v>40</v>
      </c>
      <c r="F27" s="18">
        <v>2</v>
      </c>
      <c r="G27" s="10"/>
    </row>
    <row r="28" ht="13.65" customHeight="1">
      <c r="A28" t="s" s="16">
        <v>174</v>
      </c>
      <c r="B28" t="s" s="16">
        <v>68</v>
      </c>
      <c r="C28" t="s" s="16">
        <v>100</v>
      </c>
      <c r="D28" s="18">
        <v>65</v>
      </c>
      <c r="E28" s="18">
        <v>38</v>
      </c>
      <c r="F28" s="18">
        <v>2</v>
      </c>
      <c r="G28" s="10"/>
    </row>
    <row r="29" ht="13.65" customHeight="1">
      <c r="A29" t="s" s="16">
        <v>175</v>
      </c>
      <c r="B29" t="s" s="16">
        <v>68</v>
      </c>
      <c r="C29" t="s" s="16">
        <v>102</v>
      </c>
      <c r="D29" s="18">
        <v>64</v>
      </c>
      <c r="E29" s="18">
        <v>39</v>
      </c>
      <c r="F29" s="18">
        <v>2</v>
      </c>
      <c r="G29" s="10"/>
    </row>
    <row r="30" ht="13.65" customHeight="1">
      <c r="A30" t="s" s="16">
        <v>176</v>
      </c>
      <c r="B30" t="s" s="16">
        <v>68</v>
      </c>
      <c r="C30" t="s" s="16">
        <v>165</v>
      </c>
      <c r="D30" s="18">
        <v>55</v>
      </c>
      <c r="E30" s="18">
        <v>39</v>
      </c>
      <c r="F30" s="18">
        <v>2</v>
      </c>
      <c r="G30" s="10"/>
    </row>
    <row r="31" ht="13.65" customHeight="1">
      <c r="A31" t="s" s="16">
        <v>177</v>
      </c>
      <c r="B31" t="s" s="16">
        <v>68</v>
      </c>
      <c r="C31" t="s" s="16">
        <v>116</v>
      </c>
      <c r="D31" s="18">
        <v>57</v>
      </c>
      <c r="E31" s="18">
        <v>39</v>
      </c>
      <c r="F31" s="18">
        <v>2</v>
      </c>
      <c r="G31" s="10"/>
    </row>
    <row r="32" ht="13.65" customHeight="1">
      <c r="A32" t="s" s="16">
        <v>179</v>
      </c>
      <c r="B32" t="s" s="16">
        <v>75</v>
      </c>
      <c r="C32" t="s" s="16">
        <v>173</v>
      </c>
      <c r="D32" s="18">
        <v>59</v>
      </c>
      <c r="E32" s="18">
        <v>42</v>
      </c>
      <c r="F32" s="18">
        <v>2</v>
      </c>
      <c r="G32" t="s" s="16">
        <v>209</v>
      </c>
    </row>
    <row r="33" ht="13.65" customHeight="1">
      <c r="A33" t="s" s="16">
        <v>180</v>
      </c>
      <c r="B33" t="s" s="16">
        <v>75</v>
      </c>
      <c r="C33" t="s" s="16">
        <v>181</v>
      </c>
      <c r="D33" s="18">
        <v>68</v>
      </c>
      <c r="E33" s="18">
        <v>42</v>
      </c>
      <c r="F33" s="18">
        <v>2</v>
      </c>
      <c r="G33" s="10"/>
    </row>
    <row r="34" ht="13.65" customHeight="1">
      <c r="A34" t="s" s="16">
        <v>182</v>
      </c>
      <c r="B34" t="s" s="16">
        <v>68</v>
      </c>
      <c r="C34" t="s" s="16">
        <v>183</v>
      </c>
      <c r="D34" s="18">
        <v>53</v>
      </c>
      <c r="E34" s="18">
        <v>40</v>
      </c>
      <c r="F34" s="18">
        <v>2</v>
      </c>
      <c r="G34" s="10"/>
    </row>
    <row r="35" ht="13.65" customHeight="1">
      <c r="A35" t="s" s="16">
        <v>184</v>
      </c>
      <c r="B35" t="s" s="16">
        <v>75</v>
      </c>
      <c r="C35" t="s" s="16">
        <v>121</v>
      </c>
      <c r="D35" s="18">
        <v>53</v>
      </c>
      <c r="E35" s="18">
        <v>41</v>
      </c>
      <c r="F35" s="18">
        <v>2</v>
      </c>
      <c r="G35" s="10"/>
    </row>
    <row r="36" ht="13.65" customHeight="1">
      <c r="A36" t="s" s="16">
        <v>210</v>
      </c>
      <c r="B36" t="s" s="16">
        <v>75</v>
      </c>
      <c r="C36" t="s" s="16">
        <v>118</v>
      </c>
      <c r="D36" s="18">
        <v>54</v>
      </c>
      <c r="E36" s="18">
        <v>41</v>
      </c>
      <c r="F36" s="18">
        <v>2</v>
      </c>
      <c r="G36" s="10"/>
    </row>
    <row r="37" ht="13.65" customHeight="1">
      <c r="A37" t="s" s="16">
        <v>211</v>
      </c>
      <c r="B37" t="s" s="16">
        <v>75</v>
      </c>
      <c r="C37" t="s" s="16">
        <v>165</v>
      </c>
      <c r="D37" s="18">
        <v>55</v>
      </c>
      <c r="E37" s="18">
        <v>41</v>
      </c>
      <c r="F37" s="18">
        <v>2</v>
      </c>
      <c r="G37" s="10"/>
    </row>
    <row r="38" ht="13.65" customHeight="1">
      <c r="A38" t="s" s="16">
        <v>185</v>
      </c>
      <c r="B38" t="s" s="16">
        <v>68</v>
      </c>
      <c r="C38" t="s" s="16">
        <v>186</v>
      </c>
      <c r="D38" s="18">
        <v>58</v>
      </c>
      <c r="E38" s="18">
        <v>42</v>
      </c>
      <c r="F38" s="18">
        <v>2</v>
      </c>
      <c r="G38" s="10"/>
    </row>
    <row r="39" ht="13.65" customHeight="1">
      <c r="A39" t="s" s="16">
        <v>212</v>
      </c>
      <c r="B39" t="s" s="16">
        <v>68</v>
      </c>
      <c r="C39" t="s" s="16">
        <v>108</v>
      </c>
      <c r="D39" s="18">
        <v>60</v>
      </c>
      <c r="E39" s="18">
        <v>39</v>
      </c>
      <c r="F39" s="18">
        <v>2</v>
      </c>
      <c r="G39" s="10"/>
    </row>
    <row r="40" ht="13.65" customHeight="1">
      <c r="A40" t="s" s="16">
        <v>213</v>
      </c>
      <c r="B40" t="s" s="16">
        <v>75</v>
      </c>
      <c r="C40" t="s" s="16">
        <v>129</v>
      </c>
      <c r="D40" s="18">
        <v>63</v>
      </c>
      <c r="E40" s="18">
        <v>39</v>
      </c>
      <c r="F40" s="18">
        <v>2</v>
      </c>
      <c r="G40" s="10"/>
    </row>
    <row r="41" ht="13.65" customHeight="1">
      <c r="A41" t="s" s="16">
        <v>214</v>
      </c>
      <c r="B41" t="s" s="16">
        <v>75</v>
      </c>
      <c r="C41" t="s" s="16">
        <v>173</v>
      </c>
      <c r="D41" s="18">
        <v>59</v>
      </c>
      <c r="E41" s="18">
        <v>39</v>
      </c>
      <c r="F41" s="18">
        <v>2</v>
      </c>
      <c r="G41" s="10"/>
    </row>
    <row r="42" ht="13.65" customHeight="1">
      <c r="A42" t="s" s="16">
        <v>215</v>
      </c>
      <c r="B42" t="s" s="16">
        <v>68</v>
      </c>
      <c r="C42" t="s" s="16">
        <v>102</v>
      </c>
      <c r="D42" s="18">
        <v>64</v>
      </c>
      <c r="E42" s="18">
        <v>39</v>
      </c>
      <c r="F42" s="18">
        <v>2</v>
      </c>
      <c r="G42" s="10"/>
    </row>
    <row r="43" ht="13.65" customHeight="1">
      <c r="A43" t="s" s="16">
        <v>216</v>
      </c>
      <c r="B43" t="s" s="16">
        <v>75</v>
      </c>
      <c r="C43" t="s" s="16">
        <v>102</v>
      </c>
      <c r="D43" s="18">
        <v>64</v>
      </c>
      <c r="E43" s="18">
        <v>41</v>
      </c>
      <c r="F43" s="18">
        <v>2</v>
      </c>
      <c r="G43" s="10"/>
    </row>
    <row r="44" ht="13.65" customHeight="1">
      <c r="A44" t="s" s="16">
        <v>217</v>
      </c>
      <c r="B44" t="s" s="16">
        <v>68</v>
      </c>
      <c r="C44" t="s" s="16">
        <v>118</v>
      </c>
      <c r="D44" s="18">
        <v>54</v>
      </c>
      <c r="E44" s="18">
        <v>40</v>
      </c>
      <c r="F44" s="18">
        <v>2</v>
      </c>
      <c r="G44" s="10"/>
    </row>
    <row r="45" ht="13.65" customHeight="1">
      <c r="A45" t="s" s="16">
        <v>187</v>
      </c>
      <c r="B45" t="s" s="16">
        <v>68</v>
      </c>
      <c r="C45" t="s" s="16">
        <v>151</v>
      </c>
      <c r="D45" s="18">
        <v>56</v>
      </c>
      <c r="E45" s="18">
        <v>40</v>
      </c>
      <c r="F45" s="18">
        <v>2</v>
      </c>
      <c r="G45" s="10"/>
    </row>
    <row r="46" ht="13.65" customHeight="1">
      <c r="A46" t="s" s="16">
        <v>218</v>
      </c>
      <c r="B46" t="s" s="16">
        <v>68</v>
      </c>
      <c r="C46" t="s" s="16">
        <v>121</v>
      </c>
      <c r="D46" s="18">
        <v>53</v>
      </c>
      <c r="E46" s="18">
        <v>38</v>
      </c>
      <c r="F46" s="18">
        <v>2</v>
      </c>
      <c r="G46" s="10"/>
    </row>
    <row r="47" ht="13.65" customHeight="1">
      <c r="A47" t="s" s="16">
        <v>128</v>
      </c>
      <c r="B47" t="s" s="16">
        <v>68</v>
      </c>
      <c r="C47" t="s" s="16">
        <v>129</v>
      </c>
      <c r="D47" s="18">
        <v>63</v>
      </c>
      <c r="E47" s="18">
        <v>40</v>
      </c>
      <c r="F47" s="18">
        <v>2</v>
      </c>
      <c r="G47" s="10"/>
    </row>
    <row r="48" ht="13.65" customHeight="1">
      <c r="A48" t="s" s="16">
        <v>219</v>
      </c>
      <c r="B48" t="s" s="16">
        <v>68</v>
      </c>
      <c r="C48" t="s" s="16">
        <v>106</v>
      </c>
      <c r="D48" s="18">
        <v>70</v>
      </c>
      <c r="E48" s="18">
        <v>41</v>
      </c>
      <c r="F48" s="18">
        <v>2</v>
      </c>
      <c r="G48" s="10"/>
    </row>
    <row r="49" ht="13.65" customHeight="1">
      <c r="A49" t="s" s="16">
        <v>220</v>
      </c>
      <c r="B49" t="s" s="16">
        <v>68</v>
      </c>
      <c r="C49" t="s" s="16">
        <v>100</v>
      </c>
      <c r="D49" s="18">
        <v>65</v>
      </c>
      <c r="E49" s="18">
        <v>40</v>
      </c>
      <c r="F49" s="18">
        <v>2</v>
      </c>
      <c r="G49" s="10"/>
    </row>
    <row r="50" ht="13.65" customHeight="1">
      <c r="A50" t="s" s="16">
        <v>221</v>
      </c>
      <c r="B50" t="s" s="16">
        <v>75</v>
      </c>
      <c r="C50" t="s" s="16">
        <v>165</v>
      </c>
      <c r="D50" s="18">
        <v>55</v>
      </c>
      <c r="E50" s="18">
        <v>40</v>
      </c>
      <c r="F50" s="18">
        <v>2</v>
      </c>
      <c r="G50" s="10"/>
    </row>
    <row r="51" ht="13.65" customHeight="1">
      <c r="A51" t="s" s="16">
        <v>222</v>
      </c>
      <c r="B51" t="s" s="16">
        <v>75</v>
      </c>
      <c r="C51" t="s" s="16">
        <v>118</v>
      </c>
      <c r="D51" s="18">
        <v>54</v>
      </c>
      <c r="E51" s="18">
        <v>38</v>
      </c>
      <c r="F51" s="18">
        <v>2</v>
      </c>
      <c r="G51" s="10"/>
    </row>
    <row r="52" ht="13.65" customHeight="1">
      <c r="A52" t="s" s="16">
        <v>223</v>
      </c>
      <c r="B52" t="s" s="16">
        <v>75</v>
      </c>
      <c r="C52" t="s" s="16">
        <v>173</v>
      </c>
      <c r="D52" s="18">
        <v>59</v>
      </c>
      <c r="E52" t="s" s="16">
        <v>487</v>
      </c>
      <c r="F52" s="18">
        <v>2</v>
      </c>
      <c r="G52" s="10"/>
    </row>
    <row r="53" ht="13.65" customHeight="1">
      <c r="A53" t="s" s="16">
        <v>225</v>
      </c>
      <c r="B53" t="s" s="16">
        <v>68</v>
      </c>
      <c r="C53" t="s" s="16">
        <v>113</v>
      </c>
      <c r="D53" s="18">
        <v>62</v>
      </c>
      <c r="E53" s="18">
        <v>40</v>
      </c>
      <c r="F53" s="18">
        <v>2</v>
      </c>
      <c r="G53" s="10"/>
    </row>
    <row r="54" ht="13.65" customHeight="1">
      <c r="A54" t="s" s="16">
        <v>236</v>
      </c>
      <c r="B54" t="s" s="16">
        <v>75</v>
      </c>
      <c r="C54" t="s" s="16">
        <v>237</v>
      </c>
      <c r="D54" s="18">
        <v>206</v>
      </c>
      <c r="E54" s="18">
        <v>44</v>
      </c>
      <c r="F54" s="18">
        <v>6</v>
      </c>
      <c r="G54" s="10"/>
    </row>
    <row r="55" ht="13.65" customHeight="1">
      <c r="A55" t="s" s="16">
        <v>238</v>
      </c>
      <c r="B55" t="s" s="16">
        <v>68</v>
      </c>
      <c r="C55" t="s" s="16">
        <v>239</v>
      </c>
      <c r="D55" s="18">
        <v>194</v>
      </c>
      <c r="E55" s="18">
        <v>44</v>
      </c>
      <c r="F55" s="18">
        <v>6</v>
      </c>
      <c r="G55" s="10"/>
    </row>
    <row r="56" ht="13.65" customHeight="1">
      <c r="A56" t="s" s="16">
        <v>240</v>
      </c>
      <c r="B56" t="s" s="16">
        <v>75</v>
      </c>
      <c r="C56" t="s" s="16">
        <v>241</v>
      </c>
      <c r="D56" s="18">
        <v>208</v>
      </c>
      <c r="E56" s="18">
        <v>44</v>
      </c>
      <c r="F56" s="18">
        <v>6</v>
      </c>
      <c r="G56" s="10"/>
    </row>
    <row r="57" ht="13.65" customHeight="1">
      <c r="A57" t="s" s="16">
        <v>242</v>
      </c>
      <c r="B57" t="s" s="16">
        <v>75</v>
      </c>
      <c r="C57" t="s" s="16">
        <v>243</v>
      </c>
      <c r="D57" s="18">
        <v>189</v>
      </c>
      <c r="E57" s="18">
        <v>44</v>
      </c>
      <c r="F57" s="18">
        <v>6</v>
      </c>
      <c r="G57" s="10"/>
    </row>
    <row r="58" ht="13.65" customHeight="1">
      <c r="A58" t="s" s="16">
        <v>244</v>
      </c>
      <c r="B58" t="s" s="16">
        <v>75</v>
      </c>
      <c r="C58" t="s" s="16">
        <v>245</v>
      </c>
      <c r="D58" s="18">
        <v>185</v>
      </c>
      <c r="E58" s="18">
        <v>42</v>
      </c>
      <c r="F58" s="18">
        <v>6</v>
      </c>
      <c r="G58" s="10"/>
    </row>
    <row r="59" ht="13.65" customHeight="1">
      <c r="A59" t="s" s="16">
        <v>246</v>
      </c>
      <c r="B59" t="s" s="16">
        <v>75</v>
      </c>
      <c r="C59" t="s" s="16">
        <v>247</v>
      </c>
      <c r="D59" s="18">
        <v>190</v>
      </c>
      <c r="E59" s="18">
        <v>44</v>
      </c>
      <c r="F59" s="18">
        <v>6</v>
      </c>
      <c r="G59" s="10"/>
    </row>
    <row r="60" ht="13.65" customHeight="1">
      <c r="A60" t="s" s="16">
        <v>248</v>
      </c>
      <c r="B60" t="s" s="16">
        <v>68</v>
      </c>
      <c r="C60" t="s" s="16">
        <v>249</v>
      </c>
      <c r="D60" s="18">
        <v>191</v>
      </c>
      <c r="E60" s="18">
        <v>43</v>
      </c>
      <c r="F60" s="18">
        <v>6</v>
      </c>
      <c r="G60" s="10"/>
    </row>
    <row r="61" ht="13.65" customHeight="1">
      <c r="A61" t="s" s="16">
        <v>250</v>
      </c>
      <c r="B61" t="s" s="16">
        <v>75</v>
      </c>
      <c r="C61" t="s" s="16">
        <v>251</v>
      </c>
      <c r="D61" s="18">
        <v>193</v>
      </c>
      <c r="E61" s="18">
        <v>44</v>
      </c>
      <c r="F61" s="18">
        <v>6</v>
      </c>
      <c r="G61" s="10"/>
    </row>
    <row r="62" ht="13.65" customHeight="1">
      <c r="A62" t="s" s="16">
        <v>252</v>
      </c>
      <c r="B62" t="s" s="16">
        <v>75</v>
      </c>
      <c r="C62" t="s" s="16">
        <v>239</v>
      </c>
      <c r="D62" s="18">
        <v>194</v>
      </c>
      <c r="E62" s="18">
        <v>46</v>
      </c>
      <c r="F62" s="18">
        <v>6</v>
      </c>
      <c r="G62" s="10"/>
    </row>
    <row r="63" ht="13.65" customHeight="1">
      <c r="A63" t="s" s="16">
        <v>253</v>
      </c>
      <c r="B63" t="s" s="16">
        <v>68</v>
      </c>
      <c r="C63" t="s" s="16">
        <v>254</v>
      </c>
      <c r="D63" s="18">
        <v>201</v>
      </c>
      <c r="E63" s="18">
        <v>49</v>
      </c>
      <c r="F63" s="18">
        <v>6</v>
      </c>
      <c r="G63" s="10"/>
    </row>
    <row r="64" ht="13.65" customHeight="1">
      <c r="A64" t="s" s="16">
        <v>255</v>
      </c>
      <c r="B64" t="s" s="16">
        <v>68</v>
      </c>
      <c r="C64" t="s" s="16">
        <v>256</v>
      </c>
      <c r="D64" s="18">
        <v>188</v>
      </c>
      <c r="E64" s="18">
        <v>43</v>
      </c>
      <c r="F64" s="18">
        <v>6</v>
      </c>
      <c r="G64" s="10"/>
    </row>
    <row r="65" ht="13.65" customHeight="1">
      <c r="A65" t="s" s="16">
        <v>257</v>
      </c>
      <c r="B65" t="s" s="16">
        <v>68</v>
      </c>
      <c r="C65" t="s" s="16">
        <v>258</v>
      </c>
      <c r="D65" s="18">
        <v>197</v>
      </c>
      <c r="E65" s="18">
        <v>46</v>
      </c>
      <c r="F65" s="18">
        <v>6</v>
      </c>
      <c r="G65" s="10"/>
    </row>
    <row r="66" ht="13.65" customHeight="1">
      <c r="A66" t="s" s="16">
        <v>259</v>
      </c>
      <c r="B66" t="s" s="16">
        <v>68</v>
      </c>
      <c r="C66" t="s" s="16">
        <v>260</v>
      </c>
      <c r="D66" s="18">
        <v>186</v>
      </c>
      <c r="E66" s="18">
        <v>43</v>
      </c>
      <c r="F66" s="18">
        <v>6</v>
      </c>
      <c r="G66" s="10"/>
    </row>
    <row r="67" ht="13.65" customHeight="1">
      <c r="A67" t="s" s="16">
        <v>261</v>
      </c>
      <c r="B67" t="s" s="16">
        <v>68</v>
      </c>
      <c r="C67" t="s" s="16">
        <v>251</v>
      </c>
      <c r="D67" s="18">
        <v>193</v>
      </c>
      <c r="E67" s="18">
        <v>44</v>
      </c>
      <c r="F67" s="18">
        <v>6</v>
      </c>
      <c r="G67" s="10"/>
    </row>
    <row r="68" ht="13.65" customHeight="1">
      <c r="A68" t="s" s="16">
        <v>262</v>
      </c>
      <c r="B68" t="s" s="16">
        <v>68</v>
      </c>
      <c r="C68" t="s" s="16">
        <v>243</v>
      </c>
      <c r="D68" s="18">
        <v>189</v>
      </c>
      <c r="E68" s="18">
        <v>45</v>
      </c>
      <c r="F68" s="18">
        <v>6</v>
      </c>
      <c r="G68" s="10"/>
    </row>
    <row r="69" ht="13.65" customHeight="1">
      <c r="A69" t="s" s="16">
        <v>263</v>
      </c>
      <c r="B69" t="s" s="16">
        <v>68</v>
      </c>
      <c r="C69" t="s" s="16">
        <v>243</v>
      </c>
      <c r="D69" s="18">
        <v>189</v>
      </c>
      <c r="E69" s="18">
        <v>43</v>
      </c>
      <c r="F69" s="18">
        <v>6</v>
      </c>
      <c r="G69" s="10"/>
    </row>
    <row r="70" ht="13.65" customHeight="1">
      <c r="A70" t="s" s="16">
        <v>264</v>
      </c>
      <c r="B70" t="s" s="16">
        <v>68</v>
      </c>
      <c r="C70" t="s" s="16">
        <v>265</v>
      </c>
      <c r="D70" s="18">
        <v>198</v>
      </c>
      <c r="E70" s="18">
        <v>46</v>
      </c>
      <c r="F70" s="18">
        <v>6</v>
      </c>
      <c r="G70" s="10"/>
    </row>
    <row r="71" ht="13.65" customHeight="1">
      <c r="A71" t="s" s="16">
        <v>266</v>
      </c>
      <c r="B71" t="s" s="16">
        <v>68</v>
      </c>
      <c r="C71" t="s" s="16">
        <v>267</v>
      </c>
      <c r="D71" s="18">
        <v>199</v>
      </c>
      <c r="E71" s="18">
        <v>43</v>
      </c>
      <c r="F71" s="18">
        <v>6</v>
      </c>
      <c r="G71" s="10"/>
    </row>
    <row r="72" ht="13.65" customHeight="1">
      <c r="A72" t="s" s="16">
        <v>268</v>
      </c>
      <c r="B72" t="s" s="16">
        <v>68</v>
      </c>
      <c r="C72" t="s" s="16">
        <v>269</v>
      </c>
      <c r="D72" s="18">
        <v>202</v>
      </c>
      <c r="E72" s="18">
        <v>44</v>
      </c>
      <c r="F72" s="18">
        <v>6</v>
      </c>
      <c r="G72" s="10"/>
    </row>
    <row r="73" ht="13.65" customHeight="1">
      <c r="A73" t="s" s="16">
        <v>270</v>
      </c>
      <c r="B73" t="s" s="16">
        <v>75</v>
      </c>
      <c r="C73" t="s" s="16">
        <v>271</v>
      </c>
      <c r="D73" s="18">
        <v>179</v>
      </c>
      <c r="E73" s="18">
        <v>45</v>
      </c>
      <c r="F73" s="18">
        <v>6</v>
      </c>
      <c r="G73" s="10"/>
    </row>
    <row r="74" ht="13.65" customHeight="1">
      <c r="A74" t="s" s="16">
        <v>272</v>
      </c>
      <c r="B74" t="s" s="16">
        <v>68</v>
      </c>
      <c r="C74" t="s" s="16">
        <v>258</v>
      </c>
      <c r="D74" s="18">
        <v>197</v>
      </c>
      <c r="E74" s="18">
        <v>42</v>
      </c>
      <c r="F74" s="18">
        <v>6</v>
      </c>
      <c r="G74" s="10"/>
    </row>
    <row r="75" ht="13.65" customHeight="1">
      <c r="A75" t="s" s="16">
        <v>273</v>
      </c>
      <c r="B75" t="s" s="16">
        <v>68</v>
      </c>
      <c r="C75" t="s" s="16">
        <v>274</v>
      </c>
      <c r="D75" s="18">
        <v>182</v>
      </c>
      <c r="E75" s="18">
        <v>42</v>
      </c>
      <c r="F75" s="18">
        <v>6</v>
      </c>
      <c r="G75" s="10"/>
    </row>
    <row r="76" ht="13.65" customHeight="1">
      <c r="A76" t="s" s="16">
        <v>275</v>
      </c>
      <c r="B76" t="s" s="16">
        <v>68</v>
      </c>
      <c r="C76" t="s" s="16">
        <v>243</v>
      </c>
      <c r="D76" s="18">
        <v>189</v>
      </c>
      <c r="E76" s="18">
        <v>41</v>
      </c>
      <c r="F76" s="18">
        <v>6</v>
      </c>
      <c r="G76" s="10"/>
    </row>
    <row r="77" ht="13.65" customHeight="1">
      <c r="A77" t="s" s="16">
        <v>276</v>
      </c>
      <c r="B77" t="s" s="16">
        <v>75</v>
      </c>
      <c r="C77" t="s" s="16">
        <v>258</v>
      </c>
      <c r="D77" s="18">
        <v>197</v>
      </c>
      <c r="E77" s="18">
        <v>47</v>
      </c>
      <c r="F77" s="18">
        <v>6</v>
      </c>
      <c r="G77" s="10"/>
    </row>
    <row r="78" ht="13.65" customHeight="1">
      <c r="A78" t="s" s="16">
        <v>277</v>
      </c>
      <c r="B78" t="s" s="16">
        <v>75</v>
      </c>
      <c r="C78" t="s" s="16">
        <v>278</v>
      </c>
      <c r="D78" s="18">
        <v>187</v>
      </c>
      <c r="E78" s="18">
        <v>50</v>
      </c>
      <c r="F78" s="18">
        <v>6</v>
      </c>
      <c r="G78" s="10"/>
    </row>
    <row r="79" ht="13.65" customHeight="1">
      <c r="A79" t="s" s="16">
        <v>279</v>
      </c>
      <c r="B79" t="s" s="16">
        <v>68</v>
      </c>
      <c r="C79" t="s" s="16">
        <v>256</v>
      </c>
      <c r="D79" s="18">
        <v>188</v>
      </c>
      <c r="E79" s="18">
        <v>43</v>
      </c>
      <c r="F79" s="18">
        <v>6</v>
      </c>
      <c r="G79" s="10"/>
    </row>
    <row r="80" ht="13.65" customHeight="1">
      <c r="A80" t="s" s="16">
        <v>280</v>
      </c>
      <c r="B80" t="s" s="16">
        <v>75</v>
      </c>
      <c r="C80" t="s" s="16">
        <v>278</v>
      </c>
      <c r="D80" s="18">
        <v>187</v>
      </c>
      <c r="E80" s="18">
        <v>42</v>
      </c>
      <c r="F80" s="18">
        <v>6</v>
      </c>
      <c r="G80" s="10"/>
    </row>
    <row r="81" ht="13.65" customHeight="1">
      <c r="A81" t="s" s="16">
        <v>281</v>
      </c>
      <c r="B81" t="s" s="16">
        <v>75</v>
      </c>
      <c r="C81" t="s" s="16">
        <v>278</v>
      </c>
      <c r="D81" s="18">
        <v>187</v>
      </c>
      <c r="E81" s="18">
        <v>44</v>
      </c>
      <c r="F81" s="18">
        <v>6</v>
      </c>
      <c r="G81" s="10"/>
    </row>
    <row r="82" ht="13.65" customHeight="1">
      <c r="A82" t="s" s="16">
        <v>282</v>
      </c>
      <c r="B82" t="s" s="16">
        <v>75</v>
      </c>
      <c r="C82" t="s" s="16">
        <v>256</v>
      </c>
      <c r="D82" s="18">
        <v>188</v>
      </c>
      <c r="E82" s="18">
        <v>43</v>
      </c>
      <c r="F82" s="18">
        <v>6</v>
      </c>
      <c r="G82" s="10"/>
    </row>
    <row r="83" ht="13.65" customHeight="1">
      <c r="A83" t="s" s="16">
        <v>283</v>
      </c>
      <c r="B83" t="s" s="16">
        <v>68</v>
      </c>
      <c r="C83" t="s" s="16">
        <v>260</v>
      </c>
      <c r="D83" s="18">
        <v>186</v>
      </c>
      <c r="E83" s="18">
        <v>44</v>
      </c>
      <c r="F83" s="18">
        <v>6</v>
      </c>
      <c r="G83" s="10"/>
    </row>
    <row r="84" ht="13.65" customHeight="1">
      <c r="A84" t="s" s="16">
        <v>284</v>
      </c>
      <c r="B84" t="s" s="16">
        <v>75</v>
      </c>
      <c r="C84" t="s" s="16">
        <v>249</v>
      </c>
      <c r="D84" s="18">
        <v>191</v>
      </c>
      <c r="E84" s="18">
        <v>45</v>
      </c>
      <c r="F84" s="18">
        <v>6</v>
      </c>
      <c r="G84" s="10"/>
    </row>
    <row r="85" ht="13.65" customHeight="1">
      <c r="A85" t="s" s="16">
        <v>285</v>
      </c>
      <c r="B85" t="s" s="16">
        <v>68</v>
      </c>
      <c r="C85" t="s" s="16">
        <v>256</v>
      </c>
      <c r="D85" s="18">
        <v>188</v>
      </c>
      <c r="E85" s="18">
        <v>45</v>
      </c>
      <c r="F85" s="18">
        <v>6</v>
      </c>
      <c r="G85" s="10"/>
    </row>
    <row r="86" ht="13.65" customHeight="1">
      <c r="A86" t="s" s="16">
        <v>286</v>
      </c>
      <c r="B86" t="s" s="16">
        <v>68</v>
      </c>
      <c r="C86" t="s" s="16">
        <v>287</v>
      </c>
      <c r="D86" s="18">
        <v>204</v>
      </c>
      <c r="E86" s="18">
        <v>45</v>
      </c>
      <c r="F86" s="18">
        <v>6</v>
      </c>
      <c r="G86" s="10"/>
    </row>
    <row r="87" ht="13.65" customHeight="1">
      <c r="A87" t="s" s="16">
        <v>288</v>
      </c>
      <c r="B87" t="s" s="16">
        <v>68</v>
      </c>
      <c r="C87" t="s" s="16">
        <v>256</v>
      </c>
      <c r="D87" s="18">
        <v>188</v>
      </c>
      <c r="E87" s="18">
        <v>42</v>
      </c>
      <c r="F87" s="18">
        <v>6</v>
      </c>
      <c r="G87" s="10"/>
    </row>
    <row r="88" ht="13.65" customHeight="1">
      <c r="A88" t="s" s="16">
        <v>289</v>
      </c>
      <c r="B88" t="s" s="16">
        <v>68</v>
      </c>
      <c r="C88" t="s" s="16">
        <v>290</v>
      </c>
      <c r="D88" s="18">
        <v>192</v>
      </c>
      <c r="E88" s="18">
        <v>43</v>
      </c>
      <c r="F88" s="18">
        <v>6</v>
      </c>
      <c r="G88" s="10"/>
    </row>
    <row r="89" ht="13.65" customHeight="1">
      <c r="A89" t="s" s="16">
        <v>291</v>
      </c>
      <c r="B89" t="s" s="16">
        <v>68</v>
      </c>
      <c r="C89" t="s" s="16">
        <v>251</v>
      </c>
      <c r="D89" s="18">
        <v>193</v>
      </c>
      <c r="E89" s="18">
        <v>44</v>
      </c>
      <c r="F89" s="18">
        <v>6</v>
      </c>
      <c r="G89" s="10"/>
    </row>
    <row r="90" ht="13.65" customHeight="1">
      <c r="A90" t="s" s="16">
        <v>292</v>
      </c>
      <c r="B90" t="s" s="16">
        <v>75</v>
      </c>
      <c r="C90" t="s" s="16">
        <v>243</v>
      </c>
      <c r="D90" s="18">
        <v>189</v>
      </c>
      <c r="E90" s="18">
        <v>45</v>
      </c>
      <c r="F90" s="18">
        <v>6</v>
      </c>
      <c r="G90" s="10"/>
    </row>
    <row r="91" ht="13.65" customHeight="1">
      <c r="A91" t="s" s="16">
        <v>293</v>
      </c>
      <c r="B91" t="s" s="16">
        <v>75</v>
      </c>
      <c r="C91" t="s" s="16">
        <v>251</v>
      </c>
      <c r="D91" s="18">
        <v>193</v>
      </c>
      <c r="E91" s="18">
        <v>44</v>
      </c>
      <c r="F91" s="18">
        <v>6</v>
      </c>
      <c r="G91" s="10"/>
    </row>
    <row r="92" ht="13.65" customHeight="1">
      <c r="A92" t="s" s="16">
        <v>294</v>
      </c>
      <c r="B92" t="s" s="16">
        <v>75</v>
      </c>
      <c r="C92" t="s" s="16">
        <v>260</v>
      </c>
      <c r="D92" s="18">
        <v>186</v>
      </c>
      <c r="E92" s="18">
        <v>43</v>
      </c>
      <c r="F92" s="18">
        <v>6</v>
      </c>
      <c r="G92" s="10"/>
    </row>
    <row r="93" ht="13.65" customHeight="1">
      <c r="A93" t="s" s="16">
        <v>295</v>
      </c>
      <c r="B93" t="s" s="16">
        <v>68</v>
      </c>
      <c r="C93" t="s" s="16">
        <v>245</v>
      </c>
      <c r="D93" s="18">
        <v>185</v>
      </c>
      <c r="E93" s="18">
        <v>43</v>
      </c>
      <c r="F93" s="18">
        <v>6</v>
      </c>
      <c r="G93" s="10"/>
    </row>
  </sheetData>
  <pageMargins left="0.7875" right="0.7875" top="1.05278" bottom="1.05278" header="0.7875" footer="0.7875"/>
  <pageSetup firstPageNumber="1" fitToHeight="1" fitToWidth="1" scale="100" useFirstPageNumber="0" orientation="portrait" pageOrder="downThenOver"/>
  <headerFooter>
    <oddHeader>&amp;C&amp;"Arial,Regular"&amp;12&amp;K000000simms_demographics</oddHeader>
    <oddFooter>&amp;C&amp;"Arial,Regular"&amp;12&amp;K000000&amp;P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