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avabi/Projects/Work/badbaby/badbaby/static/"/>
    </mc:Choice>
  </mc:AlternateContent>
  <xr:revisionPtr revIDLastSave="0" documentId="13_ncr:1_{39B883E2-420E-8646-83D4-FE05B93C19F7}" xr6:coauthVersionLast="36" xr6:coauthVersionMax="36" xr10:uidLastSave="{00000000-0000-0000-0000-000000000000}"/>
  <bookViews>
    <workbookView xWindow="0" yWindow="0" windowWidth="38400" windowHeight="24000" tabRatio="994" activeTab="4" xr2:uid="{00000000-000D-0000-FFFF-FFFF00000000}"/>
  </bookViews>
  <sheets>
    <sheet name="Ss Coding" sheetId="1" r:id="rId1"/>
    <sheet name="BEZOS" sheetId="2" r:id="rId2"/>
    <sheet name="SIMMS" sheetId="3" r:id="rId3"/>
    <sheet name="MEG" sheetId="4" r:id="rId4"/>
    <sheet name="MMN" sheetId="5" r:id="rId5"/>
    <sheet name="Tone" sheetId="6" r:id="rId6"/>
    <sheet name="IDS" sheetId="7" r:id="rId7"/>
    <sheet name="simms_demographics" sheetId="8" r:id="rId8"/>
  </sheets>
  <definedNames>
    <definedName name="_xlnm._FilterDatabase" localSheetId="4" hidden="1">MMN!$A$1:$Q$117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7" i="7" l="1"/>
  <c r="D117" i="7"/>
  <c r="C117" i="7"/>
  <c r="G116" i="7"/>
  <c r="D116" i="7"/>
  <c r="C116" i="7"/>
  <c r="G115" i="7"/>
  <c r="D115" i="7"/>
  <c r="C115" i="7"/>
  <c r="G114" i="7"/>
  <c r="D114" i="7"/>
  <c r="C114" i="7"/>
  <c r="G113" i="7"/>
  <c r="D113" i="7"/>
  <c r="C113" i="7"/>
  <c r="G112" i="7"/>
  <c r="D112" i="7"/>
  <c r="C112" i="7"/>
  <c r="G111" i="7"/>
  <c r="D111" i="7"/>
  <c r="C111" i="7"/>
  <c r="G110" i="7"/>
  <c r="D110" i="7"/>
  <c r="C110" i="7"/>
  <c r="G109" i="7"/>
  <c r="D109" i="7"/>
  <c r="C109" i="7"/>
  <c r="G108" i="7"/>
  <c r="D108" i="7"/>
  <c r="C108" i="7"/>
  <c r="G107" i="7"/>
  <c r="D107" i="7"/>
  <c r="C107" i="7"/>
  <c r="G106" i="7"/>
  <c r="D106" i="7"/>
  <c r="C106" i="7"/>
  <c r="G105" i="7"/>
  <c r="D105" i="7"/>
  <c r="C105" i="7"/>
  <c r="G104" i="7"/>
  <c r="D104" i="7"/>
  <c r="C104" i="7"/>
  <c r="G103" i="7"/>
  <c r="D103" i="7"/>
  <c r="C103" i="7"/>
  <c r="G102" i="7"/>
  <c r="D102" i="7"/>
  <c r="C102" i="7"/>
  <c r="D101" i="7"/>
  <c r="C101" i="7"/>
  <c r="G100" i="7"/>
  <c r="D100" i="7"/>
  <c r="C100" i="7"/>
  <c r="G99" i="7"/>
  <c r="D99" i="7"/>
  <c r="C99" i="7"/>
  <c r="G98" i="7"/>
  <c r="D98" i="7"/>
  <c r="C98" i="7"/>
  <c r="G97" i="7"/>
  <c r="D97" i="7"/>
  <c r="C97" i="7"/>
  <c r="G96" i="7"/>
  <c r="D96" i="7"/>
  <c r="C96" i="7"/>
  <c r="G95" i="7"/>
  <c r="D95" i="7"/>
  <c r="C95" i="7"/>
  <c r="G94" i="7"/>
  <c r="D94" i="7"/>
  <c r="C94" i="7"/>
  <c r="G93" i="7"/>
  <c r="D93" i="7"/>
  <c r="C93" i="7"/>
  <c r="G92" i="7"/>
  <c r="D92" i="7"/>
  <c r="C92" i="7"/>
  <c r="G91" i="7"/>
  <c r="D91" i="7"/>
  <c r="C91" i="7"/>
  <c r="G90" i="7"/>
  <c r="D90" i="7"/>
  <c r="C90" i="7"/>
  <c r="G89" i="7"/>
  <c r="D89" i="7"/>
  <c r="C89" i="7"/>
  <c r="G88" i="7"/>
  <c r="D88" i="7"/>
  <c r="C88" i="7"/>
  <c r="G87" i="7"/>
  <c r="D87" i="7"/>
  <c r="C87" i="7"/>
  <c r="G86" i="7"/>
  <c r="D86" i="7"/>
  <c r="C86" i="7"/>
  <c r="G85" i="7"/>
  <c r="D85" i="7"/>
  <c r="C85" i="7"/>
  <c r="G84" i="7"/>
  <c r="D84" i="7"/>
  <c r="C84" i="7"/>
  <c r="D83" i="7"/>
  <c r="D82" i="7"/>
  <c r="G81" i="7"/>
  <c r="D81" i="7"/>
  <c r="C81" i="7"/>
  <c r="G80" i="7"/>
  <c r="D80" i="7"/>
  <c r="C80" i="7"/>
  <c r="G79" i="7"/>
  <c r="D79" i="7"/>
  <c r="C79" i="7"/>
  <c r="G78" i="7"/>
  <c r="D78" i="7"/>
  <c r="C78" i="7"/>
  <c r="G77" i="7"/>
  <c r="D77" i="7"/>
  <c r="C77" i="7"/>
  <c r="G76" i="7"/>
  <c r="D76" i="7"/>
  <c r="C76" i="7"/>
  <c r="G75" i="7"/>
  <c r="D75" i="7"/>
  <c r="C75" i="7"/>
  <c r="G74" i="7"/>
  <c r="D74" i="7"/>
  <c r="C74" i="7"/>
  <c r="G73" i="7"/>
  <c r="D73" i="7"/>
  <c r="C73" i="7"/>
  <c r="G72" i="7"/>
  <c r="D72" i="7"/>
  <c r="C72" i="7"/>
  <c r="G71" i="7"/>
  <c r="D71" i="7"/>
  <c r="C71" i="7"/>
  <c r="G70" i="7"/>
  <c r="D70" i="7"/>
  <c r="C70" i="7"/>
  <c r="G69" i="7"/>
  <c r="D69" i="7"/>
  <c r="C69" i="7"/>
  <c r="D68" i="7"/>
  <c r="C68" i="7"/>
  <c r="D67" i="7"/>
  <c r="C67" i="7"/>
  <c r="G66" i="7"/>
  <c r="D66" i="7"/>
  <c r="C66" i="7"/>
  <c r="G65" i="7"/>
  <c r="D65" i="7"/>
  <c r="C65" i="7"/>
  <c r="G64" i="7"/>
  <c r="D64" i="7"/>
  <c r="C64" i="7"/>
  <c r="G63" i="7"/>
  <c r="D63" i="7"/>
  <c r="C63" i="7"/>
  <c r="G62" i="7"/>
  <c r="D62" i="7"/>
  <c r="C62" i="7"/>
  <c r="G61" i="7"/>
  <c r="D61" i="7"/>
  <c r="C61" i="7"/>
  <c r="G60" i="7"/>
  <c r="D60" i="7"/>
  <c r="C60" i="7"/>
  <c r="G59" i="7"/>
  <c r="D59" i="7"/>
  <c r="C59" i="7"/>
  <c r="G58" i="7"/>
  <c r="D58" i="7"/>
  <c r="C58" i="7"/>
  <c r="G57" i="7"/>
  <c r="D57" i="7"/>
  <c r="C57" i="7"/>
  <c r="G56" i="7"/>
  <c r="D56" i="7"/>
  <c r="C56" i="7"/>
  <c r="G55" i="7"/>
  <c r="D55" i="7"/>
  <c r="C55" i="7"/>
  <c r="G54" i="7"/>
  <c r="D54" i="7"/>
  <c r="C54" i="7"/>
  <c r="G53" i="7"/>
  <c r="D53" i="7"/>
  <c r="C53" i="7"/>
  <c r="G52" i="7"/>
  <c r="D52" i="7"/>
  <c r="C52" i="7"/>
  <c r="G51" i="7"/>
  <c r="D51" i="7"/>
  <c r="C51" i="7"/>
  <c r="G50" i="7"/>
  <c r="D50" i="7"/>
  <c r="C50" i="7"/>
  <c r="G49" i="7"/>
  <c r="D49" i="7"/>
  <c r="C49" i="7"/>
  <c r="G48" i="7"/>
  <c r="D48" i="7"/>
  <c r="C48" i="7"/>
  <c r="G47" i="7"/>
  <c r="D47" i="7"/>
  <c r="C47" i="7"/>
  <c r="G46" i="7"/>
  <c r="D46" i="7"/>
  <c r="C46" i="7"/>
  <c r="G45" i="7"/>
  <c r="D45" i="7"/>
  <c r="C45" i="7"/>
  <c r="G44" i="7"/>
  <c r="D44" i="7"/>
  <c r="C44" i="7"/>
  <c r="G43" i="7"/>
  <c r="D43" i="7"/>
  <c r="C43" i="7"/>
  <c r="G42" i="7"/>
  <c r="D42" i="7"/>
  <c r="C42" i="7"/>
  <c r="G41" i="7"/>
  <c r="D41" i="7"/>
  <c r="C41" i="7"/>
  <c r="G40" i="7"/>
  <c r="D40" i="7"/>
  <c r="C40" i="7"/>
  <c r="G39" i="7"/>
  <c r="D39" i="7"/>
  <c r="C39" i="7"/>
  <c r="G38" i="7"/>
  <c r="D38" i="7"/>
  <c r="C38" i="7"/>
  <c r="G37" i="7"/>
  <c r="D37" i="7"/>
  <c r="C37" i="7"/>
  <c r="G36" i="7"/>
  <c r="D36" i="7"/>
  <c r="C36" i="7"/>
  <c r="G35" i="7"/>
  <c r="D35" i="7"/>
  <c r="C35" i="7"/>
  <c r="G34" i="7"/>
  <c r="D34" i="7"/>
  <c r="C34" i="7"/>
  <c r="G33" i="7"/>
  <c r="D33" i="7"/>
  <c r="C33" i="7"/>
  <c r="G32" i="7"/>
  <c r="D32" i="7"/>
  <c r="C32" i="7"/>
  <c r="G31" i="7"/>
  <c r="D31" i="7"/>
  <c r="C31" i="7"/>
  <c r="G30" i="7"/>
  <c r="D30" i="7"/>
  <c r="C30" i="7"/>
  <c r="G29" i="7"/>
  <c r="D29" i="7"/>
  <c r="C29" i="7"/>
  <c r="G28" i="7"/>
  <c r="D28" i="7"/>
  <c r="C28" i="7"/>
  <c r="G27" i="7"/>
  <c r="D27" i="7"/>
  <c r="C27" i="7"/>
  <c r="G26" i="7"/>
  <c r="D26" i="7"/>
  <c r="C26" i="7"/>
  <c r="G25" i="7"/>
  <c r="D25" i="7"/>
  <c r="C25" i="7"/>
  <c r="G24" i="7"/>
  <c r="D24" i="7"/>
  <c r="C24" i="7"/>
  <c r="G23" i="7"/>
  <c r="D23" i="7"/>
  <c r="C23" i="7"/>
  <c r="G22" i="7"/>
  <c r="D22" i="7"/>
  <c r="C22" i="7"/>
  <c r="G21" i="7"/>
  <c r="D21" i="7"/>
  <c r="C21" i="7"/>
  <c r="G20" i="7"/>
  <c r="D20" i="7"/>
  <c r="C20" i="7"/>
  <c r="G19" i="7"/>
  <c r="D19" i="7"/>
  <c r="C19" i="7"/>
  <c r="G18" i="7"/>
  <c r="D18" i="7"/>
  <c r="C18" i="7"/>
  <c r="G17" i="7"/>
  <c r="D17" i="7"/>
  <c r="C17" i="7"/>
  <c r="G16" i="7"/>
  <c r="D16" i="7"/>
  <c r="C16" i="7"/>
  <c r="G15" i="7"/>
  <c r="D15" i="7"/>
  <c r="C15" i="7"/>
  <c r="G14" i="7"/>
  <c r="D14" i="7"/>
  <c r="C14" i="7"/>
  <c r="G13" i="7"/>
  <c r="D13" i="7"/>
  <c r="C13" i="7"/>
  <c r="G12" i="7"/>
  <c r="D12" i="7"/>
  <c r="C12" i="7"/>
  <c r="G11" i="7"/>
  <c r="D11" i="7"/>
  <c r="C11" i="7"/>
  <c r="G10" i="7"/>
  <c r="D10" i="7"/>
  <c r="C10" i="7"/>
  <c r="G9" i="7"/>
  <c r="D9" i="7"/>
  <c r="C9" i="7"/>
  <c r="G8" i="7"/>
  <c r="D8" i="7"/>
  <c r="C8" i="7"/>
  <c r="G7" i="7"/>
  <c r="D7" i="7"/>
  <c r="C7" i="7"/>
  <c r="G6" i="7"/>
  <c r="D6" i="7"/>
  <c r="C6" i="7"/>
  <c r="G5" i="7"/>
  <c r="D5" i="7"/>
  <c r="C5" i="7"/>
  <c r="G4" i="7"/>
  <c r="D4" i="7"/>
  <c r="C4" i="7"/>
  <c r="G3" i="7"/>
  <c r="D3" i="7"/>
  <c r="C3" i="7"/>
  <c r="G2" i="7"/>
  <c r="D2" i="7"/>
  <c r="C2" i="7"/>
  <c r="I117" i="6"/>
  <c r="D117" i="6"/>
  <c r="C117" i="6"/>
  <c r="I116" i="6"/>
  <c r="D116" i="6"/>
  <c r="C116" i="6"/>
  <c r="I115" i="6"/>
  <c r="D115" i="6"/>
  <c r="C115" i="6"/>
  <c r="I114" i="6"/>
  <c r="D114" i="6"/>
  <c r="C114" i="6"/>
  <c r="I113" i="6"/>
  <c r="D113" i="6"/>
  <c r="C113" i="6"/>
  <c r="I112" i="6"/>
  <c r="D112" i="6"/>
  <c r="C112" i="6"/>
  <c r="I111" i="6"/>
  <c r="D111" i="6"/>
  <c r="C111" i="6"/>
  <c r="I110" i="6"/>
  <c r="D110" i="6"/>
  <c r="C110" i="6"/>
  <c r="I109" i="6"/>
  <c r="D109" i="6"/>
  <c r="C109" i="6"/>
  <c r="I108" i="6"/>
  <c r="D108" i="6"/>
  <c r="C108" i="6"/>
  <c r="I107" i="6"/>
  <c r="D107" i="6"/>
  <c r="C107" i="6"/>
  <c r="I106" i="6"/>
  <c r="D106" i="6"/>
  <c r="C106" i="6"/>
  <c r="I105" i="6"/>
  <c r="D105" i="6"/>
  <c r="C105" i="6"/>
  <c r="I104" i="6"/>
  <c r="D104" i="6"/>
  <c r="C104" i="6"/>
  <c r="I103" i="6"/>
  <c r="D103" i="6"/>
  <c r="C103" i="6"/>
  <c r="I102" i="6"/>
  <c r="D102" i="6"/>
  <c r="C102" i="6"/>
  <c r="I101" i="6"/>
  <c r="D101" i="6"/>
  <c r="C101" i="6"/>
  <c r="I100" i="6"/>
  <c r="D100" i="6"/>
  <c r="C100" i="6"/>
  <c r="I99" i="6"/>
  <c r="D99" i="6"/>
  <c r="C99" i="6"/>
  <c r="I98" i="6"/>
  <c r="D98" i="6"/>
  <c r="C98" i="6"/>
  <c r="I97" i="6"/>
  <c r="D97" i="6"/>
  <c r="C97" i="6"/>
  <c r="I96" i="6"/>
  <c r="D96" i="6"/>
  <c r="C96" i="6"/>
  <c r="I95" i="6"/>
  <c r="D95" i="6"/>
  <c r="C95" i="6"/>
  <c r="I94" i="6"/>
  <c r="D94" i="6"/>
  <c r="C94" i="6"/>
  <c r="I93" i="6"/>
  <c r="D93" i="6"/>
  <c r="C93" i="6"/>
  <c r="I92" i="6"/>
  <c r="D92" i="6"/>
  <c r="C92" i="6"/>
  <c r="I91" i="6"/>
  <c r="D91" i="6"/>
  <c r="C91" i="6"/>
  <c r="I90" i="6"/>
  <c r="D90" i="6"/>
  <c r="C90" i="6"/>
  <c r="I89" i="6"/>
  <c r="D89" i="6"/>
  <c r="C89" i="6"/>
  <c r="I88" i="6"/>
  <c r="D88" i="6"/>
  <c r="C88" i="6"/>
  <c r="I87" i="6"/>
  <c r="D87" i="6"/>
  <c r="C87" i="6"/>
  <c r="I86" i="6"/>
  <c r="D86" i="6"/>
  <c r="C86" i="6"/>
  <c r="I85" i="6"/>
  <c r="D85" i="6"/>
  <c r="C85" i="6"/>
  <c r="I84" i="6"/>
  <c r="D84" i="6"/>
  <c r="C84" i="6"/>
  <c r="D83" i="6"/>
  <c r="D82" i="6"/>
  <c r="I81" i="6"/>
  <c r="D81" i="6"/>
  <c r="C81" i="6"/>
  <c r="I80" i="6"/>
  <c r="D80" i="6"/>
  <c r="C80" i="6"/>
  <c r="I79" i="6"/>
  <c r="D79" i="6"/>
  <c r="C79" i="6"/>
  <c r="I78" i="6"/>
  <c r="D78" i="6"/>
  <c r="C78" i="6"/>
  <c r="I77" i="6"/>
  <c r="D77" i="6"/>
  <c r="C77" i="6"/>
  <c r="I76" i="6"/>
  <c r="D76" i="6"/>
  <c r="C76" i="6"/>
  <c r="I75" i="6"/>
  <c r="D75" i="6"/>
  <c r="C75" i="6"/>
  <c r="I74" i="6"/>
  <c r="D74" i="6"/>
  <c r="C74" i="6"/>
  <c r="I73" i="6"/>
  <c r="D73" i="6"/>
  <c r="C73" i="6"/>
  <c r="I72" i="6"/>
  <c r="D72" i="6"/>
  <c r="C72" i="6"/>
  <c r="I71" i="6"/>
  <c r="D71" i="6"/>
  <c r="C71" i="6"/>
  <c r="I70" i="6"/>
  <c r="D70" i="6"/>
  <c r="C70" i="6"/>
  <c r="I69" i="6"/>
  <c r="D69" i="6"/>
  <c r="C69" i="6"/>
  <c r="D68" i="6"/>
  <c r="C68" i="6"/>
  <c r="D67" i="6"/>
  <c r="C67" i="6"/>
  <c r="I66" i="6"/>
  <c r="D66" i="6"/>
  <c r="C66" i="6"/>
  <c r="I65" i="6"/>
  <c r="D65" i="6"/>
  <c r="C65" i="6"/>
  <c r="I64" i="6"/>
  <c r="D64" i="6"/>
  <c r="C64" i="6"/>
  <c r="I63" i="6"/>
  <c r="D63" i="6"/>
  <c r="C63" i="6"/>
  <c r="I62" i="6"/>
  <c r="D62" i="6"/>
  <c r="C62" i="6"/>
  <c r="I61" i="6"/>
  <c r="D61" i="6"/>
  <c r="C61" i="6"/>
  <c r="I60" i="6"/>
  <c r="D60" i="6"/>
  <c r="C60" i="6"/>
  <c r="I59" i="6"/>
  <c r="D59" i="6"/>
  <c r="C59" i="6"/>
  <c r="I58" i="6"/>
  <c r="D58" i="6"/>
  <c r="C58" i="6"/>
  <c r="I57" i="6"/>
  <c r="D57" i="6"/>
  <c r="C57" i="6"/>
  <c r="I56" i="6"/>
  <c r="D56" i="6"/>
  <c r="C56" i="6"/>
  <c r="I55" i="6"/>
  <c r="D55" i="6"/>
  <c r="C55" i="6"/>
  <c r="I54" i="6"/>
  <c r="D54" i="6"/>
  <c r="C54" i="6"/>
  <c r="I53" i="6"/>
  <c r="D53" i="6"/>
  <c r="C53" i="6"/>
  <c r="I52" i="6"/>
  <c r="D52" i="6"/>
  <c r="C52" i="6"/>
  <c r="I51" i="6"/>
  <c r="D51" i="6"/>
  <c r="C51" i="6"/>
  <c r="I50" i="6"/>
  <c r="D50" i="6"/>
  <c r="C50" i="6"/>
  <c r="I49" i="6"/>
  <c r="D49" i="6"/>
  <c r="C49" i="6"/>
  <c r="I48" i="6"/>
  <c r="D48" i="6"/>
  <c r="C48" i="6"/>
  <c r="I47" i="6"/>
  <c r="D47" i="6"/>
  <c r="C47" i="6"/>
  <c r="I46" i="6"/>
  <c r="D46" i="6"/>
  <c r="C46" i="6"/>
  <c r="I45" i="6"/>
  <c r="D45" i="6"/>
  <c r="C45" i="6"/>
  <c r="I44" i="6"/>
  <c r="D44" i="6"/>
  <c r="C44" i="6"/>
  <c r="I43" i="6"/>
  <c r="D43" i="6"/>
  <c r="C43" i="6"/>
  <c r="I42" i="6"/>
  <c r="D42" i="6"/>
  <c r="C42" i="6"/>
  <c r="I41" i="6"/>
  <c r="D41" i="6"/>
  <c r="C41" i="6"/>
  <c r="I40" i="6"/>
  <c r="D40" i="6"/>
  <c r="C40" i="6"/>
  <c r="I39" i="6"/>
  <c r="D39" i="6"/>
  <c r="C39" i="6"/>
  <c r="I38" i="6"/>
  <c r="D38" i="6"/>
  <c r="C38" i="6"/>
  <c r="I37" i="6"/>
  <c r="D37" i="6"/>
  <c r="C37" i="6"/>
  <c r="I36" i="6"/>
  <c r="D36" i="6"/>
  <c r="C36" i="6"/>
  <c r="I35" i="6"/>
  <c r="D35" i="6"/>
  <c r="C35" i="6"/>
  <c r="I34" i="6"/>
  <c r="D34" i="6"/>
  <c r="C34" i="6"/>
  <c r="I33" i="6"/>
  <c r="D33" i="6"/>
  <c r="C33" i="6"/>
  <c r="I32" i="6"/>
  <c r="D32" i="6"/>
  <c r="C32" i="6"/>
  <c r="I31" i="6"/>
  <c r="D31" i="6"/>
  <c r="C31" i="6"/>
  <c r="I30" i="6"/>
  <c r="D30" i="6"/>
  <c r="C30" i="6"/>
  <c r="I29" i="6"/>
  <c r="D29" i="6"/>
  <c r="C29" i="6"/>
  <c r="I28" i="6"/>
  <c r="D28" i="6"/>
  <c r="C28" i="6"/>
  <c r="I27" i="6"/>
  <c r="D27" i="6"/>
  <c r="C27" i="6"/>
  <c r="I26" i="6"/>
  <c r="D26" i="6"/>
  <c r="C26" i="6"/>
  <c r="I25" i="6"/>
  <c r="D25" i="6"/>
  <c r="C25" i="6"/>
  <c r="I24" i="6"/>
  <c r="D24" i="6"/>
  <c r="C24" i="6"/>
  <c r="I23" i="6"/>
  <c r="D23" i="6"/>
  <c r="C23" i="6"/>
  <c r="I22" i="6"/>
  <c r="D22" i="6"/>
  <c r="C22" i="6"/>
  <c r="I21" i="6"/>
  <c r="D21" i="6"/>
  <c r="C21" i="6"/>
  <c r="I20" i="6"/>
  <c r="D20" i="6"/>
  <c r="C20" i="6"/>
  <c r="I19" i="6"/>
  <c r="D19" i="6"/>
  <c r="C19" i="6"/>
  <c r="I18" i="6"/>
  <c r="D18" i="6"/>
  <c r="C18" i="6"/>
  <c r="I17" i="6"/>
  <c r="D17" i="6"/>
  <c r="C17" i="6"/>
  <c r="I16" i="6"/>
  <c r="D16" i="6"/>
  <c r="C16" i="6"/>
  <c r="I15" i="6"/>
  <c r="D15" i="6"/>
  <c r="C15" i="6"/>
  <c r="I14" i="6"/>
  <c r="D14" i="6"/>
  <c r="C14" i="6"/>
  <c r="I13" i="6"/>
  <c r="D13" i="6"/>
  <c r="C13" i="6"/>
  <c r="I12" i="6"/>
  <c r="D12" i="6"/>
  <c r="C12" i="6"/>
  <c r="I11" i="6"/>
  <c r="D11" i="6"/>
  <c r="C11" i="6"/>
  <c r="I10" i="6"/>
  <c r="D10" i="6"/>
  <c r="C10" i="6"/>
  <c r="I9" i="6"/>
  <c r="D9" i="6"/>
  <c r="C9" i="6"/>
  <c r="I8" i="6"/>
  <c r="D8" i="6"/>
  <c r="C8" i="6"/>
  <c r="I7" i="6"/>
  <c r="D7" i="6"/>
  <c r="C7" i="6"/>
  <c r="I6" i="6"/>
  <c r="D6" i="6"/>
  <c r="C6" i="6"/>
  <c r="I5" i="6"/>
  <c r="D5" i="6"/>
  <c r="C5" i="6"/>
  <c r="I4" i="6"/>
  <c r="D4" i="6"/>
  <c r="C4" i="6"/>
  <c r="I3" i="6"/>
  <c r="D3" i="6"/>
  <c r="C3" i="6"/>
  <c r="I2" i="6"/>
  <c r="D2" i="6"/>
  <c r="C2" i="6"/>
  <c r="L117" i="5"/>
  <c r="J117" i="5"/>
  <c r="E117" i="5"/>
  <c r="L116" i="5"/>
  <c r="J116" i="5"/>
  <c r="E116" i="5"/>
  <c r="J115" i="5"/>
  <c r="E115" i="5"/>
  <c r="L114" i="5"/>
  <c r="J114" i="5"/>
  <c r="E114" i="5"/>
  <c r="L113" i="5"/>
  <c r="J113" i="5"/>
  <c r="E113" i="5"/>
  <c r="L112" i="5"/>
  <c r="J112" i="5"/>
  <c r="E112" i="5"/>
  <c r="L111" i="5"/>
  <c r="J111" i="5"/>
  <c r="E111" i="5"/>
  <c r="L110" i="5"/>
  <c r="J110" i="5"/>
  <c r="E110" i="5"/>
  <c r="L109" i="5"/>
  <c r="J109" i="5"/>
  <c r="E109" i="5"/>
  <c r="L108" i="5"/>
  <c r="J108" i="5"/>
  <c r="E108" i="5"/>
  <c r="L107" i="5"/>
  <c r="J107" i="5"/>
  <c r="E107" i="5"/>
  <c r="L106" i="5"/>
  <c r="J106" i="5"/>
  <c r="E106" i="5"/>
  <c r="L105" i="5"/>
  <c r="J105" i="5"/>
  <c r="E105" i="5"/>
  <c r="L104" i="5"/>
  <c r="J104" i="5"/>
  <c r="E104" i="5"/>
  <c r="J103" i="5"/>
  <c r="E103" i="5"/>
  <c r="L102" i="5"/>
  <c r="J102" i="5"/>
  <c r="E102" i="5"/>
  <c r="L101" i="5"/>
  <c r="J101" i="5"/>
  <c r="E101" i="5"/>
  <c r="J100" i="5"/>
  <c r="E100" i="5"/>
  <c r="L99" i="5"/>
  <c r="J99" i="5"/>
  <c r="E99" i="5"/>
  <c r="L98" i="5"/>
  <c r="J98" i="5"/>
  <c r="E98" i="5"/>
  <c r="L97" i="5"/>
  <c r="J97" i="5"/>
  <c r="E97" i="5"/>
  <c r="L96" i="5"/>
  <c r="J96" i="5"/>
  <c r="E96" i="5"/>
  <c r="L95" i="5"/>
  <c r="J95" i="5"/>
  <c r="E95" i="5"/>
  <c r="L94" i="5"/>
  <c r="J94" i="5"/>
  <c r="E94" i="5"/>
  <c r="L93" i="5"/>
  <c r="J93" i="5"/>
  <c r="E93" i="5"/>
  <c r="L92" i="5"/>
  <c r="J92" i="5"/>
  <c r="E92" i="5"/>
  <c r="L91" i="5"/>
  <c r="J91" i="5"/>
  <c r="E91" i="5"/>
  <c r="L90" i="5"/>
  <c r="J90" i="5"/>
  <c r="E90" i="5"/>
  <c r="L89" i="5"/>
  <c r="J89" i="5"/>
  <c r="E89" i="5"/>
  <c r="L88" i="5"/>
  <c r="J88" i="5"/>
  <c r="E88" i="5"/>
  <c r="J87" i="5"/>
  <c r="E87" i="5"/>
  <c r="J86" i="5"/>
  <c r="E86" i="5"/>
  <c r="L85" i="5"/>
  <c r="J85" i="5"/>
  <c r="E85" i="5"/>
  <c r="J84" i="5"/>
  <c r="E84" i="5"/>
  <c r="L83" i="5"/>
  <c r="J83" i="5"/>
  <c r="E83" i="5"/>
  <c r="L82" i="5"/>
  <c r="J82" i="5"/>
  <c r="E82" i="5"/>
  <c r="L81" i="5"/>
  <c r="J81" i="5"/>
  <c r="E81" i="5"/>
  <c r="L80" i="5"/>
  <c r="J80" i="5"/>
  <c r="E80" i="5"/>
  <c r="J79" i="5"/>
  <c r="E79" i="5"/>
  <c r="L78" i="5"/>
  <c r="J78" i="5"/>
  <c r="E78" i="5"/>
  <c r="L77" i="5"/>
  <c r="J77" i="5"/>
  <c r="E77" i="5"/>
  <c r="L76" i="5"/>
  <c r="J76" i="5"/>
  <c r="E76" i="5"/>
  <c r="J75" i="5"/>
  <c r="E75" i="5"/>
  <c r="J74" i="5"/>
  <c r="E74" i="5"/>
  <c r="L73" i="5"/>
  <c r="J73" i="5"/>
  <c r="E73" i="5"/>
  <c r="L72" i="5"/>
  <c r="J72" i="5"/>
  <c r="E72" i="5"/>
  <c r="L71" i="5"/>
  <c r="J71" i="5"/>
  <c r="E71" i="5"/>
  <c r="L70" i="5"/>
  <c r="J70" i="5"/>
  <c r="E70" i="5"/>
  <c r="L69" i="5"/>
  <c r="J69" i="5"/>
  <c r="E69" i="5"/>
  <c r="L68" i="5"/>
  <c r="J68" i="5"/>
  <c r="E68" i="5"/>
  <c r="L67" i="5"/>
  <c r="J67" i="5"/>
  <c r="E67" i="5"/>
  <c r="L66" i="5"/>
  <c r="J66" i="5"/>
  <c r="E66" i="5"/>
  <c r="L65" i="5"/>
  <c r="J65" i="5"/>
  <c r="E65" i="5"/>
  <c r="L64" i="5"/>
  <c r="J64" i="5"/>
  <c r="E64" i="5"/>
  <c r="J63" i="5"/>
  <c r="E63" i="5"/>
  <c r="J62" i="5"/>
  <c r="E62" i="5"/>
  <c r="L61" i="5"/>
  <c r="J61" i="5"/>
  <c r="E61" i="5"/>
  <c r="L60" i="5"/>
  <c r="J60" i="5"/>
  <c r="E60" i="5"/>
  <c r="J59" i="5"/>
  <c r="E59" i="5"/>
  <c r="J58" i="5"/>
  <c r="E58" i="5"/>
  <c r="J57" i="5"/>
  <c r="E57" i="5"/>
  <c r="L56" i="5"/>
  <c r="J56" i="5"/>
  <c r="E56" i="5"/>
  <c r="L55" i="5"/>
  <c r="J55" i="5"/>
  <c r="E55" i="5"/>
  <c r="L54" i="5"/>
  <c r="J54" i="5"/>
  <c r="E54" i="5"/>
  <c r="L53" i="5"/>
  <c r="J53" i="5"/>
  <c r="E53" i="5"/>
  <c r="L52" i="5"/>
  <c r="J52" i="5"/>
  <c r="E52" i="5"/>
  <c r="J51" i="5"/>
  <c r="E51" i="5"/>
  <c r="J50" i="5"/>
  <c r="E50" i="5"/>
  <c r="J49" i="5"/>
  <c r="E49" i="5"/>
  <c r="J48" i="5"/>
  <c r="E48" i="5"/>
  <c r="J47" i="5"/>
  <c r="E47" i="5"/>
  <c r="L46" i="5"/>
  <c r="J46" i="5"/>
  <c r="E46" i="5"/>
  <c r="L45" i="5"/>
  <c r="J45" i="5"/>
  <c r="E45" i="5"/>
  <c r="L44" i="5"/>
  <c r="J44" i="5"/>
  <c r="E44" i="5"/>
  <c r="L43" i="5"/>
  <c r="J43" i="5"/>
  <c r="E43" i="5"/>
  <c r="L42" i="5"/>
  <c r="J42" i="5"/>
  <c r="E42" i="5"/>
  <c r="L41" i="5"/>
  <c r="J41" i="5"/>
  <c r="E41" i="5"/>
  <c r="L40" i="5"/>
  <c r="J40" i="5"/>
  <c r="E40" i="5"/>
  <c r="L39" i="5"/>
  <c r="J39" i="5"/>
  <c r="E39" i="5"/>
  <c r="L38" i="5"/>
  <c r="J38" i="5"/>
  <c r="E38" i="5"/>
  <c r="J37" i="5"/>
  <c r="E37" i="5"/>
  <c r="L36" i="5"/>
  <c r="J36" i="5"/>
  <c r="E36" i="5"/>
  <c r="L35" i="5"/>
  <c r="J35" i="5"/>
  <c r="E35" i="5"/>
  <c r="L34" i="5"/>
  <c r="J34" i="5"/>
  <c r="E34" i="5"/>
  <c r="L33" i="5"/>
  <c r="J33" i="5"/>
  <c r="E33" i="5"/>
  <c r="L32" i="5"/>
  <c r="J32" i="5"/>
  <c r="E32" i="5"/>
  <c r="L31" i="5"/>
  <c r="J31" i="5"/>
  <c r="E31" i="5"/>
  <c r="L30" i="5"/>
  <c r="J30" i="5"/>
  <c r="E30" i="5"/>
  <c r="J29" i="5"/>
  <c r="E29" i="5"/>
  <c r="L28" i="5"/>
  <c r="J28" i="5"/>
  <c r="E28" i="5"/>
  <c r="L27" i="5"/>
  <c r="J27" i="5"/>
  <c r="E27" i="5"/>
  <c r="J26" i="5"/>
  <c r="E26" i="5"/>
  <c r="L25" i="5"/>
  <c r="J25" i="5"/>
  <c r="E25" i="5"/>
  <c r="L24" i="5"/>
  <c r="J24" i="5"/>
  <c r="E24" i="5"/>
  <c r="J23" i="5"/>
  <c r="E23" i="5"/>
  <c r="L22" i="5"/>
  <c r="J22" i="5"/>
  <c r="E22" i="5"/>
  <c r="L21" i="5"/>
  <c r="J21" i="5"/>
  <c r="E21" i="5"/>
  <c r="L20" i="5"/>
  <c r="J20" i="5"/>
  <c r="E20" i="5"/>
  <c r="J19" i="5"/>
  <c r="E19" i="5"/>
  <c r="L18" i="5"/>
  <c r="J18" i="5"/>
  <c r="E18" i="5"/>
  <c r="J17" i="5"/>
  <c r="E17" i="5"/>
  <c r="L16" i="5"/>
  <c r="J16" i="5"/>
  <c r="E16" i="5"/>
  <c r="L15" i="5"/>
  <c r="J15" i="5"/>
  <c r="E15" i="5"/>
  <c r="J14" i="5"/>
  <c r="E14" i="5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2" i="5"/>
  <c r="E2" i="5"/>
  <c r="K95" i="3"/>
  <c r="J95" i="3"/>
  <c r="I95" i="3"/>
  <c r="H95" i="3"/>
  <c r="G95" i="3"/>
  <c r="D95" i="3"/>
  <c r="A95" i="3"/>
  <c r="L94" i="3"/>
  <c r="M94" i="3" s="1"/>
  <c r="F94" i="3"/>
  <c r="M93" i="3"/>
  <c r="L93" i="3"/>
  <c r="F93" i="3"/>
  <c r="M92" i="3"/>
  <c r="L92" i="3"/>
  <c r="F92" i="3"/>
  <c r="L91" i="3"/>
  <c r="M91" i="3" s="1"/>
  <c r="F91" i="3"/>
  <c r="L90" i="3"/>
  <c r="M90" i="3" s="1"/>
  <c r="F90" i="3"/>
  <c r="M89" i="3"/>
  <c r="L89" i="3"/>
  <c r="F89" i="3"/>
  <c r="L88" i="3"/>
  <c r="M88" i="3" s="1"/>
  <c r="F88" i="3"/>
  <c r="L87" i="3"/>
  <c r="M87" i="3" s="1"/>
  <c r="F87" i="3"/>
  <c r="L86" i="3"/>
  <c r="M86" i="3" s="1"/>
  <c r="F86" i="3"/>
  <c r="M85" i="3"/>
  <c r="L85" i="3"/>
  <c r="F85" i="3"/>
  <c r="M84" i="3"/>
  <c r="L84" i="3"/>
  <c r="F84" i="3"/>
  <c r="M83" i="3"/>
  <c r="L83" i="3"/>
  <c r="F83" i="3"/>
  <c r="L82" i="3"/>
  <c r="M82" i="3" s="1"/>
  <c r="F82" i="3"/>
  <c r="M81" i="3"/>
  <c r="L81" i="3"/>
  <c r="F81" i="3"/>
  <c r="L80" i="3"/>
  <c r="M80" i="3" s="1"/>
  <c r="F80" i="3"/>
  <c r="L79" i="3"/>
  <c r="M79" i="3" s="1"/>
  <c r="F79" i="3"/>
  <c r="L78" i="3"/>
  <c r="M78" i="3" s="1"/>
  <c r="F78" i="3"/>
  <c r="M77" i="3"/>
  <c r="L77" i="3"/>
  <c r="F77" i="3"/>
  <c r="M76" i="3"/>
  <c r="L76" i="3"/>
  <c r="F76" i="3"/>
  <c r="M75" i="3"/>
  <c r="L75" i="3"/>
  <c r="F75" i="3"/>
  <c r="L74" i="3"/>
  <c r="M74" i="3" s="1"/>
  <c r="F74" i="3"/>
  <c r="M73" i="3"/>
  <c r="L73" i="3"/>
  <c r="F73" i="3"/>
  <c r="L72" i="3"/>
  <c r="M72" i="3" s="1"/>
  <c r="F72" i="3"/>
  <c r="L71" i="3"/>
  <c r="M71" i="3" s="1"/>
  <c r="F71" i="3"/>
  <c r="L70" i="3"/>
  <c r="M70" i="3" s="1"/>
  <c r="F70" i="3"/>
  <c r="M69" i="3"/>
  <c r="L69" i="3"/>
  <c r="F69" i="3"/>
  <c r="M68" i="3"/>
  <c r="L68" i="3"/>
  <c r="F68" i="3"/>
  <c r="M67" i="3"/>
  <c r="L67" i="3"/>
  <c r="F67" i="3"/>
  <c r="L66" i="3"/>
  <c r="M66" i="3" s="1"/>
  <c r="F66" i="3"/>
  <c r="M65" i="3"/>
  <c r="L65" i="3"/>
  <c r="F65" i="3"/>
  <c r="L64" i="3"/>
  <c r="M64" i="3" s="1"/>
  <c r="F64" i="3"/>
  <c r="L63" i="3"/>
  <c r="M63" i="3" s="1"/>
  <c r="F63" i="3"/>
  <c r="L62" i="3"/>
  <c r="M62" i="3" s="1"/>
  <c r="F62" i="3"/>
  <c r="M61" i="3"/>
  <c r="L61" i="3"/>
  <c r="F61" i="3"/>
  <c r="M60" i="3"/>
  <c r="L60" i="3"/>
  <c r="F60" i="3"/>
  <c r="M59" i="3"/>
  <c r="L59" i="3"/>
  <c r="F59" i="3"/>
  <c r="L58" i="3"/>
  <c r="M58" i="3" s="1"/>
  <c r="F58" i="3"/>
  <c r="M57" i="3"/>
  <c r="L57" i="3"/>
  <c r="F57" i="3"/>
  <c r="L56" i="3"/>
  <c r="M56" i="3" s="1"/>
  <c r="F56" i="3"/>
  <c r="L55" i="3"/>
  <c r="M55" i="3" s="1"/>
  <c r="F55" i="3"/>
  <c r="F95" i="3" s="1"/>
  <c r="K54" i="3"/>
  <c r="J54" i="3"/>
  <c r="I54" i="3"/>
  <c r="H54" i="3"/>
  <c r="G54" i="3"/>
  <c r="D54" i="3"/>
  <c r="A54" i="3"/>
  <c r="L53" i="3"/>
  <c r="M53" i="3" s="1"/>
  <c r="L52" i="3"/>
  <c r="M52" i="3" s="1"/>
  <c r="M51" i="3"/>
  <c r="L51" i="3"/>
  <c r="M50" i="3"/>
  <c r="L50" i="3"/>
  <c r="L49" i="3"/>
  <c r="M49" i="3" s="1"/>
  <c r="L48" i="3"/>
  <c r="M48" i="3" s="1"/>
  <c r="M47" i="3"/>
  <c r="L47" i="3"/>
  <c r="F47" i="3"/>
  <c r="M46" i="3"/>
  <c r="L46" i="3"/>
  <c r="M45" i="3"/>
  <c r="L45" i="3"/>
  <c r="M44" i="3"/>
  <c r="L44" i="3"/>
  <c r="L43" i="3"/>
  <c r="M43" i="3" s="1"/>
  <c r="M42" i="3"/>
  <c r="L42" i="3"/>
  <c r="M41" i="3"/>
  <c r="L41" i="3"/>
  <c r="M40" i="3"/>
  <c r="L40" i="3"/>
  <c r="L39" i="3"/>
  <c r="M39" i="3" s="1"/>
  <c r="M38" i="3"/>
  <c r="L38" i="3"/>
  <c r="M37" i="3"/>
  <c r="L37" i="3"/>
  <c r="F37" i="3"/>
  <c r="M36" i="3"/>
  <c r="L36" i="3"/>
  <c r="F36" i="3"/>
  <c r="M35" i="3"/>
  <c r="L35" i="3"/>
  <c r="M34" i="3"/>
  <c r="L34" i="3"/>
  <c r="F34" i="3"/>
  <c r="M33" i="3"/>
  <c r="L33" i="3"/>
  <c r="M32" i="3"/>
  <c r="L32" i="3"/>
  <c r="F32" i="3"/>
  <c r="M31" i="3"/>
  <c r="L31" i="3"/>
  <c r="M30" i="3"/>
  <c r="L30" i="3"/>
  <c r="F30" i="3"/>
  <c r="M29" i="3"/>
  <c r="L29" i="3"/>
  <c r="L28" i="3"/>
  <c r="M28" i="3" s="1"/>
  <c r="L27" i="3"/>
  <c r="M27" i="3" s="1"/>
  <c r="M26" i="3"/>
  <c r="L26" i="3"/>
  <c r="F26" i="3"/>
  <c r="M25" i="3"/>
  <c r="L25" i="3"/>
  <c r="M24" i="3"/>
  <c r="L24" i="3"/>
  <c r="M23" i="3"/>
  <c r="L23" i="3"/>
  <c r="F23" i="3"/>
  <c r="M22" i="3"/>
  <c r="L22" i="3"/>
  <c r="L21" i="3"/>
  <c r="M21" i="3" s="1"/>
  <c r="L20" i="3"/>
  <c r="M20" i="3" s="1"/>
  <c r="M19" i="3"/>
  <c r="L19" i="3"/>
  <c r="M18" i="3"/>
  <c r="L18" i="3"/>
  <c r="F18" i="3"/>
  <c r="M17" i="3"/>
  <c r="L17" i="3"/>
  <c r="M16" i="3"/>
  <c r="L16" i="3"/>
  <c r="L15" i="3"/>
  <c r="M15" i="3" s="1"/>
  <c r="F15" i="3"/>
  <c r="L14" i="3"/>
  <c r="M14" i="3" s="1"/>
  <c r="F14" i="3"/>
  <c r="M13" i="3"/>
  <c r="L13" i="3"/>
  <c r="L12" i="3"/>
  <c r="M12" i="3" s="1"/>
  <c r="F12" i="3"/>
  <c r="F54" i="3" s="1"/>
  <c r="L11" i="3"/>
  <c r="M11" i="3" s="1"/>
  <c r="L10" i="3"/>
  <c r="M10" i="3" s="1"/>
  <c r="M9" i="3"/>
  <c r="L9" i="3"/>
  <c r="M8" i="3"/>
  <c r="L8" i="3"/>
  <c r="L7" i="3"/>
  <c r="M7" i="3" s="1"/>
  <c r="L6" i="3"/>
  <c r="M6" i="3" s="1"/>
  <c r="M5" i="3"/>
  <c r="L5" i="3"/>
  <c r="M4" i="3"/>
  <c r="L4" i="3"/>
  <c r="L3" i="3"/>
  <c r="M3" i="3" s="1"/>
  <c r="L2" i="3"/>
  <c r="M2" i="3" s="1"/>
  <c r="G64" i="2"/>
  <c r="F64" i="2"/>
  <c r="E64" i="2"/>
  <c r="J63" i="2"/>
  <c r="I63" i="2"/>
  <c r="H63" i="2"/>
  <c r="G63" i="2"/>
  <c r="F63" i="2"/>
  <c r="B63" i="2"/>
  <c r="A63" i="2"/>
  <c r="K62" i="2"/>
  <c r="K61" i="2"/>
  <c r="K60" i="2"/>
  <c r="E59" i="2"/>
  <c r="K58" i="2"/>
  <c r="K57" i="2"/>
  <c r="E57" i="2"/>
  <c r="K56" i="2"/>
  <c r="K55" i="2"/>
  <c r="E55" i="2"/>
  <c r="K54" i="2"/>
  <c r="K53" i="2"/>
  <c r="K52" i="2"/>
  <c r="K51" i="2"/>
  <c r="K50" i="2"/>
  <c r="K49" i="2"/>
  <c r="K48" i="2"/>
  <c r="E48" i="2"/>
  <c r="K47" i="2"/>
  <c r="E47" i="2"/>
  <c r="K46" i="2"/>
  <c r="K45" i="2"/>
  <c r="K44" i="2"/>
  <c r="E44" i="2"/>
  <c r="K43" i="2"/>
  <c r="E43" i="2"/>
  <c r="K42" i="2"/>
  <c r="K41" i="2"/>
  <c r="K40" i="2"/>
  <c r="K39" i="2"/>
  <c r="K38" i="2"/>
  <c r="K37" i="2"/>
  <c r="K36" i="2"/>
  <c r="K35" i="2"/>
  <c r="E35" i="2"/>
  <c r="K34" i="2"/>
  <c r="K33" i="2"/>
  <c r="K32" i="2"/>
  <c r="E32" i="2"/>
  <c r="E63" i="2" s="1"/>
  <c r="J31" i="2"/>
  <c r="I31" i="2"/>
  <c r="H31" i="2"/>
  <c r="G31" i="2"/>
  <c r="F31" i="2"/>
  <c r="B31" i="2"/>
  <c r="A31" i="2"/>
  <c r="K30" i="2"/>
  <c r="E30" i="2"/>
  <c r="K29" i="2"/>
  <c r="E29" i="2"/>
  <c r="K28" i="2"/>
  <c r="K27" i="2"/>
  <c r="E27" i="2"/>
  <c r="K26" i="2"/>
  <c r="K25" i="2"/>
  <c r="E25" i="2"/>
  <c r="K24" i="2"/>
  <c r="K23" i="2"/>
  <c r="E23" i="2"/>
  <c r="K22" i="2"/>
  <c r="K21" i="2"/>
  <c r="K20" i="2"/>
  <c r="K19" i="2"/>
  <c r="K18" i="2"/>
  <c r="K17" i="2"/>
  <c r="K16" i="2"/>
  <c r="K15" i="2"/>
  <c r="K14" i="2"/>
  <c r="K13" i="2"/>
  <c r="K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K4" i="2"/>
  <c r="E4" i="2"/>
  <c r="E31" i="2" s="1"/>
  <c r="K3" i="2"/>
  <c r="K2" i="2"/>
  <c r="E2" i="2"/>
  <c r="M54" i="3" l="1"/>
  <c r="M95" i="3"/>
  <c r="D31" i="2"/>
  <c r="D63" i="2"/>
  <c r="L54" i="3"/>
  <c r="E54" i="3"/>
  <c r="L95" i="3"/>
  <c r="E95" i="3"/>
</calcChain>
</file>

<file path=xl/sharedStrings.xml><?xml version="1.0" encoding="utf-8"?>
<sst xmlns="http://schemas.openxmlformats.org/spreadsheetml/2006/main" count="1897" uniqueCount="346">
  <si>
    <t>2 months-old</t>
  </si>
  <si>
    <t>BEZOS low SES</t>
  </si>
  <si>
    <t>100a</t>
  </si>
  <si>
    <t>BEZOS low SES &amp; SIMMS 2mos MEG</t>
  </si>
  <si>
    <t>100b</t>
  </si>
  <si>
    <t>BEZOS low SES &amp; SIMMS 6mos MEG</t>
  </si>
  <si>
    <t>BEZOS high SES</t>
  </si>
  <si>
    <t>200a</t>
  </si>
  <si>
    <t>BEZOS high SES &amp; SIMMS 2mos MEG</t>
  </si>
  <si>
    <t>200b</t>
  </si>
  <si>
    <t>BEZOS high SES &amp; SIMMS 6mos MEG</t>
  </si>
  <si>
    <t>300a</t>
  </si>
  <si>
    <t>SIMMS 2mos MEG</t>
  </si>
  <si>
    <t>300b</t>
  </si>
  <si>
    <t>SIMMS 6mos MEG</t>
  </si>
  <si>
    <t>Subject_ID</t>
  </si>
  <si>
    <t>Gender</t>
  </si>
  <si>
    <t>Exam date</t>
  </si>
  <si>
    <t>Age</t>
  </si>
  <si>
    <t>Age (days; M±STD)</t>
  </si>
  <si>
    <t>SES (M±STD)</t>
  </si>
  <si>
    <t>HC(cm; M±STD)</t>
  </si>
  <si>
    <t>Tone</t>
  </si>
  <si>
    <t>IDS</t>
  </si>
  <si>
    <t>MMN</t>
  </si>
  <si>
    <t>Meas.</t>
  </si>
  <si>
    <t>Julia's notes</t>
  </si>
  <si>
    <t>101</t>
  </si>
  <si>
    <t>F</t>
  </si>
  <si>
    <t>15w 3d</t>
  </si>
  <si>
    <t>SES is 41</t>
  </si>
  <si>
    <t>102</t>
  </si>
  <si>
    <t>16w 3d</t>
  </si>
  <si>
    <t>SES is 22</t>
  </si>
  <si>
    <t>103</t>
  </si>
  <si>
    <t>M</t>
  </si>
  <si>
    <t>16w 0d</t>
  </si>
  <si>
    <t>105</t>
  </si>
  <si>
    <t>16w 1d</t>
  </si>
  <si>
    <t>106</t>
  </si>
  <si>
    <t>17w 1d</t>
  </si>
  <si>
    <t>108</t>
  </si>
  <si>
    <t>19w 4d</t>
  </si>
  <si>
    <t>SES is 21</t>
  </si>
  <si>
    <t>109</t>
  </si>
  <si>
    <t>20w 6d</t>
  </si>
  <si>
    <t>SES is 42.5</t>
  </si>
  <si>
    <t>110</t>
  </si>
  <si>
    <t>18w 0d</t>
  </si>
  <si>
    <t>111</t>
  </si>
  <si>
    <t>16w 4d</t>
  </si>
  <si>
    <t>112</t>
  </si>
  <si>
    <t>17w 5d</t>
  </si>
  <si>
    <t>SES is 40</t>
  </si>
  <si>
    <t>113</t>
  </si>
  <si>
    <t>20w 2d</t>
  </si>
  <si>
    <t>114</t>
  </si>
  <si>
    <t>19w 2d</t>
  </si>
  <si>
    <t>SES is 40.5</t>
  </si>
  <si>
    <t>116a</t>
  </si>
  <si>
    <t>9w 2d</t>
  </si>
  <si>
    <t>117a</t>
  </si>
  <si>
    <t>9w 1d</t>
  </si>
  <si>
    <t>118</t>
  </si>
  <si>
    <t>SES is 35</t>
  </si>
  <si>
    <t>120a</t>
  </si>
  <si>
    <t>10w 0d</t>
  </si>
  <si>
    <t>122a</t>
  </si>
  <si>
    <t>8w 4d</t>
  </si>
  <si>
    <t>SES is 43</t>
  </si>
  <si>
    <t>124a</t>
  </si>
  <si>
    <t>10w 5d</t>
  </si>
  <si>
    <t>125a</t>
  </si>
  <si>
    <t>8w 6d</t>
  </si>
  <si>
    <t>126a</t>
  </si>
  <si>
    <t>127a</t>
  </si>
  <si>
    <t>8w 1d</t>
  </si>
  <si>
    <t>128a</t>
  </si>
  <si>
    <t>7w 5d</t>
  </si>
  <si>
    <t>129a</t>
  </si>
  <si>
    <t>130a</t>
  </si>
  <si>
    <t>7w 4d</t>
  </si>
  <si>
    <t>131a</t>
  </si>
  <si>
    <t>SES is 36.5</t>
  </si>
  <si>
    <t>132a</t>
  </si>
  <si>
    <t>133a</t>
  </si>
  <si>
    <t>SES is 32</t>
  </si>
  <si>
    <t>134a</t>
  </si>
  <si>
    <t>317a</t>
  </si>
  <si>
    <t>9w 0d</t>
  </si>
  <si>
    <t>104</t>
  </si>
  <si>
    <t>17w 0d</t>
  </si>
  <si>
    <t>119a</t>
  </si>
  <si>
    <t>9w 4d</t>
  </si>
  <si>
    <t>SES is 63</t>
  </si>
  <si>
    <t>123a</t>
  </si>
  <si>
    <t>202</t>
  </si>
  <si>
    <t>17w 2d</t>
  </si>
  <si>
    <t>203</t>
  </si>
  <si>
    <t>16w 2d</t>
  </si>
  <si>
    <t>205</t>
  </si>
  <si>
    <t>206</t>
  </si>
  <si>
    <t>207</t>
  </si>
  <si>
    <t>SES is 61</t>
  </si>
  <si>
    <t>208a</t>
  </si>
  <si>
    <t>8w 0d</t>
  </si>
  <si>
    <t>209a</t>
  </si>
  <si>
    <t>211a</t>
  </si>
  <si>
    <t>SES is 60.5</t>
  </si>
  <si>
    <t>212</t>
  </si>
  <si>
    <t>21w 0d</t>
  </si>
  <si>
    <t>213</t>
  </si>
  <si>
    <t>17w 3d</t>
  </si>
  <si>
    <t>214</t>
  </si>
  <si>
    <t>17w 6d</t>
  </si>
  <si>
    <t>215a</t>
  </si>
  <si>
    <t>217</t>
  </si>
  <si>
    <t>6w 3d</t>
  </si>
  <si>
    <t>218a</t>
  </si>
  <si>
    <t>7w 6d</t>
  </si>
  <si>
    <t>220a</t>
  </si>
  <si>
    <t>222a</t>
  </si>
  <si>
    <t>223a</t>
  </si>
  <si>
    <t>1/8/0206</t>
  </si>
  <si>
    <t>9w6d</t>
  </si>
  <si>
    <t>?</t>
  </si>
  <si>
    <t>224a</t>
  </si>
  <si>
    <t>8w 3d</t>
  </si>
  <si>
    <t>225a</t>
  </si>
  <si>
    <t>226a</t>
  </si>
  <si>
    <t>228a</t>
  </si>
  <si>
    <t>229a</t>
  </si>
  <si>
    <t>SES is 58</t>
  </si>
  <si>
    <t>231a</t>
  </si>
  <si>
    <t>232a</t>
  </si>
  <si>
    <t>9w 5d</t>
  </si>
  <si>
    <t>233a</t>
  </si>
  <si>
    <t>7W 4d</t>
  </si>
  <si>
    <t>301a</t>
  </si>
  <si>
    <t>305a</t>
  </si>
  <si>
    <t>8w 2d</t>
  </si>
  <si>
    <t>314a</t>
  </si>
  <si>
    <t>Low</t>
  </si>
  <si>
    <t>High</t>
  </si>
  <si>
    <t>115</t>
  </si>
  <si>
    <t>Group</t>
  </si>
  <si>
    <t>Age(days)</t>
  </si>
  <si>
    <t>HC</t>
  </si>
  <si>
    <t>CDI</t>
  </si>
  <si>
    <t>Acq blocks</t>
  </si>
  <si>
    <t>Complete</t>
  </si>
  <si>
    <t>Note</t>
  </si>
  <si>
    <t>9w 6d</t>
  </si>
  <si>
    <t>9w 3d</t>
  </si>
  <si>
    <t>Not retruning @ 6m</t>
  </si>
  <si>
    <t>302a</t>
  </si>
  <si>
    <t>304a</t>
  </si>
  <si>
    <t>306a</t>
  </si>
  <si>
    <t>307a</t>
  </si>
  <si>
    <t>309a</t>
  </si>
  <si>
    <t>310a</t>
  </si>
  <si>
    <t>311a</t>
  </si>
  <si>
    <t>312a</t>
  </si>
  <si>
    <t>316a</t>
  </si>
  <si>
    <t>318a</t>
  </si>
  <si>
    <t>319a</t>
  </si>
  <si>
    <t>320a</t>
  </si>
  <si>
    <t>921a</t>
  </si>
  <si>
    <t>923a</t>
  </si>
  <si>
    <t>na</t>
  </si>
  <si>
    <t>925a</t>
  </si>
  <si>
    <t>116b</t>
  </si>
  <si>
    <t>29w 3d</t>
  </si>
  <si>
    <t>117b</t>
  </si>
  <si>
    <t>27w 5d</t>
  </si>
  <si>
    <t>119b</t>
  </si>
  <si>
    <t>29w 5d</t>
  </si>
  <si>
    <t>120b</t>
  </si>
  <si>
    <t>27w 0d</t>
  </si>
  <si>
    <t>122b</t>
  </si>
  <si>
    <t>26w 3d</t>
  </si>
  <si>
    <t>124b</t>
  </si>
  <si>
    <t>27w 1d</t>
  </si>
  <si>
    <t>127b</t>
  </si>
  <si>
    <t>27w 2d</t>
  </si>
  <si>
    <t>128b</t>
  </si>
  <si>
    <t>27w 4d</t>
  </si>
  <si>
    <t>129b</t>
  </si>
  <si>
    <t>130b</t>
  </si>
  <si>
    <t>28w 5d</t>
  </si>
  <si>
    <t>131b</t>
  </si>
  <si>
    <t>26w 6d</t>
  </si>
  <si>
    <t>133b</t>
  </si>
  <si>
    <t>28w 1d</t>
  </si>
  <si>
    <t>134b</t>
  </si>
  <si>
    <t>26w 4d</t>
  </si>
  <si>
    <t>208b</t>
  </si>
  <si>
    <t>209b</t>
  </si>
  <si>
    <t>211b</t>
  </si>
  <si>
    <t>215b</t>
  </si>
  <si>
    <t>28w 2d</t>
  </si>
  <si>
    <t>220b</t>
  </si>
  <si>
    <t>28w 3d</t>
  </si>
  <si>
    <t>223b</t>
  </si>
  <si>
    <t>28w6d</t>
  </si>
  <si>
    <t>224b</t>
  </si>
  <si>
    <t>25w 4d</t>
  </si>
  <si>
    <t>225b</t>
  </si>
  <si>
    <t>226b</t>
  </si>
  <si>
    <t>26w 0d</t>
  </si>
  <si>
    <t>229b</t>
  </si>
  <si>
    <t>231b</t>
  </si>
  <si>
    <t>232b</t>
  </si>
  <si>
    <t>26w 5d</t>
  </si>
  <si>
    <t>233b</t>
  </si>
  <si>
    <t>301b</t>
  </si>
  <si>
    <t>304b</t>
  </si>
  <si>
    <t>309b</t>
  </si>
  <si>
    <t>310b</t>
  </si>
  <si>
    <t>311b</t>
  </si>
  <si>
    <t>312b</t>
  </si>
  <si>
    <t>314b</t>
  </si>
  <si>
    <t>29w 1d</t>
  </si>
  <si>
    <t>316b</t>
  </si>
  <si>
    <t>318b</t>
  </si>
  <si>
    <t>27w 3d</t>
  </si>
  <si>
    <t>319b</t>
  </si>
  <si>
    <t>320b</t>
  </si>
  <si>
    <t>921b</t>
  </si>
  <si>
    <t>923b</t>
  </si>
  <si>
    <t>925b</t>
  </si>
  <si>
    <t>ECG</t>
  </si>
  <si>
    <t>Pre Bad</t>
  </si>
  <si>
    <t>SR(Hz)</t>
  </si>
  <si>
    <t>0113</t>
  </si>
  <si>
    <t>none</t>
  </si>
  <si>
    <t>0141</t>
  </si>
  <si>
    <t>0143</t>
  </si>
  <si>
    <t>0111</t>
  </si>
  <si>
    <t>2112;0212</t>
  </si>
  <si>
    <t>0114</t>
  </si>
  <si>
    <t>0313</t>
  </si>
  <si>
    <t>1543</t>
  </si>
  <si>
    <t>1443;2622</t>
  </si>
  <si>
    <t>2623; 0933</t>
  </si>
  <si>
    <t>1413; 1041</t>
  </si>
  <si>
    <t>0933; 0141; 0111; 1421; 1541; 1431</t>
  </si>
  <si>
    <t>0621</t>
  </si>
  <si>
    <t>0331</t>
  </si>
  <si>
    <t>0323</t>
  </si>
  <si>
    <t>1112;1433</t>
  </si>
  <si>
    <t>1533</t>
  </si>
  <si>
    <t>1423</t>
  </si>
  <si>
    <t>0933</t>
  </si>
  <si>
    <t>0733; 0641</t>
  </si>
  <si>
    <t>1531</t>
  </si>
  <si>
    <t>2542; 2512</t>
  </si>
  <si>
    <t>0413,2132</t>
  </si>
  <si>
    <t>0142;2623;2432;0611</t>
  </si>
  <si>
    <t>2112;2431;0212</t>
  </si>
  <si>
    <t>2542;1042</t>
  </si>
  <si>
    <t>1711</t>
  </si>
  <si>
    <t>1832, 0412</t>
  </si>
  <si>
    <t>1421; 1431</t>
  </si>
  <si>
    <t>1413; 0622</t>
  </si>
  <si>
    <t>0212</t>
  </si>
  <si>
    <t>919</t>
  </si>
  <si>
    <t>0431; 0641</t>
  </si>
  <si>
    <t>BAD</t>
  </si>
  <si>
    <t>ACQ</t>
  </si>
  <si>
    <t>MC-SVD</t>
  </si>
  <si>
    <t>Artifact rej</t>
  </si>
  <si>
    <t>Epochs</t>
  </si>
  <si>
    <t>complete</t>
  </si>
  <si>
    <t>simms_inclusion</t>
  </si>
  <si>
    <t>SES</t>
  </si>
  <si>
    <t>Sex</t>
  </si>
  <si>
    <t>Notes</t>
  </si>
  <si>
    <t>None</t>
  </si>
  <si>
    <t>MEG0113</t>
  </si>
  <si>
    <t>MEG1141</t>
  </si>
  <si>
    <t>MEG2532</t>
  </si>
  <si>
    <t>MEG0141</t>
  </si>
  <si>
    <t>MEG0143</t>
  </si>
  <si>
    <t>MEG0111</t>
  </si>
  <si>
    <t>cHPI inactive</t>
  </si>
  <si>
    <t>MEG2112, MEG0212</t>
  </si>
  <si>
    <t>MEG0313</t>
  </si>
  <si>
    <t>MEG1713</t>
  </si>
  <si>
    <t>MEG1413</t>
  </si>
  <si>
    <t>MEG1543</t>
  </si>
  <si>
    <t>MEG1443, MEG2622</t>
  </si>
  <si>
    <t>MEG1821</t>
  </si>
  <si>
    <t>MEG2611</t>
  </si>
  <si>
    <t>MEG1711</t>
  </si>
  <si>
    <t>MEG2623, MEG0933</t>
  </si>
  <si>
    <t>MEG1413, MEG1041</t>
  </si>
  <si>
    <t>MEG0933, MEG0141, MEG0111, MEG1421, MEG1541, MEG1431</t>
  </si>
  <si>
    <t>MEG0621</t>
  </si>
  <si>
    <t>Head origin outside of helmet</t>
  </si>
  <si>
    <t>MEG0331</t>
  </si>
  <si>
    <t>MEG1631</t>
  </si>
  <si>
    <t>cHPI Inactive</t>
  </si>
  <si>
    <t>MEG2623</t>
  </si>
  <si>
    <t>MEG0323</t>
  </si>
  <si>
    <t>MEG1643</t>
  </si>
  <si>
    <t>MEG1321</t>
  </si>
  <si>
    <t>MEG2512</t>
  </si>
  <si>
    <t>MEG1112</t>
  </si>
  <si>
    <t>MEG1112, MEG1433</t>
  </si>
  <si>
    <t>MEG1533</t>
  </si>
  <si>
    <t>MEG1423</t>
  </si>
  <si>
    <t>MEG1223</t>
  </si>
  <si>
    <t>MEG0933</t>
  </si>
  <si>
    <t>PCA fail</t>
  </si>
  <si>
    <t>MEG2141</t>
  </si>
  <si>
    <t>MEG0733, MEG0641</t>
  </si>
  <si>
    <t>MEG2612</t>
  </si>
  <si>
    <t>MEG1531</t>
  </si>
  <si>
    <t>MEG2541</t>
  </si>
  <si>
    <t>MEG2542, MEG2512</t>
  </si>
  <si>
    <t>MEG0413, MEG2132</t>
  </si>
  <si>
    <t>RuntimeError: Coil too close (dist = 4.88638e-06 m)</t>
  </si>
  <si>
    <t>MEG0142, MEG2623, MEG2432, MEG0611</t>
  </si>
  <si>
    <t>MEG2112, MEG2431, MEG0212</t>
  </si>
  <si>
    <t>MEG2542, MEG1042</t>
  </si>
  <si>
    <t>MEG1832, MEG0412</t>
  </si>
  <si>
    <t>MEG1731</t>
  </si>
  <si>
    <t>MEG1023</t>
  </si>
  <si>
    <t>MEG1421, MEG1431</t>
  </si>
  <si>
    <t>MEG1041</t>
  </si>
  <si>
    <t>No STIM</t>
  </si>
  <si>
    <t>MEG1413, MEG0622</t>
  </si>
  <si>
    <t>MEG0212</t>
  </si>
  <si>
    <t>Epoching fail</t>
  </si>
  <si>
    <t>U</t>
  </si>
  <si>
    <t>(NOT ON BEZOS OR SIMMS)</t>
  </si>
  <si>
    <t>MEG1823</t>
  </si>
  <si>
    <t>MEG0431, MEG0641</t>
  </si>
  <si>
    <t>Included</t>
  </si>
  <si>
    <t>scipy.linalg.decomp.svd ValueError: On entry to DLASCL parameter number 4 had an illegal value</t>
  </si>
  <si>
    <t xml:space="preserve"> </t>
  </si>
  <si>
    <t>Noisy</t>
  </si>
  <si>
    <t>CHPI inactive</t>
  </si>
  <si>
    <t>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</si>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</sst>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24" x14ac:knownFonts="1">
    <font>
      <sz val="10"/>
      <color rgb="FF000000"/>
      <name val="Arial"/>
      <family val="2"/>
    </font>
    <font>
      <sz val="11"/>
      <color rgb="FF000000"/>
      <name val="Cambria"/>
      <family val="1"/>
    </font>
    <font>
      <sz val="11"/>
      <name val="Cambria"/>
      <family val="1"/>
    </font>
    <font>
      <b/>
      <sz val="11"/>
      <name val="Calibri"/>
      <family val="2"/>
    </font>
    <font>
      <b/>
      <sz val="11"/>
      <name val="Cambria"/>
      <family val="1"/>
    </font>
    <font>
      <b/>
      <i/>
      <sz val="11"/>
      <name val="Cambria"/>
      <family val="1"/>
    </font>
    <font>
      <sz val="11"/>
      <name val="Calibri"/>
      <family val="2"/>
    </font>
    <font>
      <i/>
      <sz val="11"/>
      <name val="Cambria"/>
      <family val="1"/>
    </font>
    <font>
      <sz val="11"/>
      <color rgb="FF000000"/>
      <name val="Calibri"/>
      <family val="2"/>
    </font>
    <font>
      <b/>
      <i/>
      <sz val="11"/>
      <name val="Calibri"/>
      <family val="2"/>
    </font>
    <font>
      <sz val="11"/>
      <color rgb="FF333333"/>
      <name val="Calibri"/>
      <family val="2"/>
    </font>
    <font>
      <sz val="12"/>
      <color rgb="FF000000"/>
      <name val="Calibri"/>
      <family val="2"/>
    </font>
    <font>
      <sz val="11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i/>
      <sz val="11"/>
      <name val="Calibri"/>
      <family val="2"/>
    </font>
    <font>
      <b/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4"/>
      <name val="Calibri"/>
      <family val="2"/>
    </font>
    <font>
      <i/>
      <sz val="12"/>
      <color rgb="FF000000"/>
      <name val="Calibri"/>
      <family val="2"/>
    </font>
    <font>
      <b/>
      <strike/>
      <sz val="14"/>
      <name val="Calibri"/>
      <family val="2"/>
    </font>
    <font>
      <b/>
      <i/>
      <sz val="14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3" fillId="0" borderId="0"/>
  </cellStyleXfs>
  <cellXfs count="86">
    <xf numFmtId="0" fontId="0" fillId="0" borderId="0" xfId="0"/>
    <xf numFmtId="0" fontId="12" fillId="0" borderId="0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4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7" fillId="3" borderId="0" xfId="0" applyFont="1" applyFill="1" applyAlignment="1">
      <alignment horizontal="left" wrapText="1"/>
    </xf>
    <xf numFmtId="49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wrapText="1"/>
    </xf>
    <xf numFmtId="0" fontId="11" fillId="0" borderId="0" xfId="0" applyFont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right"/>
    </xf>
    <xf numFmtId="0" fontId="2" fillId="0" borderId="0" xfId="0" applyFont="1" applyAlignment="1"/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6" fillId="0" borderId="0" xfId="0" applyFont="1" applyAlignment="1">
      <alignment horizontal="center" wrapText="1"/>
    </xf>
    <xf numFmtId="0" fontId="13" fillId="0" borderId="0" xfId="0" applyFont="1"/>
    <xf numFmtId="0" fontId="4" fillId="0" borderId="0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/>
    <xf numFmtId="49" fontId="3" fillId="0" borderId="0" xfId="0" applyNumberFormat="1" applyFont="1" applyAlignment="1">
      <alignment horizont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/>
    <xf numFmtId="49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0" fontId="16" fillId="0" borderId="0" xfId="0" applyFont="1" applyAlignment="1"/>
    <xf numFmtId="0" fontId="16" fillId="0" borderId="0" xfId="0" applyFont="1"/>
    <xf numFmtId="49" fontId="0" fillId="0" borderId="0" xfId="0" applyNumberFormat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3" borderId="0" xfId="0" applyFont="1" applyFill="1" applyAlignment="1">
      <alignment wrapText="1"/>
    </xf>
    <xf numFmtId="0" fontId="4" fillId="0" borderId="0" xfId="0" applyFont="1"/>
    <xf numFmtId="0" fontId="21" fillId="0" borderId="0" xfId="0" applyFont="1" applyAlignment="1">
      <alignment horizontal="center"/>
    </xf>
    <xf numFmtId="0" fontId="20" fillId="3" borderId="0" xfId="0" applyFont="1" applyFill="1" applyAlignment="1">
      <alignment horizontal="left"/>
    </xf>
    <xf numFmtId="0" fontId="20" fillId="3" borderId="0" xfId="0" applyFont="1" applyFill="1" applyAlignment="1"/>
    <xf numFmtId="0" fontId="22" fillId="0" borderId="0" xfId="0" applyFont="1" applyAlignment="1">
      <alignment horizontal="center"/>
    </xf>
    <xf numFmtId="0" fontId="23" fillId="0" borderId="0" xfId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Normal="100" workbookViewId="0">
      <selection activeCell="B2" sqref="B2"/>
    </sheetView>
  </sheetViews>
  <sheetFormatPr baseColWidth="10" defaultColWidth="8.83203125" defaultRowHeight="13" x14ac:dyDescent="0.15"/>
  <cols>
    <col min="1" max="1025" width="24.33203125"/>
  </cols>
  <sheetData>
    <row r="1" spans="1:3" ht="15" customHeight="1" x14ac:dyDescent="0.15">
      <c r="A1" s="2" t="s">
        <v>0</v>
      </c>
      <c r="C1" s="3"/>
    </row>
    <row r="2" spans="1:3" ht="15" customHeight="1" x14ac:dyDescent="0.15">
      <c r="A2" s="4">
        <v>100</v>
      </c>
      <c r="B2" s="5" t="s">
        <v>1</v>
      </c>
      <c r="C2" s="3"/>
    </row>
    <row r="3" spans="1:3" ht="15" customHeight="1" x14ac:dyDescent="0.15">
      <c r="A3" s="4" t="s">
        <v>2</v>
      </c>
      <c r="B3" s="5" t="s">
        <v>3</v>
      </c>
      <c r="C3" s="3"/>
    </row>
    <row r="4" spans="1:3" ht="15" customHeight="1" x14ac:dyDescent="0.15">
      <c r="A4" s="4" t="s">
        <v>4</v>
      </c>
      <c r="B4" s="5" t="s">
        <v>5</v>
      </c>
      <c r="C4" s="3"/>
    </row>
    <row r="5" spans="1:3" ht="15" customHeight="1" x14ac:dyDescent="0.15">
      <c r="A5" s="4">
        <v>200</v>
      </c>
      <c r="B5" s="5" t="s">
        <v>6</v>
      </c>
      <c r="C5" s="3"/>
    </row>
    <row r="6" spans="1:3" ht="15" customHeight="1" x14ac:dyDescent="0.15">
      <c r="A6" s="4" t="s">
        <v>7</v>
      </c>
      <c r="B6" s="5" t="s">
        <v>8</v>
      </c>
      <c r="C6" s="3"/>
    </row>
    <row r="7" spans="1:3" ht="15" customHeight="1" x14ac:dyDescent="0.15">
      <c r="A7" s="4" t="s">
        <v>9</v>
      </c>
      <c r="B7" s="5" t="s">
        <v>10</v>
      </c>
      <c r="C7" s="3"/>
    </row>
    <row r="8" spans="1:3" ht="15" customHeight="1" x14ac:dyDescent="0.15">
      <c r="A8" s="4" t="s">
        <v>11</v>
      </c>
      <c r="B8" s="5" t="s">
        <v>12</v>
      </c>
      <c r="C8" s="3"/>
    </row>
    <row r="9" spans="1:3" ht="15" customHeight="1" x14ac:dyDescent="0.15">
      <c r="A9" s="4" t="s">
        <v>13</v>
      </c>
      <c r="B9" s="5" t="s">
        <v>14</v>
      </c>
      <c r="C9" s="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6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3" width="24.33203125"/>
    <col min="4" max="4" width="25.1640625"/>
    <col min="5" max="5" width="24.33203125"/>
    <col min="6" max="6" width="16.5"/>
    <col min="7" max="7" width="24.33203125"/>
    <col min="8" max="8" width="7.1640625"/>
    <col min="9" max="9" width="5.33203125"/>
    <col min="10" max="10" width="7.5"/>
    <col min="11" max="11" width="8.33203125"/>
    <col min="12" max="12" width="28.6640625"/>
    <col min="13" max="1025" width="24.33203125"/>
  </cols>
  <sheetData>
    <row r="1" spans="1:12" ht="27" customHeight="1" x14ac:dyDescent="0.2">
      <c r="A1" s="6" t="s">
        <v>15</v>
      </c>
      <c r="B1" s="6" t="s">
        <v>16</v>
      </c>
      <c r="C1" s="7" t="s">
        <v>17</v>
      </c>
      <c r="D1" s="6" t="s">
        <v>18</v>
      </c>
      <c r="E1" s="8" t="s">
        <v>19</v>
      </c>
      <c r="F1" s="9" t="s">
        <v>20</v>
      </c>
      <c r="G1" s="9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1" t="s">
        <v>26</v>
      </c>
    </row>
    <row r="2" spans="1:12" ht="15" customHeight="1" x14ac:dyDescent="0.2">
      <c r="A2" s="12" t="s">
        <v>27</v>
      </c>
      <c r="B2" s="13" t="s">
        <v>28</v>
      </c>
      <c r="C2" s="14">
        <v>42262</v>
      </c>
      <c r="D2" s="13" t="s">
        <v>29</v>
      </c>
      <c r="E2" s="15">
        <f>15*7+3</f>
        <v>108</v>
      </c>
      <c r="F2" s="16">
        <v>41</v>
      </c>
      <c r="G2" s="13">
        <v>40</v>
      </c>
      <c r="H2" s="17">
        <v>1</v>
      </c>
      <c r="I2" s="17">
        <v>1</v>
      </c>
      <c r="J2" s="17">
        <v>1</v>
      </c>
      <c r="K2" s="3">
        <f t="shared" ref="K2:K30" si="0">SUM(H2:J2)</f>
        <v>3</v>
      </c>
      <c r="L2" s="18" t="s">
        <v>30</v>
      </c>
    </row>
    <row r="3" spans="1:12" ht="15" customHeight="1" x14ac:dyDescent="0.2">
      <c r="A3" s="12" t="s">
        <v>31</v>
      </c>
      <c r="B3" s="19" t="s">
        <v>28</v>
      </c>
      <c r="C3" s="20">
        <v>42293</v>
      </c>
      <c r="D3" s="13" t="s">
        <v>32</v>
      </c>
      <c r="E3" s="15">
        <v>115</v>
      </c>
      <c r="F3" s="13">
        <v>22</v>
      </c>
      <c r="G3" s="13">
        <v>42</v>
      </c>
      <c r="H3" s="17">
        <v>1</v>
      </c>
      <c r="I3" s="17">
        <v>1</v>
      </c>
      <c r="J3" s="17">
        <v>1</v>
      </c>
      <c r="K3" s="3">
        <f t="shared" si="0"/>
        <v>3</v>
      </c>
      <c r="L3" s="18" t="s">
        <v>33</v>
      </c>
    </row>
    <row r="4" spans="1:12" ht="15" customHeight="1" x14ac:dyDescent="0.2">
      <c r="A4" s="12" t="s">
        <v>34</v>
      </c>
      <c r="B4" s="19" t="s">
        <v>35</v>
      </c>
      <c r="C4" s="20">
        <v>42276</v>
      </c>
      <c r="D4" s="19" t="s">
        <v>36</v>
      </c>
      <c r="E4" s="21">
        <f>16*7</f>
        <v>112</v>
      </c>
      <c r="F4" s="19">
        <v>45</v>
      </c>
      <c r="G4" s="19">
        <v>43</v>
      </c>
      <c r="H4" s="17">
        <v>1</v>
      </c>
      <c r="I4" s="17">
        <v>1</v>
      </c>
      <c r="J4" s="17">
        <v>1</v>
      </c>
      <c r="K4" s="3">
        <f t="shared" si="0"/>
        <v>3</v>
      </c>
      <c r="L4" s="18"/>
    </row>
    <row r="5" spans="1:12" ht="15" customHeight="1" x14ac:dyDescent="0.2">
      <c r="A5" s="12" t="s">
        <v>37</v>
      </c>
      <c r="B5" s="19" t="s">
        <v>35</v>
      </c>
      <c r="C5" s="20">
        <v>42279</v>
      </c>
      <c r="D5" s="19" t="s">
        <v>38</v>
      </c>
      <c r="E5" s="21">
        <v>113</v>
      </c>
      <c r="F5" s="22">
        <v>43</v>
      </c>
      <c r="G5" s="19">
        <v>42</v>
      </c>
      <c r="H5" s="17">
        <v>1</v>
      </c>
      <c r="I5" s="17">
        <v>1</v>
      </c>
      <c r="J5" s="17">
        <v>1</v>
      </c>
      <c r="K5" s="3">
        <f t="shared" si="0"/>
        <v>3</v>
      </c>
      <c r="L5" s="18"/>
    </row>
    <row r="6" spans="1:12" ht="15" customHeight="1" x14ac:dyDescent="0.2">
      <c r="A6" s="12" t="s">
        <v>39</v>
      </c>
      <c r="B6" s="19" t="s">
        <v>35</v>
      </c>
      <c r="C6" s="20">
        <v>42286</v>
      </c>
      <c r="D6" s="19" t="s">
        <v>40</v>
      </c>
      <c r="E6" s="21">
        <f>17*7+1</f>
        <v>120</v>
      </c>
      <c r="F6" s="19">
        <v>40</v>
      </c>
      <c r="G6" s="19">
        <v>42</v>
      </c>
      <c r="H6" s="17">
        <v>1</v>
      </c>
      <c r="I6" s="17">
        <v>0</v>
      </c>
      <c r="J6" s="17">
        <v>0</v>
      </c>
      <c r="K6" s="3">
        <f t="shared" si="0"/>
        <v>1</v>
      </c>
      <c r="L6" s="18"/>
    </row>
    <row r="7" spans="1:12" ht="15" customHeight="1" x14ac:dyDescent="0.2">
      <c r="A7" s="12" t="s">
        <v>41</v>
      </c>
      <c r="B7" s="19" t="s">
        <v>28</v>
      </c>
      <c r="C7" s="20">
        <v>42314</v>
      </c>
      <c r="D7" s="19" t="s">
        <v>42</v>
      </c>
      <c r="E7" s="21">
        <f>19*7+4</f>
        <v>137</v>
      </c>
      <c r="F7" s="23">
        <v>21</v>
      </c>
      <c r="G7" s="19">
        <v>42</v>
      </c>
      <c r="H7" s="17">
        <v>0</v>
      </c>
      <c r="I7" s="17">
        <v>1</v>
      </c>
      <c r="J7" s="17">
        <v>0</v>
      </c>
      <c r="K7" s="3">
        <f t="shared" si="0"/>
        <v>1</v>
      </c>
      <c r="L7" s="18" t="s">
        <v>43</v>
      </c>
    </row>
    <row r="8" spans="1:12" ht="15" customHeight="1" x14ac:dyDescent="0.2">
      <c r="A8" s="12" t="s">
        <v>44</v>
      </c>
      <c r="B8" s="19" t="s">
        <v>35</v>
      </c>
      <c r="C8" s="20">
        <v>42310</v>
      </c>
      <c r="D8" s="19" t="s">
        <v>45</v>
      </c>
      <c r="E8" s="21">
        <f>20*7+6</f>
        <v>146</v>
      </c>
      <c r="F8" s="19">
        <v>42.5</v>
      </c>
      <c r="G8" s="19">
        <v>44</v>
      </c>
      <c r="H8" s="17">
        <v>1</v>
      </c>
      <c r="I8" s="17">
        <v>1</v>
      </c>
      <c r="J8" s="17">
        <v>1</v>
      </c>
      <c r="K8" s="3">
        <f t="shared" si="0"/>
        <v>3</v>
      </c>
      <c r="L8" s="18" t="s">
        <v>46</v>
      </c>
    </row>
    <row r="9" spans="1:12" ht="15" customHeight="1" x14ac:dyDescent="0.2">
      <c r="A9" s="12" t="s">
        <v>47</v>
      </c>
      <c r="B9" s="19" t="s">
        <v>28</v>
      </c>
      <c r="C9" s="20">
        <v>42313</v>
      </c>
      <c r="D9" s="19" t="s">
        <v>48</v>
      </c>
      <c r="E9" s="21">
        <f>18*7</f>
        <v>126</v>
      </c>
      <c r="F9" s="19">
        <v>42.5</v>
      </c>
      <c r="G9" s="19">
        <v>39</v>
      </c>
      <c r="H9" s="17">
        <v>1</v>
      </c>
      <c r="I9" s="17">
        <v>1</v>
      </c>
      <c r="J9" s="17">
        <v>1</v>
      </c>
      <c r="K9" s="3">
        <f t="shared" si="0"/>
        <v>3</v>
      </c>
      <c r="L9" s="18"/>
    </row>
    <row r="10" spans="1:12" ht="15" customHeight="1" x14ac:dyDescent="0.2">
      <c r="A10" s="12" t="s">
        <v>49</v>
      </c>
      <c r="B10" s="17" t="s">
        <v>35</v>
      </c>
      <c r="C10" s="24">
        <v>42300</v>
      </c>
      <c r="D10" s="19" t="s">
        <v>50</v>
      </c>
      <c r="E10" s="21">
        <f>16*7+4</f>
        <v>116</v>
      </c>
      <c r="F10" s="19">
        <v>11</v>
      </c>
      <c r="G10" s="19">
        <v>41</v>
      </c>
      <c r="H10" s="17">
        <v>1</v>
      </c>
      <c r="I10" s="17">
        <v>1</v>
      </c>
      <c r="J10" s="17">
        <v>1</v>
      </c>
      <c r="K10" s="3">
        <f t="shared" si="0"/>
        <v>3</v>
      </c>
      <c r="L10" s="18"/>
    </row>
    <row r="11" spans="1:12" ht="15" customHeight="1" x14ac:dyDescent="0.2">
      <c r="A11" s="12" t="s">
        <v>51</v>
      </c>
      <c r="B11" s="17" t="s">
        <v>28</v>
      </c>
      <c r="C11" s="24">
        <v>42304</v>
      </c>
      <c r="D11" s="19" t="s">
        <v>52</v>
      </c>
      <c r="E11" s="21">
        <f>17*7+5</f>
        <v>124</v>
      </c>
      <c r="F11" s="23">
        <v>40</v>
      </c>
      <c r="G11" s="19">
        <v>41</v>
      </c>
      <c r="H11" s="17">
        <v>1</v>
      </c>
      <c r="I11" s="17">
        <v>1</v>
      </c>
      <c r="J11" s="17">
        <v>0</v>
      </c>
      <c r="K11" s="3">
        <f t="shared" si="0"/>
        <v>2</v>
      </c>
      <c r="L11" s="18" t="s">
        <v>53</v>
      </c>
    </row>
    <row r="12" spans="1:12" ht="15" customHeight="1" x14ac:dyDescent="0.2">
      <c r="A12" s="12" t="s">
        <v>54</v>
      </c>
      <c r="B12" s="17" t="s">
        <v>35</v>
      </c>
      <c r="C12" s="24">
        <v>42320</v>
      </c>
      <c r="D12" s="19" t="s">
        <v>55</v>
      </c>
      <c r="E12" s="21">
        <v>142</v>
      </c>
      <c r="F12" s="19">
        <v>22</v>
      </c>
      <c r="G12" s="19">
        <v>43</v>
      </c>
      <c r="H12" s="17">
        <v>1</v>
      </c>
      <c r="I12" s="17">
        <v>1</v>
      </c>
      <c r="J12" s="17">
        <v>1</v>
      </c>
      <c r="K12" s="3">
        <f t="shared" si="0"/>
        <v>3</v>
      </c>
      <c r="L12" s="18"/>
    </row>
    <row r="13" spans="1:12" ht="15" customHeight="1" x14ac:dyDescent="0.2">
      <c r="A13" s="12" t="s">
        <v>56</v>
      </c>
      <c r="B13" s="19" t="s">
        <v>35</v>
      </c>
      <c r="C13" s="20">
        <v>42320</v>
      </c>
      <c r="D13" s="19" t="s">
        <v>57</v>
      </c>
      <c r="E13" s="21">
        <v>135</v>
      </c>
      <c r="F13" s="19">
        <v>40.5</v>
      </c>
      <c r="G13" s="19">
        <v>44</v>
      </c>
      <c r="H13" s="17">
        <v>1</v>
      </c>
      <c r="I13" s="17">
        <v>1</v>
      </c>
      <c r="J13" s="17">
        <v>1</v>
      </c>
      <c r="K13" s="3">
        <f t="shared" si="0"/>
        <v>3</v>
      </c>
      <c r="L13" s="18" t="s">
        <v>58</v>
      </c>
    </row>
    <row r="14" spans="1:12" ht="15" customHeight="1" x14ac:dyDescent="0.2">
      <c r="A14" s="12" t="s">
        <v>59</v>
      </c>
      <c r="B14" s="19" t="s">
        <v>35</v>
      </c>
      <c r="C14" s="20">
        <v>42321</v>
      </c>
      <c r="D14" s="19" t="s">
        <v>60</v>
      </c>
      <c r="E14" s="21">
        <v>65</v>
      </c>
      <c r="F14" s="19">
        <v>41.5</v>
      </c>
      <c r="G14" s="19">
        <v>37</v>
      </c>
      <c r="H14" s="17">
        <v>1</v>
      </c>
      <c r="I14" s="17">
        <v>1</v>
      </c>
      <c r="J14" s="17">
        <v>1</v>
      </c>
      <c r="K14" s="3">
        <f t="shared" si="0"/>
        <v>3</v>
      </c>
      <c r="L14" s="18"/>
    </row>
    <row r="15" spans="1:12" ht="15" customHeight="1" x14ac:dyDescent="0.2">
      <c r="A15" s="12" t="s">
        <v>61</v>
      </c>
      <c r="B15" s="19" t="s">
        <v>28</v>
      </c>
      <c r="C15" s="20">
        <v>42326</v>
      </c>
      <c r="D15" s="19" t="s">
        <v>62</v>
      </c>
      <c r="E15" s="21">
        <v>64</v>
      </c>
      <c r="F15" s="19">
        <v>30</v>
      </c>
      <c r="G15" s="19">
        <v>40</v>
      </c>
      <c r="H15" s="17">
        <v>1</v>
      </c>
      <c r="I15" s="17">
        <v>1</v>
      </c>
      <c r="J15" s="17">
        <v>1</v>
      </c>
      <c r="K15" s="3">
        <f t="shared" si="0"/>
        <v>3</v>
      </c>
      <c r="L15" s="18"/>
    </row>
    <row r="16" spans="1:12" ht="15" customHeight="1" x14ac:dyDescent="0.2">
      <c r="A16" s="12" t="s">
        <v>63</v>
      </c>
      <c r="B16" s="19" t="s">
        <v>28</v>
      </c>
      <c r="C16" s="20">
        <v>42309</v>
      </c>
      <c r="D16" s="19" t="s">
        <v>48</v>
      </c>
      <c r="E16" s="21">
        <v>126</v>
      </c>
      <c r="F16" s="23">
        <v>35</v>
      </c>
      <c r="G16" s="19">
        <v>41</v>
      </c>
      <c r="H16" s="17">
        <v>1</v>
      </c>
      <c r="I16" s="17">
        <v>1</v>
      </c>
      <c r="J16" s="17">
        <v>1</v>
      </c>
      <c r="K16" s="3">
        <f t="shared" si="0"/>
        <v>3</v>
      </c>
      <c r="L16" s="18" t="s">
        <v>64</v>
      </c>
    </row>
    <row r="17" spans="1:12" ht="15" customHeight="1" x14ac:dyDescent="0.2">
      <c r="A17" s="12" t="s">
        <v>65</v>
      </c>
      <c r="B17" s="19" t="s">
        <v>35</v>
      </c>
      <c r="C17" s="20">
        <v>42332</v>
      </c>
      <c r="D17" s="19" t="s">
        <v>66</v>
      </c>
      <c r="E17" s="21">
        <v>70</v>
      </c>
      <c r="F17" s="23">
        <v>35</v>
      </c>
      <c r="G17" s="19">
        <v>41</v>
      </c>
      <c r="H17" s="17">
        <v>1</v>
      </c>
      <c r="I17" s="17">
        <v>1</v>
      </c>
      <c r="J17" s="17">
        <v>0</v>
      </c>
      <c r="K17" s="3">
        <f t="shared" si="0"/>
        <v>2</v>
      </c>
      <c r="L17" s="18"/>
    </row>
    <row r="18" spans="1:12" ht="15" customHeight="1" x14ac:dyDescent="0.2">
      <c r="A18" s="12" t="s">
        <v>67</v>
      </c>
      <c r="B18" s="19" t="s">
        <v>35</v>
      </c>
      <c r="C18" s="20">
        <v>42339</v>
      </c>
      <c r="D18" s="19" t="s">
        <v>68</v>
      </c>
      <c r="E18" s="21">
        <v>60</v>
      </c>
      <c r="F18" s="23">
        <v>43</v>
      </c>
      <c r="G18" s="19">
        <v>39</v>
      </c>
      <c r="H18" s="17">
        <v>1</v>
      </c>
      <c r="I18" s="17">
        <v>1</v>
      </c>
      <c r="J18" s="17">
        <v>1</v>
      </c>
      <c r="K18" s="3">
        <f t="shared" si="0"/>
        <v>3</v>
      </c>
      <c r="L18" s="18" t="s">
        <v>69</v>
      </c>
    </row>
    <row r="19" spans="1:12" ht="15" customHeight="1" x14ac:dyDescent="0.2">
      <c r="A19" s="12" t="s">
        <v>70</v>
      </c>
      <c r="B19" s="19" t="s">
        <v>35</v>
      </c>
      <c r="C19" s="20">
        <v>42349</v>
      </c>
      <c r="D19" s="19" t="s">
        <v>71</v>
      </c>
      <c r="E19" s="21">
        <v>75</v>
      </c>
      <c r="F19" s="19">
        <v>42</v>
      </c>
      <c r="G19" s="19">
        <v>39</v>
      </c>
      <c r="H19" s="17">
        <v>1</v>
      </c>
      <c r="I19" s="17">
        <v>1</v>
      </c>
      <c r="J19" s="17">
        <v>1</v>
      </c>
      <c r="K19" s="3">
        <f t="shared" si="0"/>
        <v>3</v>
      </c>
      <c r="L19" s="18"/>
    </row>
    <row r="20" spans="1:12" ht="15" customHeight="1" x14ac:dyDescent="0.2">
      <c r="A20" s="12" t="s">
        <v>72</v>
      </c>
      <c r="B20" s="19" t="s">
        <v>35</v>
      </c>
      <c r="C20" s="20">
        <v>42374</v>
      </c>
      <c r="D20" s="19" t="s">
        <v>73</v>
      </c>
      <c r="E20" s="21">
        <v>62</v>
      </c>
      <c r="F20" s="19">
        <v>43</v>
      </c>
      <c r="G20" s="19">
        <v>42</v>
      </c>
      <c r="H20" s="17">
        <v>1</v>
      </c>
      <c r="I20" s="17">
        <v>0</v>
      </c>
      <c r="J20" s="17">
        <v>1</v>
      </c>
      <c r="K20" s="3">
        <f t="shared" si="0"/>
        <v>2</v>
      </c>
      <c r="L20" s="18" t="s">
        <v>69</v>
      </c>
    </row>
    <row r="21" spans="1:12" ht="15" customHeight="1" x14ac:dyDescent="0.2">
      <c r="A21" s="12" t="s">
        <v>74</v>
      </c>
      <c r="B21" s="19" t="s">
        <v>28</v>
      </c>
      <c r="C21" s="20">
        <v>42383</v>
      </c>
      <c r="D21" s="19" t="s">
        <v>68</v>
      </c>
      <c r="E21" s="21">
        <v>60</v>
      </c>
      <c r="F21" s="19">
        <v>42</v>
      </c>
      <c r="G21" s="19">
        <v>39</v>
      </c>
      <c r="H21" s="17">
        <v>1</v>
      </c>
      <c r="I21" s="17">
        <v>1</v>
      </c>
      <c r="J21" s="17">
        <v>0</v>
      </c>
      <c r="K21" s="3">
        <f t="shared" si="0"/>
        <v>2</v>
      </c>
      <c r="L21" s="18"/>
    </row>
    <row r="22" spans="1:12" ht="15" customHeight="1" x14ac:dyDescent="0.2">
      <c r="A22" s="12" t="s">
        <v>75</v>
      </c>
      <c r="B22" s="19" t="s">
        <v>28</v>
      </c>
      <c r="C22" s="20">
        <v>42394</v>
      </c>
      <c r="D22" s="19" t="s">
        <v>76</v>
      </c>
      <c r="E22" s="21">
        <v>57</v>
      </c>
      <c r="F22" s="19">
        <v>35</v>
      </c>
      <c r="G22" s="19">
        <v>40</v>
      </c>
      <c r="H22" s="17">
        <v>1</v>
      </c>
      <c r="I22" s="17">
        <v>1</v>
      </c>
      <c r="J22" s="17">
        <v>1</v>
      </c>
      <c r="K22" s="3">
        <f t="shared" si="0"/>
        <v>3</v>
      </c>
      <c r="L22" s="18"/>
    </row>
    <row r="23" spans="1:12" ht="15" customHeight="1" x14ac:dyDescent="0.2">
      <c r="A23" s="12" t="s">
        <v>77</v>
      </c>
      <c r="B23" s="19" t="s">
        <v>35</v>
      </c>
      <c r="C23" s="20">
        <v>42395</v>
      </c>
      <c r="D23" s="19" t="s">
        <v>78</v>
      </c>
      <c r="E23" s="21">
        <f>7*7+5</f>
        <v>54</v>
      </c>
      <c r="F23" s="23">
        <v>22</v>
      </c>
      <c r="G23" s="19">
        <v>39</v>
      </c>
      <c r="H23" s="17">
        <v>1</v>
      </c>
      <c r="I23" s="17">
        <v>1</v>
      </c>
      <c r="J23" s="17">
        <v>1</v>
      </c>
      <c r="K23" s="3">
        <f t="shared" si="0"/>
        <v>3</v>
      </c>
      <c r="L23" s="18"/>
    </row>
    <row r="24" spans="1:12" ht="15" customHeight="1" x14ac:dyDescent="0.2">
      <c r="A24" s="12" t="s">
        <v>79</v>
      </c>
      <c r="B24" s="19" t="s">
        <v>35</v>
      </c>
      <c r="C24" s="20">
        <v>42398</v>
      </c>
      <c r="D24" s="19" t="s">
        <v>76</v>
      </c>
      <c r="E24" s="21">
        <v>57</v>
      </c>
      <c r="F24" s="19">
        <v>40.5</v>
      </c>
      <c r="G24" s="19">
        <v>41</v>
      </c>
      <c r="H24" s="17">
        <v>1</v>
      </c>
      <c r="I24" s="17">
        <v>1</v>
      </c>
      <c r="J24" s="17">
        <v>1</v>
      </c>
      <c r="K24" s="3">
        <f t="shared" si="0"/>
        <v>3</v>
      </c>
      <c r="L24" s="18" t="s">
        <v>58</v>
      </c>
    </row>
    <row r="25" spans="1:12" ht="15" customHeight="1" x14ac:dyDescent="0.2">
      <c r="A25" s="12" t="s">
        <v>80</v>
      </c>
      <c r="B25" s="19" t="s">
        <v>28</v>
      </c>
      <c r="C25" s="20">
        <v>42410</v>
      </c>
      <c r="D25" s="19" t="s">
        <v>81</v>
      </c>
      <c r="E25" s="21">
        <f>7*7+4</f>
        <v>53</v>
      </c>
      <c r="F25" s="23">
        <v>41</v>
      </c>
      <c r="G25" s="19">
        <v>39</v>
      </c>
      <c r="H25" s="17">
        <v>1</v>
      </c>
      <c r="I25" s="17">
        <v>1</v>
      </c>
      <c r="J25" s="17">
        <v>1</v>
      </c>
      <c r="K25" s="3">
        <f t="shared" si="0"/>
        <v>3</v>
      </c>
      <c r="L25" s="18"/>
    </row>
    <row r="26" spans="1:12" ht="15" customHeight="1" x14ac:dyDescent="0.2">
      <c r="A26" s="12" t="s">
        <v>82</v>
      </c>
      <c r="B26" s="19" t="s">
        <v>28</v>
      </c>
      <c r="C26" s="20">
        <v>42426</v>
      </c>
      <c r="D26" s="19" t="s">
        <v>78</v>
      </c>
      <c r="E26" s="21">
        <v>54</v>
      </c>
      <c r="F26" s="19">
        <v>36.5</v>
      </c>
      <c r="G26" s="19">
        <v>39</v>
      </c>
      <c r="H26" s="17">
        <v>1</v>
      </c>
      <c r="I26" s="17">
        <v>1</v>
      </c>
      <c r="J26" s="17">
        <v>1</v>
      </c>
      <c r="K26" s="3">
        <f t="shared" si="0"/>
        <v>3</v>
      </c>
      <c r="L26" s="18" t="s">
        <v>83</v>
      </c>
    </row>
    <row r="27" spans="1:12" ht="15" customHeight="1" x14ac:dyDescent="0.2">
      <c r="A27" s="12" t="s">
        <v>84</v>
      </c>
      <c r="B27" s="19" t="s">
        <v>35</v>
      </c>
      <c r="C27" s="20">
        <v>42467</v>
      </c>
      <c r="D27" s="19" t="s">
        <v>73</v>
      </c>
      <c r="E27" s="17">
        <f>7*8+6</f>
        <v>62</v>
      </c>
      <c r="F27" s="25">
        <v>40</v>
      </c>
      <c r="G27" s="17">
        <v>40</v>
      </c>
      <c r="H27" s="17">
        <v>1</v>
      </c>
      <c r="I27" s="17">
        <v>1</v>
      </c>
      <c r="J27" s="17">
        <v>1</v>
      </c>
      <c r="K27" s="3">
        <f t="shared" si="0"/>
        <v>3</v>
      </c>
      <c r="L27" s="18"/>
    </row>
    <row r="28" spans="1:12" ht="15" customHeight="1" x14ac:dyDescent="0.2">
      <c r="A28" s="12" t="s">
        <v>85</v>
      </c>
      <c r="B28" s="19" t="s">
        <v>28</v>
      </c>
      <c r="C28" s="20">
        <v>42467</v>
      </c>
      <c r="D28" s="19" t="s">
        <v>73</v>
      </c>
      <c r="E28" s="17">
        <v>62</v>
      </c>
      <c r="F28" s="17">
        <v>32</v>
      </c>
      <c r="G28" s="17">
        <v>39.5</v>
      </c>
      <c r="H28" s="17">
        <v>1</v>
      </c>
      <c r="I28" s="17">
        <v>1</v>
      </c>
      <c r="J28" s="17">
        <v>1</v>
      </c>
      <c r="K28" s="3">
        <f t="shared" si="0"/>
        <v>3</v>
      </c>
      <c r="L28" s="18" t="s">
        <v>86</v>
      </c>
    </row>
    <row r="29" spans="1:12" ht="15" customHeight="1" x14ac:dyDescent="0.2">
      <c r="A29" s="12" t="s">
        <v>87</v>
      </c>
      <c r="B29" s="19" t="s">
        <v>28</v>
      </c>
      <c r="C29" s="20">
        <v>42475</v>
      </c>
      <c r="D29" s="19" t="s">
        <v>76</v>
      </c>
      <c r="E29" s="21">
        <f>7*8+1</f>
        <v>57</v>
      </c>
      <c r="F29" s="23">
        <v>21</v>
      </c>
      <c r="G29" s="19">
        <v>38</v>
      </c>
      <c r="H29" s="17">
        <v>1</v>
      </c>
      <c r="I29" s="17">
        <v>1</v>
      </c>
      <c r="J29" s="17">
        <v>1</v>
      </c>
      <c r="K29" s="3">
        <f t="shared" si="0"/>
        <v>3</v>
      </c>
      <c r="L29" s="18"/>
    </row>
    <row r="30" spans="1:12" ht="15" customHeight="1" x14ac:dyDescent="0.2">
      <c r="A30" s="12" t="s">
        <v>88</v>
      </c>
      <c r="B30" s="26" t="s">
        <v>28</v>
      </c>
      <c r="C30" s="27">
        <v>42460</v>
      </c>
      <c r="D30" s="26" t="s">
        <v>89</v>
      </c>
      <c r="E30" s="28">
        <f>9*7</f>
        <v>63</v>
      </c>
      <c r="F30" s="19">
        <v>40.5</v>
      </c>
      <c r="G30" s="19">
        <v>40</v>
      </c>
      <c r="H30" s="17">
        <v>1</v>
      </c>
      <c r="I30" s="17">
        <v>1</v>
      </c>
      <c r="J30" s="17">
        <v>1</v>
      </c>
      <c r="K30" s="3">
        <f t="shared" si="0"/>
        <v>3</v>
      </c>
      <c r="L30" s="18"/>
    </row>
    <row r="31" spans="1:12" ht="27" customHeight="1" x14ac:dyDescent="0.2">
      <c r="A31" s="29" t="str">
        <f>" N = "&amp;COUNTA(A2:A30)</f>
        <v xml:space="preserve"> N = 29</v>
      </c>
      <c r="B31" s="30" t="str">
        <f>COUNTIF(B2:B30,"M")&amp;" Males; "&amp;COUNTIF(B2:B30,"F")&amp;" Females"</f>
        <v>15 Males; 14 Females</v>
      </c>
      <c r="C31" s="31"/>
      <c r="D31" s="29" t="str">
        <f>INT(AVERAGEA(E2:E30)/7)&amp;" w "&amp;ROUND((AVERAGEA(E2:E30)/7-INT(AVERAGEA(E2:E30)/7))*7,0)&amp;" days"</f>
        <v>12 w 5 days</v>
      </c>
      <c r="E31" s="32" t="str">
        <f>ROUND(AVERAGEA(E2:E30),0)&amp;"±"&amp;ROUND(STDEV(E2:E30),0)</f>
        <v>89±33</v>
      </c>
      <c r="F31" s="32" t="str">
        <f>ROUND(AVERAGEA(F2:F30),0)&amp;"±"&amp;ROUND(STDEV(F2:F30),0)</f>
        <v>36±9</v>
      </c>
      <c r="G31" s="32" t="str">
        <f>ROUND(AVERAGEA(G2:G30),0)&amp;"±"&amp;ROUND(STDEV(G2:G30),0)</f>
        <v>41±2</v>
      </c>
      <c r="H31" s="33">
        <f>SUM(H2:H30)</f>
        <v>28</v>
      </c>
      <c r="I31" s="33">
        <f>SUM(I2:I30)</f>
        <v>27</v>
      </c>
      <c r="J31" s="33">
        <f>SUM(J2:J30)</f>
        <v>24</v>
      </c>
      <c r="L31" s="18"/>
    </row>
    <row r="32" spans="1:12" ht="15" customHeight="1" x14ac:dyDescent="0.2">
      <c r="A32" s="12" t="s">
        <v>90</v>
      </c>
      <c r="B32" s="19" t="s">
        <v>28</v>
      </c>
      <c r="C32" s="20">
        <v>42286</v>
      </c>
      <c r="D32" s="19" t="s">
        <v>91</v>
      </c>
      <c r="E32" s="21">
        <f>17*7</f>
        <v>119</v>
      </c>
      <c r="F32" s="23">
        <v>46.5</v>
      </c>
      <c r="G32" s="19">
        <v>42</v>
      </c>
      <c r="H32" s="17">
        <v>1</v>
      </c>
      <c r="I32" s="17">
        <v>1</v>
      </c>
      <c r="J32" s="17">
        <v>1</v>
      </c>
      <c r="K32" s="3">
        <f t="shared" ref="K32:K58" si="1">SUM(H32:J32)</f>
        <v>3</v>
      </c>
      <c r="L32" s="34"/>
    </row>
    <row r="33" spans="1:12" ht="15" customHeight="1" x14ac:dyDescent="0.2">
      <c r="A33" s="12" t="s">
        <v>92</v>
      </c>
      <c r="B33" s="19" t="s">
        <v>35</v>
      </c>
      <c r="C33" s="20">
        <v>42325</v>
      </c>
      <c r="D33" s="19" t="s">
        <v>93</v>
      </c>
      <c r="E33" s="21">
        <v>67</v>
      </c>
      <c r="F33" s="23">
        <v>63</v>
      </c>
      <c r="G33" s="19">
        <v>40</v>
      </c>
      <c r="H33" s="17">
        <v>1</v>
      </c>
      <c r="I33" s="17">
        <v>1</v>
      </c>
      <c r="J33" s="17">
        <v>1</v>
      </c>
      <c r="K33" s="3">
        <f t="shared" si="1"/>
        <v>3</v>
      </c>
      <c r="L33" s="34" t="s">
        <v>94</v>
      </c>
    </row>
    <row r="34" spans="1:12" ht="15" customHeight="1" x14ac:dyDescent="0.2">
      <c r="A34" s="35" t="s">
        <v>95</v>
      </c>
      <c r="B34" s="23" t="s">
        <v>28</v>
      </c>
      <c r="C34" s="36">
        <v>42342</v>
      </c>
      <c r="D34" s="23" t="s">
        <v>89</v>
      </c>
      <c r="E34" s="37">
        <v>63</v>
      </c>
      <c r="F34" s="23">
        <v>55.5</v>
      </c>
      <c r="G34" s="23">
        <v>39</v>
      </c>
      <c r="H34" s="17">
        <v>1</v>
      </c>
      <c r="I34" s="17">
        <v>1</v>
      </c>
      <c r="J34" s="17">
        <v>1</v>
      </c>
      <c r="K34" s="3">
        <f t="shared" si="1"/>
        <v>3</v>
      </c>
      <c r="L34" s="34"/>
    </row>
    <row r="35" spans="1:12" ht="15" customHeight="1" x14ac:dyDescent="0.2">
      <c r="A35" s="12" t="s">
        <v>96</v>
      </c>
      <c r="B35" s="19" t="s">
        <v>28</v>
      </c>
      <c r="C35" s="20">
        <v>42263</v>
      </c>
      <c r="D35" s="19" t="s">
        <v>97</v>
      </c>
      <c r="E35" s="21">
        <f>17*7+2</f>
        <v>121</v>
      </c>
      <c r="F35" s="19">
        <v>57</v>
      </c>
      <c r="G35" s="19">
        <v>41</v>
      </c>
      <c r="H35" s="17">
        <v>1</v>
      </c>
      <c r="I35" s="17">
        <v>1</v>
      </c>
      <c r="J35" s="17">
        <v>0</v>
      </c>
      <c r="K35" s="3">
        <f t="shared" si="1"/>
        <v>2</v>
      </c>
      <c r="L35" s="18"/>
    </row>
    <row r="36" spans="1:12" ht="15" customHeight="1" x14ac:dyDescent="0.2">
      <c r="A36" s="12" t="s">
        <v>98</v>
      </c>
      <c r="B36" s="19" t="s">
        <v>35</v>
      </c>
      <c r="C36" s="20">
        <v>42262</v>
      </c>
      <c r="D36" s="19" t="s">
        <v>99</v>
      </c>
      <c r="E36" s="21">
        <v>114</v>
      </c>
      <c r="F36" s="19">
        <v>56</v>
      </c>
      <c r="G36" s="19">
        <v>43</v>
      </c>
      <c r="H36" s="17">
        <v>1</v>
      </c>
      <c r="I36" s="17">
        <v>1</v>
      </c>
      <c r="J36" s="17">
        <v>1</v>
      </c>
      <c r="K36" s="3">
        <f t="shared" si="1"/>
        <v>3</v>
      </c>
      <c r="L36" s="18"/>
    </row>
    <row r="37" spans="1:12" ht="15" customHeight="1" x14ac:dyDescent="0.2">
      <c r="A37" s="12" t="s">
        <v>100</v>
      </c>
      <c r="B37" s="19" t="s">
        <v>35</v>
      </c>
      <c r="C37" s="20">
        <v>42268</v>
      </c>
      <c r="D37" s="19" t="s">
        <v>50</v>
      </c>
      <c r="E37" s="21">
        <v>116</v>
      </c>
      <c r="F37" s="19">
        <v>66</v>
      </c>
      <c r="G37" s="19">
        <v>43</v>
      </c>
      <c r="H37" s="17">
        <v>1</v>
      </c>
      <c r="I37" s="17">
        <v>1</v>
      </c>
      <c r="J37" s="17">
        <v>1</v>
      </c>
      <c r="K37" s="3">
        <f t="shared" si="1"/>
        <v>3</v>
      </c>
      <c r="L37" s="18"/>
    </row>
    <row r="38" spans="1:12" ht="15" customHeight="1" x14ac:dyDescent="0.2">
      <c r="A38" s="12" t="s">
        <v>101</v>
      </c>
      <c r="B38" s="19" t="s">
        <v>28</v>
      </c>
      <c r="C38" s="20">
        <v>42272</v>
      </c>
      <c r="D38" s="19" t="s">
        <v>38</v>
      </c>
      <c r="E38" s="21">
        <v>113</v>
      </c>
      <c r="F38" s="19">
        <v>66</v>
      </c>
      <c r="G38" s="19">
        <v>40</v>
      </c>
      <c r="H38" s="17">
        <v>1</v>
      </c>
      <c r="I38" s="17">
        <v>1</v>
      </c>
      <c r="J38" s="17">
        <v>0</v>
      </c>
      <c r="K38" s="3">
        <f t="shared" si="1"/>
        <v>2</v>
      </c>
      <c r="L38" s="18"/>
    </row>
    <row r="39" spans="1:12" ht="15" customHeight="1" x14ac:dyDescent="0.2">
      <c r="A39" s="12" t="s">
        <v>102</v>
      </c>
      <c r="B39" s="19" t="s">
        <v>28</v>
      </c>
      <c r="C39" s="20">
        <v>42275</v>
      </c>
      <c r="D39" s="19" t="s">
        <v>40</v>
      </c>
      <c r="E39" s="21">
        <v>120</v>
      </c>
      <c r="F39" s="19">
        <v>61</v>
      </c>
      <c r="G39" s="19">
        <v>41</v>
      </c>
      <c r="H39" s="17">
        <v>1</v>
      </c>
      <c r="I39" s="17">
        <v>1</v>
      </c>
      <c r="J39" s="17">
        <v>1</v>
      </c>
      <c r="K39" s="3">
        <f t="shared" si="1"/>
        <v>3</v>
      </c>
      <c r="L39" s="18" t="s">
        <v>103</v>
      </c>
    </row>
    <row r="40" spans="1:12" ht="15" customHeight="1" x14ac:dyDescent="0.2">
      <c r="A40" s="12" t="s">
        <v>104</v>
      </c>
      <c r="B40" s="19" t="s">
        <v>28</v>
      </c>
      <c r="C40" s="20">
        <v>42282</v>
      </c>
      <c r="D40" s="19" t="s">
        <v>105</v>
      </c>
      <c r="E40" s="21">
        <v>56</v>
      </c>
      <c r="F40" s="19">
        <v>64.5</v>
      </c>
      <c r="G40" s="19">
        <v>39</v>
      </c>
      <c r="H40" s="17">
        <v>1</v>
      </c>
      <c r="I40" s="17">
        <v>0</v>
      </c>
      <c r="J40" s="17">
        <v>1</v>
      </c>
      <c r="K40" s="3">
        <f t="shared" si="1"/>
        <v>2</v>
      </c>
      <c r="L40" s="18"/>
    </row>
    <row r="41" spans="1:12" ht="15" customHeight="1" x14ac:dyDescent="0.2">
      <c r="A41" s="12" t="s">
        <v>106</v>
      </c>
      <c r="B41" s="19" t="s">
        <v>28</v>
      </c>
      <c r="C41" s="20">
        <v>42283</v>
      </c>
      <c r="D41" s="19" t="s">
        <v>78</v>
      </c>
      <c r="E41" s="21">
        <v>54</v>
      </c>
      <c r="F41" s="19">
        <v>66</v>
      </c>
      <c r="G41" s="19">
        <v>40</v>
      </c>
      <c r="H41" s="17">
        <v>1</v>
      </c>
      <c r="I41" s="17">
        <v>1</v>
      </c>
      <c r="J41" s="17">
        <v>1</v>
      </c>
      <c r="K41" s="3">
        <f t="shared" si="1"/>
        <v>3</v>
      </c>
      <c r="L41" s="18"/>
    </row>
    <row r="42" spans="1:12" ht="15" customHeight="1" x14ac:dyDescent="0.2">
      <c r="A42" s="12" t="s">
        <v>107</v>
      </c>
      <c r="B42" s="19" t="s">
        <v>28</v>
      </c>
      <c r="C42" s="20">
        <v>42296</v>
      </c>
      <c r="D42" s="19" t="s">
        <v>89</v>
      </c>
      <c r="E42" s="21">
        <v>63</v>
      </c>
      <c r="F42" s="19">
        <v>60.5</v>
      </c>
      <c r="G42" s="19">
        <v>38</v>
      </c>
      <c r="H42" s="17">
        <v>1</v>
      </c>
      <c r="I42" s="17">
        <v>1</v>
      </c>
      <c r="J42" s="17">
        <v>1</v>
      </c>
      <c r="K42" s="3">
        <f t="shared" si="1"/>
        <v>3</v>
      </c>
      <c r="L42" s="18" t="s">
        <v>108</v>
      </c>
    </row>
    <row r="43" spans="1:12" ht="15" customHeight="1" x14ac:dyDescent="0.2">
      <c r="A43" s="12" t="s">
        <v>109</v>
      </c>
      <c r="B43" s="19" t="s">
        <v>35</v>
      </c>
      <c r="C43" s="20">
        <v>42312</v>
      </c>
      <c r="D43" s="19" t="s">
        <v>110</v>
      </c>
      <c r="E43" s="21">
        <f>21*7</f>
        <v>147</v>
      </c>
      <c r="F43" s="19">
        <v>66</v>
      </c>
      <c r="G43" s="19">
        <v>44</v>
      </c>
      <c r="H43" s="17">
        <v>1</v>
      </c>
      <c r="I43" s="17">
        <v>1</v>
      </c>
      <c r="J43" s="17">
        <v>1</v>
      </c>
      <c r="K43" s="3">
        <f t="shared" si="1"/>
        <v>3</v>
      </c>
      <c r="L43" s="18"/>
    </row>
    <row r="44" spans="1:12" ht="15" customHeight="1" x14ac:dyDescent="0.2">
      <c r="A44" s="12" t="s">
        <v>111</v>
      </c>
      <c r="B44" s="19" t="s">
        <v>35</v>
      </c>
      <c r="C44" s="20">
        <v>42331</v>
      </c>
      <c r="D44" s="19" t="s">
        <v>112</v>
      </c>
      <c r="E44" s="21">
        <f>17*7+3</f>
        <v>122</v>
      </c>
      <c r="F44" s="19">
        <v>66</v>
      </c>
      <c r="G44" s="19">
        <v>43</v>
      </c>
      <c r="H44" s="17">
        <v>1</v>
      </c>
      <c r="I44" s="17">
        <v>1</v>
      </c>
      <c r="J44" s="17">
        <v>1</v>
      </c>
      <c r="K44" s="3">
        <f t="shared" si="1"/>
        <v>3</v>
      </c>
      <c r="L44" s="18"/>
    </row>
    <row r="45" spans="1:12" ht="15" customHeight="1" x14ac:dyDescent="0.2">
      <c r="A45" s="12" t="s">
        <v>113</v>
      </c>
      <c r="B45" s="19" t="s">
        <v>35</v>
      </c>
      <c r="C45" s="20">
        <v>42328</v>
      </c>
      <c r="D45" s="19" t="s">
        <v>114</v>
      </c>
      <c r="E45" s="21">
        <v>125</v>
      </c>
      <c r="F45" s="19">
        <v>66</v>
      </c>
      <c r="G45" s="19">
        <v>43</v>
      </c>
      <c r="H45" s="17">
        <v>1</v>
      </c>
      <c r="I45" s="17">
        <v>1</v>
      </c>
      <c r="J45" s="17">
        <v>1</v>
      </c>
      <c r="K45" s="3">
        <f t="shared" si="1"/>
        <v>3</v>
      </c>
      <c r="L45" s="18"/>
    </row>
    <row r="46" spans="1:12" ht="15" customHeight="1" x14ac:dyDescent="0.2">
      <c r="A46" s="12" t="s">
        <v>115</v>
      </c>
      <c r="B46" s="19" t="s">
        <v>28</v>
      </c>
      <c r="C46" s="20">
        <v>42324</v>
      </c>
      <c r="D46" s="19" t="s">
        <v>68</v>
      </c>
      <c r="E46" s="21">
        <v>60</v>
      </c>
      <c r="F46" s="19">
        <v>59.5</v>
      </c>
      <c r="G46" s="19">
        <v>42</v>
      </c>
      <c r="H46" s="17">
        <v>1</v>
      </c>
      <c r="I46" s="17">
        <v>1</v>
      </c>
      <c r="J46" s="17">
        <v>1</v>
      </c>
      <c r="K46" s="3">
        <f t="shared" si="1"/>
        <v>3</v>
      </c>
      <c r="L46" s="18"/>
    </row>
    <row r="47" spans="1:12" ht="15" customHeight="1" x14ac:dyDescent="0.2">
      <c r="A47" s="12" t="s">
        <v>116</v>
      </c>
      <c r="B47" s="38" t="s">
        <v>35</v>
      </c>
      <c r="C47" s="39">
        <v>42328</v>
      </c>
      <c r="D47" s="38" t="s">
        <v>117</v>
      </c>
      <c r="E47" s="28">
        <f>6*7+3</f>
        <v>45</v>
      </c>
      <c r="F47" s="19">
        <v>66</v>
      </c>
      <c r="G47" s="19">
        <v>40</v>
      </c>
      <c r="H47" s="17">
        <v>1</v>
      </c>
      <c r="I47" s="17">
        <v>1</v>
      </c>
      <c r="J47" s="17">
        <v>1</v>
      </c>
      <c r="K47" s="3">
        <f t="shared" si="1"/>
        <v>3</v>
      </c>
      <c r="L47" s="18"/>
    </row>
    <row r="48" spans="1:12" ht="15" customHeight="1" x14ac:dyDescent="0.2">
      <c r="A48" s="40" t="s">
        <v>118</v>
      </c>
      <c r="B48" s="26" t="s">
        <v>28</v>
      </c>
      <c r="C48" s="27">
        <v>42340</v>
      </c>
      <c r="D48" s="26" t="s">
        <v>119</v>
      </c>
      <c r="E48" s="28">
        <f>7*7+6</f>
        <v>55</v>
      </c>
      <c r="F48" s="26">
        <v>56</v>
      </c>
      <c r="G48" s="19">
        <v>39</v>
      </c>
      <c r="H48" s="17">
        <v>1</v>
      </c>
      <c r="I48" s="17">
        <v>1</v>
      </c>
      <c r="J48" s="17">
        <v>1</v>
      </c>
      <c r="K48" s="3">
        <f t="shared" si="1"/>
        <v>3</v>
      </c>
      <c r="L48" s="18"/>
    </row>
    <row r="49" spans="1:12" ht="15" customHeight="1" x14ac:dyDescent="0.2">
      <c r="A49" s="40" t="s">
        <v>120</v>
      </c>
      <c r="B49" s="26" t="s">
        <v>28</v>
      </c>
      <c r="C49" s="27">
        <v>42345</v>
      </c>
      <c r="D49" s="26" t="s">
        <v>62</v>
      </c>
      <c r="E49" s="28">
        <v>64</v>
      </c>
      <c r="F49" s="26">
        <v>59.5</v>
      </c>
      <c r="G49" s="19">
        <v>40</v>
      </c>
      <c r="H49" s="17">
        <v>1</v>
      </c>
      <c r="I49" s="17">
        <v>1</v>
      </c>
      <c r="J49" s="17">
        <v>1</v>
      </c>
      <c r="K49" s="3">
        <f t="shared" si="1"/>
        <v>3</v>
      </c>
      <c r="L49" s="18"/>
    </row>
    <row r="50" spans="1:12" ht="15" customHeight="1" x14ac:dyDescent="0.2">
      <c r="A50" s="40" t="s">
        <v>121</v>
      </c>
      <c r="B50" s="26" t="s">
        <v>28</v>
      </c>
      <c r="C50" s="27">
        <v>42375</v>
      </c>
      <c r="D50" s="26" t="s">
        <v>73</v>
      </c>
      <c r="E50" s="28">
        <v>62</v>
      </c>
      <c r="F50" s="26">
        <v>56</v>
      </c>
      <c r="G50" s="19">
        <v>38</v>
      </c>
      <c r="H50" s="17">
        <v>1</v>
      </c>
      <c r="I50" s="17">
        <v>1</v>
      </c>
      <c r="J50" s="17">
        <v>1</v>
      </c>
      <c r="K50" s="3">
        <f t="shared" si="1"/>
        <v>3</v>
      </c>
      <c r="L50" s="18"/>
    </row>
    <row r="51" spans="1:12" ht="15" customHeight="1" x14ac:dyDescent="0.2">
      <c r="A51" s="40" t="s">
        <v>122</v>
      </c>
      <c r="B51" s="26" t="s">
        <v>28</v>
      </c>
      <c r="C51" s="27" t="s">
        <v>123</v>
      </c>
      <c r="D51" s="26" t="s">
        <v>124</v>
      </c>
      <c r="E51" s="28">
        <v>69</v>
      </c>
      <c r="F51" s="26">
        <v>57</v>
      </c>
      <c r="G51" s="19">
        <v>39</v>
      </c>
      <c r="H51" s="17" t="s">
        <v>125</v>
      </c>
      <c r="I51" s="17">
        <v>1</v>
      </c>
      <c r="J51" s="17">
        <v>1</v>
      </c>
      <c r="K51" s="3">
        <f t="shared" si="1"/>
        <v>2</v>
      </c>
      <c r="L51" s="18"/>
    </row>
    <row r="52" spans="1:12" ht="15" customHeight="1" x14ac:dyDescent="0.2">
      <c r="A52" s="40" t="s">
        <v>126</v>
      </c>
      <c r="B52" s="26" t="s">
        <v>35</v>
      </c>
      <c r="C52" s="27">
        <v>42376</v>
      </c>
      <c r="D52" s="26" t="s">
        <v>127</v>
      </c>
      <c r="E52" s="28">
        <v>59</v>
      </c>
      <c r="F52" s="26">
        <v>66</v>
      </c>
      <c r="G52" s="19">
        <v>40</v>
      </c>
      <c r="H52" s="17">
        <v>1</v>
      </c>
      <c r="I52" s="17">
        <v>1</v>
      </c>
      <c r="J52" s="17">
        <v>1</v>
      </c>
      <c r="K52" s="3">
        <f t="shared" si="1"/>
        <v>3</v>
      </c>
      <c r="L52" s="18"/>
    </row>
    <row r="53" spans="1:12" ht="15" customHeight="1" x14ac:dyDescent="0.2">
      <c r="A53" s="40" t="s">
        <v>128</v>
      </c>
      <c r="B53" s="26" t="s">
        <v>28</v>
      </c>
      <c r="C53" s="27">
        <v>42384</v>
      </c>
      <c r="D53" s="26" t="s">
        <v>60</v>
      </c>
      <c r="E53" s="28">
        <v>65</v>
      </c>
      <c r="F53" s="26">
        <v>66</v>
      </c>
      <c r="G53" s="19">
        <v>38</v>
      </c>
      <c r="H53" s="17">
        <v>1</v>
      </c>
      <c r="I53" s="17">
        <v>1</v>
      </c>
      <c r="J53" s="17">
        <v>1</v>
      </c>
      <c r="K53" s="3">
        <f t="shared" si="1"/>
        <v>3</v>
      </c>
      <c r="L53" s="18"/>
    </row>
    <row r="54" spans="1:12" ht="15" customHeight="1" x14ac:dyDescent="0.2">
      <c r="A54" s="40" t="s">
        <v>129</v>
      </c>
      <c r="B54" s="26" t="s">
        <v>28</v>
      </c>
      <c r="C54" s="27">
        <v>42397</v>
      </c>
      <c r="D54" s="26" t="s">
        <v>62</v>
      </c>
      <c r="E54" s="28">
        <v>64</v>
      </c>
      <c r="F54" s="26">
        <v>61</v>
      </c>
      <c r="G54" s="19">
        <v>39</v>
      </c>
      <c r="H54" s="17">
        <v>1</v>
      </c>
      <c r="I54" s="17">
        <v>1</v>
      </c>
      <c r="J54" s="17">
        <v>0</v>
      </c>
      <c r="K54" s="3">
        <f t="shared" si="1"/>
        <v>2</v>
      </c>
      <c r="L54" s="18" t="s">
        <v>103</v>
      </c>
    </row>
    <row r="55" spans="1:12" ht="15" customHeight="1" x14ac:dyDescent="0.2">
      <c r="A55" s="40" t="s">
        <v>130</v>
      </c>
      <c r="B55" s="19" t="s">
        <v>28</v>
      </c>
      <c r="C55" s="20">
        <v>42390</v>
      </c>
      <c r="D55" s="19" t="s">
        <v>119</v>
      </c>
      <c r="E55" s="28">
        <f>7*7+6</f>
        <v>55</v>
      </c>
      <c r="F55" s="19">
        <v>60.5</v>
      </c>
      <c r="G55" s="19">
        <v>39</v>
      </c>
      <c r="H55" s="17">
        <v>1</v>
      </c>
      <c r="I55" s="17">
        <v>1</v>
      </c>
      <c r="J55" s="17">
        <v>1</v>
      </c>
      <c r="K55" s="3">
        <f t="shared" si="1"/>
        <v>3</v>
      </c>
      <c r="L55" s="18"/>
    </row>
    <row r="56" spans="1:12" ht="15" customHeight="1" x14ac:dyDescent="0.2">
      <c r="A56" s="40" t="s">
        <v>131</v>
      </c>
      <c r="B56" s="26" t="s">
        <v>28</v>
      </c>
      <c r="C56" s="27">
        <v>42404</v>
      </c>
      <c r="D56" s="26" t="s">
        <v>76</v>
      </c>
      <c r="E56" s="28">
        <v>57</v>
      </c>
      <c r="F56" s="26">
        <v>58</v>
      </c>
      <c r="G56" s="19">
        <v>39</v>
      </c>
      <c r="H56" s="17">
        <v>0</v>
      </c>
      <c r="I56" s="17">
        <v>1</v>
      </c>
      <c r="J56" s="17">
        <v>1</v>
      </c>
      <c r="K56" s="3">
        <f t="shared" si="1"/>
        <v>2</v>
      </c>
      <c r="L56" s="18" t="s">
        <v>132</v>
      </c>
    </row>
    <row r="57" spans="1:12" ht="15" customHeight="1" x14ac:dyDescent="0.2">
      <c r="A57" s="40" t="s">
        <v>133</v>
      </c>
      <c r="B57" s="26" t="s">
        <v>35</v>
      </c>
      <c r="C57" s="27">
        <v>42426</v>
      </c>
      <c r="D57" s="26" t="s">
        <v>127</v>
      </c>
      <c r="E57" s="28">
        <f>8*7+3</f>
        <v>59</v>
      </c>
      <c r="F57" s="26">
        <v>56</v>
      </c>
      <c r="G57" s="19">
        <v>42</v>
      </c>
      <c r="H57" s="17">
        <v>1</v>
      </c>
      <c r="I57" s="17">
        <v>1</v>
      </c>
      <c r="J57" s="17">
        <v>1</v>
      </c>
      <c r="K57" s="3">
        <f t="shared" si="1"/>
        <v>3</v>
      </c>
      <c r="L57" s="18"/>
    </row>
    <row r="58" spans="1:12" ht="15" customHeight="1" x14ac:dyDescent="0.2">
      <c r="A58" s="40" t="s">
        <v>134</v>
      </c>
      <c r="B58" s="26" t="s">
        <v>35</v>
      </c>
      <c r="C58" s="27">
        <v>42404</v>
      </c>
      <c r="D58" s="26" t="s">
        <v>135</v>
      </c>
      <c r="E58" s="28">
        <v>68</v>
      </c>
      <c r="F58" s="26">
        <v>66</v>
      </c>
      <c r="G58" s="19">
        <v>41.5</v>
      </c>
      <c r="H58" s="17">
        <v>1</v>
      </c>
      <c r="I58" s="17">
        <v>1</v>
      </c>
      <c r="J58" s="17">
        <v>1</v>
      </c>
      <c r="K58" s="3">
        <f t="shared" si="1"/>
        <v>3</v>
      </c>
      <c r="L58" s="18"/>
    </row>
    <row r="59" spans="1:12" ht="15.75" customHeight="1" x14ac:dyDescent="0.2">
      <c r="A59" s="12" t="s">
        <v>136</v>
      </c>
      <c r="B59" s="41" t="s">
        <v>28</v>
      </c>
      <c r="C59" s="20">
        <v>42751</v>
      </c>
      <c r="D59" s="19" t="s">
        <v>137</v>
      </c>
      <c r="E59" s="21">
        <f>7*7+4</f>
        <v>53</v>
      </c>
      <c r="F59" s="19"/>
      <c r="G59" s="19">
        <v>40</v>
      </c>
      <c r="H59" s="17"/>
      <c r="I59" s="17"/>
      <c r="J59" s="17"/>
      <c r="K59" s="3"/>
      <c r="L59" s="18"/>
    </row>
    <row r="60" spans="1:12" ht="15" customHeight="1" x14ac:dyDescent="0.2">
      <c r="A60" s="12" t="s">
        <v>138</v>
      </c>
      <c r="B60" s="19" t="s">
        <v>35</v>
      </c>
      <c r="C60" s="20">
        <v>42282</v>
      </c>
      <c r="D60" s="19" t="s">
        <v>81</v>
      </c>
      <c r="E60" s="21">
        <v>53</v>
      </c>
      <c r="F60" s="19">
        <v>58</v>
      </c>
      <c r="G60" s="19">
        <v>41</v>
      </c>
      <c r="H60" s="17">
        <v>1</v>
      </c>
      <c r="I60" s="17">
        <v>1</v>
      </c>
      <c r="J60" s="17">
        <v>1</v>
      </c>
      <c r="K60" s="3">
        <f>SUM(H60:J60)</f>
        <v>3</v>
      </c>
      <c r="L60" s="18" t="s">
        <v>132</v>
      </c>
    </row>
    <row r="61" spans="1:12" ht="15" customHeight="1" x14ac:dyDescent="0.2">
      <c r="A61" s="40" t="s">
        <v>139</v>
      </c>
      <c r="B61" s="19" t="s">
        <v>28</v>
      </c>
      <c r="C61" s="20">
        <v>42313</v>
      </c>
      <c r="D61" s="19" t="s">
        <v>140</v>
      </c>
      <c r="E61" s="21">
        <v>58</v>
      </c>
      <c r="F61" s="26">
        <v>63</v>
      </c>
      <c r="G61" s="19">
        <v>42</v>
      </c>
      <c r="H61" s="17">
        <v>1</v>
      </c>
      <c r="I61" s="17">
        <v>1</v>
      </c>
      <c r="J61" s="17">
        <v>1</v>
      </c>
      <c r="K61" s="3">
        <f>SUM(H61:J61)</f>
        <v>3</v>
      </c>
      <c r="L61" s="18" t="s">
        <v>94</v>
      </c>
    </row>
    <row r="62" spans="1:12" ht="15" customHeight="1" x14ac:dyDescent="0.2">
      <c r="A62" s="12" t="s">
        <v>141</v>
      </c>
      <c r="B62" s="19" t="s">
        <v>28</v>
      </c>
      <c r="C62" s="20">
        <v>42411</v>
      </c>
      <c r="D62" s="19" t="s">
        <v>105</v>
      </c>
      <c r="E62" s="21">
        <v>56</v>
      </c>
      <c r="F62" s="19">
        <v>60.5</v>
      </c>
      <c r="G62" s="19">
        <v>40</v>
      </c>
      <c r="H62" s="17">
        <v>1</v>
      </c>
      <c r="I62" s="17">
        <v>1</v>
      </c>
      <c r="J62" s="17">
        <v>1</v>
      </c>
      <c r="K62" s="3">
        <f>SUM(H62:J62)</f>
        <v>3</v>
      </c>
      <c r="L62" s="18" t="s">
        <v>108</v>
      </c>
    </row>
    <row r="63" spans="1:12" ht="27" customHeight="1" x14ac:dyDescent="0.2">
      <c r="A63" s="29" t="str">
        <f>" N = "&amp;COUNTA(A32:A62)</f>
        <v xml:space="preserve"> N = 31</v>
      </c>
      <c r="B63" s="30" t="str">
        <f>COUNTIF(B32:B62,"M")&amp;" Males; "&amp;COUNTIF(B32:B62,"F")&amp;" Females"</f>
        <v>11 Males; 20 Females</v>
      </c>
      <c r="C63" s="20"/>
      <c r="D63" s="29" t="str">
        <f>INT(AVERAGEA(E32:E62)/7)&amp;" w "&amp;ROUND((AVERAGEA(E32:E62)/7-INT(AVERAGEA(E32:E62)/7))*7,0)&amp;" days"</f>
        <v>11 w 0 days</v>
      </c>
      <c r="E63" s="32" t="str">
        <f>ROUND(AVERAGEA(E32:E62),0)&amp;"±"&amp;ROUND(STDEV(E32:E62),0)</f>
        <v>77±30</v>
      </c>
      <c r="F63" s="32" t="str">
        <f>ROUND(AVERAGEA(F32:F62),0)&amp;"±"&amp;ROUND(STDEV(F32:F62),0)</f>
        <v>61±5</v>
      </c>
      <c r="G63" s="32" t="str">
        <f>ROUND(AVERAGEA(G32:G62),0)&amp;"±"&amp;ROUND(STDEV(G32:G62),0)</f>
        <v>41±2</v>
      </c>
      <c r="H63" s="10">
        <f>SUM(H32:H62)</f>
        <v>28</v>
      </c>
      <c r="I63" s="10">
        <f>SUM(I32:I62)</f>
        <v>29</v>
      </c>
      <c r="J63" s="10">
        <f>SUM(J32:J62)</f>
        <v>27</v>
      </c>
      <c r="L63" s="18"/>
    </row>
    <row r="64" spans="1:12" ht="15" customHeight="1" x14ac:dyDescent="0.2">
      <c r="A64" s="40"/>
      <c r="B64" s="20"/>
      <c r="C64" s="20"/>
      <c r="D64" s="19"/>
      <c r="E64" s="6" t="str">
        <f>"p="&amp;ROUND(TTEST(E2:E30,E32:E62,2,2),4)</f>
        <v>p=0.1471</v>
      </c>
      <c r="F64" s="6" t="str">
        <f>"p="&amp;ROUND(TTEST(F2:F30,F32:F62,2,2),22)</f>
        <v>p=1.672E-19</v>
      </c>
      <c r="G64" s="6" t="str">
        <f>"p="&amp;ROUND(TTEST(G2:G30,G32:G62,2,2),4)</f>
        <v>p=0.8768</v>
      </c>
      <c r="L64" s="18"/>
    </row>
    <row r="65" spans="1:12" ht="15" customHeight="1" x14ac:dyDescent="0.15">
      <c r="L65" s="42"/>
    </row>
    <row r="66" spans="1:12" ht="15" customHeight="1" x14ac:dyDescent="0.15">
      <c r="A66" s="43"/>
      <c r="B66" s="43"/>
      <c r="C66" s="44"/>
      <c r="L66" s="42"/>
    </row>
    <row r="67" spans="1:12" ht="15" customHeight="1" x14ac:dyDescent="0.15">
      <c r="A67" s="45"/>
      <c r="B67" s="45"/>
      <c r="C67" s="45"/>
      <c r="D67" s="45"/>
      <c r="L67" s="42"/>
    </row>
    <row r="68" spans="1:12" ht="15" customHeight="1" x14ac:dyDescent="0.15">
      <c r="A68" s="45" t="s">
        <v>18</v>
      </c>
      <c r="B68" s="45" t="s">
        <v>142</v>
      </c>
      <c r="C68" s="45" t="s">
        <v>143</v>
      </c>
      <c r="L68" s="42"/>
    </row>
    <row r="69" spans="1:12" ht="15" customHeight="1" x14ac:dyDescent="0.2">
      <c r="A69" s="46" t="s">
        <v>41</v>
      </c>
      <c r="B69" s="43">
        <v>43</v>
      </c>
      <c r="E69" s="21"/>
      <c r="F69" s="19"/>
      <c r="G69" s="19"/>
      <c r="L69" s="18"/>
    </row>
    <row r="70" spans="1:12" ht="15" customHeight="1" x14ac:dyDescent="0.2">
      <c r="A70" s="46" t="s">
        <v>144</v>
      </c>
      <c r="B70" s="43">
        <v>35</v>
      </c>
      <c r="E70" s="21"/>
      <c r="F70" s="19"/>
      <c r="G70" s="19"/>
      <c r="L70" s="18"/>
    </row>
    <row r="71" spans="1:12" ht="15" customHeight="1" x14ac:dyDescent="0.2">
      <c r="A71" s="47">
        <v>112</v>
      </c>
      <c r="B71" s="43">
        <v>45</v>
      </c>
      <c r="E71" s="28"/>
      <c r="F71" s="48"/>
      <c r="G71" s="19"/>
      <c r="L71" s="18"/>
    </row>
    <row r="72" spans="1:12" ht="15" customHeight="1" x14ac:dyDescent="0.2">
      <c r="A72" s="47">
        <v>113</v>
      </c>
      <c r="B72" s="43">
        <v>43</v>
      </c>
      <c r="E72" s="21"/>
      <c r="F72" s="19"/>
      <c r="G72" s="19"/>
      <c r="L72" s="18"/>
    </row>
    <row r="73" spans="1:12" ht="15" customHeight="1" x14ac:dyDescent="0.2">
      <c r="A73" s="47">
        <v>120</v>
      </c>
      <c r="B73" s="43">
        <v>40</v>
      </c>
      <c r="E73" s="21"/>
      <c r="F73" s="19"/>
      <c r="G73" s="19"/>
      <c r="L73" s="18"/>
    </row>
    <row r="74" spans="1:12" ht="15" customHeight="1" x14ac:dyDescent="0.2">
      <c r="A74" s="47">
        <v>137</v>
      </c>
      <c r="B74" s="43">
        <v>32</v>
      </c>
      <c r="E74" s="21"/>
      <c r="F74" s="19"/>
      <c r="G74" s="19"/>
      <c r="L74" s="18"/>
    </row>
    <row r="75" spans="1:12" ht="15" customHeight="1" x14ac:dyDescent="0.2">
      <c r="A75" s="47">
        <v>146</v>
      </c>
      <c r="B75" s="43">
        <v>27</v>
      </c>
      <c r="E75" s="21"/>
      <c r="F75" s="19"/>
      <c r="G75" s="19"/>
      <c r="L75" s="18"/>
    </row>
    <row r="76" spans="1:12" ht="15" customHeight="1" x14ac:dyDescent="0.2">
      <c r="A76" s="47">
        <v>126</v>
      </c>
      <c r="B76" s="43">
        <v>42.5</v>
      </c>
      <c r="E76" s="21"/>
      <c r="F76" s="19"/>
      <c r="G76" s="19"/>
      <c r="L76" s="18"/>
    </row>
    <row r="77" spans="1:12" ht="15" customHeight="1" x14ac:dyDescent="0.2">
      <c r="A77" s="47">
        <v>116</v>
      </c>
      <c r="B77" s="43">
        <v>11</v>
      </c>
      <c r="E77" s="21"/>
      <c r="F77" s="19"/>
      <c r="G77" s="19"/>
      <c r="L77" s="18"/>
    </row>
    <row r="78" spans="1:12" ht="15" customHeight="1" x14ac:dyDescent="0.2">
      <c r="A78" s="47">
        <v>124</v>
      </c>
      <c r="B78" s="43">
        <v>40.5</v>
      </c>
      <c r="E78" s="21"/>
      <c r="F78" s="19"/>
      <c r="G78" s="19"/>
      <c r="L78" s="18"/>
    </row>
    <row r="79" spans="1:12" ht="15" customHeight="1" x14ac:dyDescent="0.2">
      <c r="A79" s="47">
        <v>142</v>
      </c>
      <c r="B79" s="43">
        <v>22</v>
      </c>
      <c r="E79" s="21"/>
      <c r="F79" s="19"/>
      <c r="G79" s="19"/>
      <c r="L79" s="18"/>
    </row>
    <row r="80" spans="1:12" ht="15" customHeight="1" x14ac:dyDescent="0.2">
      <c r="A80" s="47">
        <v>135</v>
      </c>
      <c r="B80" s="43">
        <v>32</v>
      </c>
      <c r="E80" s="21"/>
      <c r="F80" s="19"/>
      <c r="G80" s="19"/>
      <c r="L80" s="18"/>
    </row>
    <row r="81" spans="1:12" ht="15" customHeight="1" x14ac:dyDescent="0.2">
      <c r="A81" s="47">
        <v>65</v>
      </c>
      <c r="B81" s="43">
        <v>41.5</v>
      </c>
      <c r="E81" s="21"/>
      <c r="F81" s="19"/>
      <c r="G81" s="19"/>
      <c r="L81" s="18"/>
    </row>
    <row r="82" spans="1:12" ht="15" customHeight="1" x14ac:dyDescent="0.2">
      <c r="A82" s="47">
        <v>64</v>
      </c>
      <c r="B82" s="43">
        <v>30</v>
      </c>
      <c r="E82" s="21"/>
      <c r="F82" s="19"/>
      <c r="G82" s="19"/>
      <c r="L82" s="18"/>
    </row>
    <row r="83" spans="1:12" ht="15" customHeight="1" x14ac:dyDescent="0.2">
      <c r="A83" s="47">
        <v>126</v>
      </c>
      <c r="B83" s="43">
        <v>36.5</v>
      </c>
      <c r="E83" s="21"/>
      <c r="F83" s="19"/>
      <c r="G83" s="19"/>
      <c r="L83" s="18"/>
    </row>
    <row r="84" spans="1:12" ht="15" customHeight="1" x14ac:dyDescent="0.2">
      <c r="A84" s="47">
        <v>70</v>
      </c>
      <c r="B84" s="43">
        <v>35</v>
      </c>
      <c r="E84" s="28"/>
      <c r="F84" s="1"/>
      <c r="G84" s="1"/>
      <c r="H84" s="1"/>
      <c r="I84" s="1"/>
      <c r="L84" s="18"/>
    </row>
    <row r="85" spans="1:12" ht="15" customHeight="1" x14ac:dyDescent="0.15">
      <c r="A85" s="47">
        <v>60</v>
      </c>
      <c r="B85" s="43">
        <v>42.5</v>
      </c>
      <c r="F85" s="45"/>
      <c r="G85" s="45"/>
      <c r="H85" s="45"/>
      <c r="I85" s="45"/>
      <c r="L85" s="18"/>
    </row>
    <row r="86" spans="1:12" ht="15" customHeight="1" x14ac:dyDescent="0.15">
      <c r="A86" s="47">
        <v>75</v>
      </c>
      <c r="B86" s="43">
        <v>42</v>
      </c>
      <c r="F86" s="43"/>
      <c r="G86" s="43"/>
      <c r="H86" s="43"/>
      <c r="I86" s="43"/>
      <c r="L86" s="18"/>
    </row>
    <row r="87" spans="1:12" ht="15" customHeight="1" x14ac:dyDescent="0.15">
      <c r="A87" s="47">
        <v>62</v>
      </c>
      <c r="B87" s="43">
        <v>43</v>
      </c>
      <c r="F87" s="43"/>
      <c r="G87" s="43"/>
      <c r="H87" s="43"/>
      <c r="I87" s="43"/>
      <c r="L87" s="18"/>
    </row>
    <row r="88" spans="1:12" ht="15" customHeight="1" x14ac:dyDescent="0.15">
      <c r="A88" s="47">
        <v>60</v>
      </c>
      <c r="B88" s="43">
        <v>42</v>
      </c>
      <c r="F88" s="43"/>
      <c r="G88" s="43"/>
      <c r="H88" s="43"/>
      <c r="I88" s="43"/>
      <c r="L88" s="18"/>
    </row>
    <row r="89" spans="1:12" ht="15" customHeight="1" x14ac:dyDescent="0.15">
      <c r="A89" s="47">
        <v>57</v>
      </c>
      <c r="B89" s="43">
        <v>35</v>
      </c>
      <c r="F89" s="43"/>
      <c r="G89" s="43"/>
      <c r="H89" s="43"/>
      <c r="I89" s="43"/>
      <c r="L89" s="18"/>
    </row>
    <row r="90" spans="1:12" ht="15" customHeight="1" x14ac:dyDescent="0.15">
      <c r="A90" s="47">
        <v>54</v>
      </c>
      <c r="B90" s="43">
        <v>22</v>
      </c>
      <c r="F90" s="43"/>
      <c r="G90" s="43"/>
      <c r="H90" s="43"/>
      <c r="I90" s="43"/>
      <c r="L90" s="18"/>
    </row>
    <row r="91" spans="1:12" ht="15" customHeight="1" x14ac:dyDescent="0.15">
      <c r="A91" s="47">
        <v>57</v>
      </c>
      <c r="B91" s="43">
        <v>30</v>
      </c>
      <c r="F91" s="43"/>
      <c r="G91" s="43"/>
      <c r="H91" s="43"/>
      <c r="I91" s="43"/>
      <c r="L91" s="18"/>
    </row>
    <row r="92" spans="1:12" ht="15" customHeight="1" x14ac:dyDescent="0.15">
      <c r="A92" s="47">
        <v>53</v>
      </c>
      <c r="B92" s="43">
        <v>41</v>
      </c>
      <c r="F92" s="43"/>
      <c r="G92" s="43"/>
      <c r="H92" s="43"/>
      <c r="I92" s="43"/>
      <c r="L92" s="18"/>
    </row>
    <row r="93" spans="1:12" ht="15" customHeight="1" x14ac:dyDescent="0.15">
      <c r="A93" s="47">
        <v>54</v>
      </c>
      <c r="B93" s="43">
        <v>22</v>
      </c>
      <c r="F93" s="43"/>
      <c r="G93" s="43"/>
      <c r="H93" s="43"/>
      <c r="I93" s="43"/>
      <c r="L93" s="18"/>
    </row>
    <row r="94" spans="1:12" ht="15" customHeight="1" x14ac:dyDescent="0.15">
      <c r="A94" s="47">
        <v>62</v>
      </c>
      <c r="B94" s="43">
        <v>40</v>
      </c>
      <c r="F94" s="43"/>
      <c r="G94" s="43"/>
      <c r="H94" s="43"/>
      <c r="I94" s="43"/>
      <c r="L94" s="18"/>
    </row>
    <row r="95" spans="1:12" ht="15" customHeight="1" x14ac:dyDescent="0.15">
      <c r="A95" s="47">
        <v>62</v>
      </c>
      <c r="B95" s="43">
        <v>35</v>
      </c>
      <c r="F95" s="43"/>
      <c r="G95" s="43"/>
      <c r="H95" s="43"/>
      <c r="I95" s="43"/>
      <c r="L95" s="18"/>
    </row>
    <row r="96" spans="1:12" ht="15" customHeight="1" x14ac:dyDescent="0.15">
      <c r="A96" s="43">
        <v>57</v>
      </c>
      <c r="B96" s="43">
        <v>21</v>
      </c>
      <c r="F96" s="43"/>
      <c r="G96" s="43"/>
      <c r="H96" s="43"/>
      <c r="I96" s="43"/>
      <c r="L96" s="18"/>
    </row>
    <row r="97" spans="1:12" ht="15" customHeight="1" x14ac:dyDescent="0.15">
      <c r="A97" s="43">
        <v>63</v>
      </c>
      <c r="B97" s="43">
        <v>40.5</v>
      </c>
      <c r="F97" s="43"/>
      <c r="G97" s="43"/>
      <c r="H97" s="43"/>
      <c r="I97" s="43"/>
      <c r="L97" s="18"/>
    </row>
    <row r="98" spans="1:12" ht="15" customHeight="1" x14ac:dyDescent="0.2">
      <c r="A98" s="43">
        <v>67</v>
      </c>
      <c r="B98" s="43"/>
      <c r="C98" s="43">
        <v>63</v>
      </c>
      <c r="D98" s="26"/>
      <c r="F98" s="43"/>
      <c r="G98" s="43"/>
      <c r="H98" s="43"/>
      <c r="I98" s="43"/>
      <c r="L98" s="18"/>
    </row>
    <row r="99" spans="1:12" ht="15" customHeight="1" x14ac:dyDescent="0.2">
      <c r="A99" s="43">
        <v>63</v>
      </c>
      <c r="B99" s="43"/>
      <c r="C99" s="43">
        <v>55.5</v>
      </c>
      <c r="D99" s="19"/>
      <c r="F99" s="43"/>
      <c r="G99" s="43"/>
      <c r="H99" s="43"/>
      <c r="I99" s="43"/>
      <c r="L99" s="18"/>
    </row>
    <row r="100" spans="1:12" ht="15" customHeight="1" x14ac:dyDescent="0.15">
      <c r="A100" s="43">
        <v>121</v>
      </c>
      <c r="B100" s="43"/>
      <c r="C100" s="43">
        <v>57</v>
      </c>
      <c r="F100" s="43"/>
      <c r="G100" s="43"/>
      <c r="H100" s="43"/>
      <c r="I100" s="43"/>
      <c r="L100" s="18"/>
    </row>
    <row r="101" spans="1:12" ht="15" customHeight="1" x14ac:dyDescent="0.15">
      <c r="A101" s="43">
        <v>114</v>
      </c>
      <c r="B101" s="43"/>
      <c r="C101" s="43">
        <v>56</v>
      </c>
      <c r="F101" s="43"/>
      <c r="G101" s="43"/>
      <c r="H101" s="43"/>
      <c r="I101" s="43"/>
      <c r="L101" s="18"/>
    </row>
    <row r="102" spans="1:12" ht="15" customHeight="1" x14ac:dyDescent="0.15">
      <c r="A102" s="43">
        <v>116</v>
      </c>
      <c r="B102" s="43"/>
      <c r="C102" s="43">
        <v>66</v>
      </c>
      <c r="F102" s="43"/>
      <c r="G102" s="43"/>
      <c r="H102" s="43"/>
      <c r="I102" s="43"/>
      <c r="L102" s="18"/>
    </row>
    <row r="103" spans="1:12" ht="15" customHeight="1" x14ac:dyDescent="0.15">
      <c r="A103" s="43">
        <v>113</v>
      </c>
      <c r="B103" s="43"/>
      <c r="C103" s="43">
        <v>66</v>
      </c>
      <c r="F103" s="43"/>
      <c r="G103" s="43"/>
      <c r="H103" s="43"/>
      <c r="I103" s="43"/>
      <c r="L103" s="18"/>
    </row>
    <row r="104" spans="1:12" ht="15" customHeight="1" x14ac:dyDescent="0.15">
      <c r="A104" s="43">
        <v>120</v>
      </c>
      <c r="B104" s="43"/>
      <c r="C104" s="43">
        <v>61</v>
      </c>
      <c r="F104" s="43"/>
      <c r="G104" s="43"/>
      <c r="H104" s="43"/>
      <c r="I104" s="43"/>
      <c r="L104" s="18"/>
    </row>
    <row r="105" spans="1:12" ht="15" customHeight="1" x14ac:dyDescent="0.15">
      <c r="A105" s="43">
        <v>56</v>
      </c>
      <c r="B105" s="43"/>
      <c r="C105" s="43">
        <v>64.5</v>
      </c>
      <c r="F105" s="43"/>
      <c r="G105" s="43"/>
      <c r="H105" s="43"/>
      <c r="I105" s="43"/>
      <c r="L105" s="18"/>
    </row>
    <row r="106" spans="1:12" ht="15" customHeight="1" x14ac:dyDescent="0.15">
      <c r="A106" s="43">
        <v>54</v>
      </c>
      <c r="B106" s="43"/>
      <c r="C106" s="43">
        <v>66</v>
      </c>
      <c r="F106" s="43"/>
      <c r="G106" s="43"/>
      <c r="H106" s="43"/>
      <c r="I106" s="43"/>
      <c r="L106" s="18"/>
    </row>
    <row r="107" spans="1:12" ht="15" customHeight="1" x14ac:dyDescent="0.15">
      <c r="A107" s="43">
        <v>63</v>
      </c>
      <c r="B107" s="43"/>
      <c r="C107" s="43">
        <v>60.5</v>
      </c>
      <c r="F107" s="43"/>
      <c r="G107" s="43"/>
      <c r="H107" s="43"/>
      <c r="I107" s="43"/>
      <c r="L107" s="18"/>
    </row>
    <row r="108" spans="1:12" ht="15" customHeight="1" x14ac:dyDescent="0.15">
      <c r="A108" s="43">
        <v>147</v>
      </c>
      <c r="B108" s="43"/>
      <c r="C108" s="43">
        <v>66</v>
      </c>
      <c r="F108" s="43"/>
      <c r="G108" s="43"/>
      <c r="H108" s="43"/>
      <c r="I108" s="43"/>
      <c r="L108" s="18"/>
    </row>
    <row r="109" spans="1:12" ht="15" customHeight="1" x14ac:dyDescent="0.15">
      <c r="A109" s="43">
        <v>122</v>
      </c>
      <c r="B109" s="43"/>
      <c r="C109" s="43">
        <v>66</v>
      </c>
      <c r="F109" s="43"/>
      <c r="G109" s="43"/>
      <c r="H109" s="43"/>
      <c r="I109" s="43"/>
      <c r="L109" s="18"/>
    </row>
    <row r="110" spans="1:12" ht="15" customHeight="1" x14ac:dyDescent="0.15">
      <c r="A110" s="43">
        <v>125</v>
      </c>
      <c r="B110" s="43"/>
      <c r="C110" s="43">
        <v>66</v>
      </c>
      <c r="F110" s="43"/>
      <c r="G110" s="43"/>
      <c r="H110" s="43"/>
      <c r="I110" s="43"/>
      <c r="L110" s="18"/>
    </row>
    <row r="111" spans="1:12" ht="15" customHeight="1" x14ac:dyDescent="0.15">
      <c r="A111" s="43">
        <v>60</v>
      </c>
      <c r="B111" s="43"/>
      <c r="C111" s="43">
        <v>59.5</v>
      </c>
      <c r="F111" s="43"/>
      <c r="G111" s="43"/>
      <c r="H111" s="43"/>
      <c r="I111" s="43"/>
      <c r="L111" s="18"/>
    </row>
    <row r="112" spans="1:12" ht="15" customHeight="1" x14ac:dyDescent="0.15">
      <c r="A112" s="43">
        <v>45</v>
      </c>
      <c r="B112" s="43"/>
      <c r="C112" s="43">
        <v>66</v>
      </c>
      <c r="F112" s="43"/>
      <c r="G112" s="43"/>
      <c r="H112" s="43"/>
      <c r="I112" s="43"/>
      <c r="L112" s="18"/>
    </row>
    <row r="113" spans="1:12" ht="15" customHeight="1" x14ac:dyDescent="0.15">
      <c r="A113" s="43">
        <v>55</v>
      </c>
      <c r="B113" s="43"/>
      <c r="C113" s="43">
        <v>56</v>
      </c>
      <c r="F113" s="43"/>
      <c r="G113" s="43"/>
      <c r="H113" s="43"/>
      <c r="I113" s="43"/>
      <c r="L113" s="18"/>
    </row>
    <row r="114" spans="1:12" ht="15" customHeight="1" x14ac:dyDescent="0.15">
      <c r="A114" s="43">
        <v>64</v>
      </c>
      <c r="B114" s="43"/>
      <c r="C114" s="43">
        <v>59.5</v>
      </c>
      <c r="F114" s="43"/>
      <c r="G114" s="43"/>
      <c r="H114" s="43"/>
      <c r="I114" s="43"/>
      <c r="L114" s="18"/>
    </row>
    <row r="115" spans="1:12" ht="15" customHeight="1" x14ac:dyDescent="0.15">
      <c r="A115" s="43">
        <v>62</v>
      </c>
      <c r="B115" s="43"/>
      <c r="C115" s="43">
        <v>56</v>
      </c>
      <c r="L115" s="18"/>
    </row>
    <row r="116" spans="1:12" ht="15" customHeight="1" x14ac:dyDescent="0.15">
      <c r="A116" s="43">
        <v>69</v>
      </c>
      <c r="B116" s="43"/>
      <c r="C116" s="43">
        <v>57</v>
      </c>
      <c r="L116" s="18"/>
    </row>
    <row r="117" spans="1:12" ht="15" customHeight="1" x14ac:dyDescent="0.15">
      <c r="A117" s="43">
        <v>59</v>
      </c>
      <c r="B117" s="43"/>
      <c r="C117" s="43">
        <v>66</v>
      </c>
      <c r="L117" s="18"/>
    </row>
    <row r="118" spans="1:12" ht="15" customHeight="1" x14ac:dyDescent="0.15">
      <c r="A118" s="43">
        <v>65</v>
      </c>
      <c r="B118" s="43"/>
      <c r="C118" s="43">
        <v>66</v>
      </c>
      <c r="L118" s="18"/>
    </row>
    <row r="119" spans="1:12" ht="15" customHeight="1" x14ac:dyDescent="0.15">
      <c r="A119" s="43">
        <v>64</v>
      </c>
      <c r="B119" s="43"/>
      <c r="C119" s="43">
        <v>61</v>
      </c>
      <c r="L119" s="18"/>
    </row>
    <row r="120" spans="1:12" ht="15" customHeight="1" x14ac:dyDescent="0.15">
      <c r="A120" s="43">
        <v>55</v>
      </c>
      <c r="B120" s="43"/>
      <c r="C120" s="43">
        <v>60.5</v>
      </c>
      <c r="L120" s="18"/>
    </row>
    <row r="121" spans="1:12" ht="15" customHeight="1" x14ac:dyDescent="0.15">
      <c r="A121" s="43">
        <v>57</v>
      </c>
      <c r="B121" s="43"/>
      <c r="C121" s="43">
        <v>58</v>
      </c>
      <c r="L121" s="18"/>
    </row>
    <row r="122" spans="1:12" ht="15" customHeight="1" x14ac:dyDescent="0.15">
      <c r="A122" s="43">
        <v>59</v>
      </c>
      <c r="B122" s="43"/>
      <c r="C122" s="43">
        <v>56</v>
      </c>
      <c r="L122" s="18"/>
    </row>
    <row r="123" spans="1:12" ht="15" customHeight="1" x14ac:dyDescent="0.15">
      <c r="A123" s="43">
        <v>68</v>
      </c>
      <c r="B123" s="43"/>
      <c r="C123" s="43">
        <v>66</v>
      </c>
      <c r="L123" s="18"/>
    </row>
    <row r="124" spans="1:12" ht="15" customHeight="1" x14ac:dyDescent="0.15">
      <c r="A124" s="47">
        <v>53</v>
      </c>
      <c r="C124" s="43">
        <v>58</v>
      </c>
      <c r="L124" s="18"/>
    </row>
    <row r="125" spans="1:12" ht="15" customHeight="1" x14ac:dyDescent="0.15">
      <c r="A125" s="47">
        <v>58</v>
      </c>
      <c r="C125" s="43">
        <v>63</v>
      </c>
      <c r="L125" s="18"/>
    </row>
    <row r="126" spans="1:12" ht="15" customHeight="1" x14ac:dyDescent="0.15">
      <c r="A126" s="47">
        <v>56</v>
      </c>
      <c r="C126" s="43">
        <v>60.5</v>
      </c>
      <c r="L126" s="18"/>
    </row>
  </sheetData>
  <mergeCells count="2">
    <mergeCell ref="F84:G84"/>
    <mergeCell ref="H84:I8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5536"/>
  <sheetViews>
    <sheetView zoomScaleNormal="100" workbookViewId="0">
      <pane xSplit="1" ySplit="1" topLeftCell="C26" activePane="bottomRight" state="frozen"/>
      <selection pane="topRight" activeCell="C1" sqref="C1"/>
      <selection pane="bottomLeft" activeCell="A26" sqref="A26"/>
      <selection pane="bottomRight" activeCell="F38" sqref="F38"/>
    </sheetView>
  </sheetViews>
  <sheetFormatPr baseColWidth="10" defaultColWidth="8.83203125" defaultRowHeight="13" x14ac:dyDescent="0.15"/>
  <cols>
    <col min="1" max="1" width="12.5" style="49"/>
    <col min="2" max="3" width="15.33203125"/>
    <col min="4" max="4" width="16.5"/>
    <col min="5" max="5" width="15.6640625"/>
    <col min="6" max="6" width="14.1640625"/>
    <col min="7" max="7" width="10.33203125"/>
    <col min="8" max="11" width="9.83203125"/>
    <col min="12" max="12" width="14.33203125"/>
    <col min="13" max="13" width="13"/>
    <col min="14" max="14" width="30.33203125"/>
    <col min="15" max="1025" width="24.33203125"/>
  </cols>
  <sheetData>
    <row r="1" spans="1:14" ht="16" x14ac:dyDescent="0.2">
      <c r="A1" s="6" t="s">
        <v>15</v>
      </c>
      <c r="B1" s="6" t="s">
        <v>145</v>
      </c>
      <c r="C1" s="7" t="s">
        <v>17</v>
      </c>
      <c r="D1" s="6" t="s">
        <v>16</v>
      </c>
      <c r="E1" s="6" t="s">
        <v>18</v>
      </c>
      <c r="F1" s="8" t="s">
        <v>146</v>
      </c>
      <c r="G1" s="9" t="s">
        <v>147</v>
      </c>
      <c r="H1" s="10" t="s">
        <v>148</v>
      </c>
      <c r="I1" s="10" t="s">
        <v>22</v>
      </c>
      <c r="J1" s="10" t="s">
        <v>23</v>
      </c>
      <c r="K1" s="10" t="s">
        <v>24</v>
      </c>
      <c r="L1" s="6" t="s">
        <v>149</v>
      </c>
      <c r="M1" s="50" t="s">
        <v>150</v>
      </c>
      <c r="N1" s="10" t="s">
        <v>151</v>
      </c>
    </row>
    <row r="2" spans="1:14" ht="16" x14ac:dyDescent="0.2">
      <c r="A2" s="51" t="s">
        <v>59</v>
      </c>
      <c r="B2" s="19">
        <v>2</v>
      </c>
      <c r="C2" s="20">
        <v>42321</v>
      </c>
      <c r="D2" s="41" t="s">
        <v>35</v>
      </c>
      <c r="E2" s="19" t="s">
        <v>60</v>
      </c>
      <c r="F2" s="21">
        <v>65</v>
      </c>
      <c r="G2" s="19">
        <v>37</v>
      </c>
      <c r="H2" s="19">
        <v>1</v>
      </c>
      <c r="I2" s="19">
        <v>1</v>
      </c>
      <c r="J2" s="17">
        <v>1</v>
      </c>
      <c r="K2" s="17">
        <v>1</v>
      </c>
      <c r="L2" s="19">
        <f t="shared" ref="L2:L33" si="0">SUM(I2:K2)</f>
        <v>3</v>
      </c>
      <c r="M2" s="52" t="b">
        <f t="shared" ref="M2:M33" si="1">AND(H2=1,L2=3)</f>
        <v>1</v>
      </c>
    </row>
    <row r="3" spans="1:14" ht="16" x14ac:dyDescent="0.2">
      <c r="A3" s="51" t="s">
        <v>61</v>
      </c>
      <c r="B3" s="19">
        <v>2</v>
      </c>
      <c r="C3" s="20">
        <v>42326</v>
      </c>
      <c r="D3" s="41" t="s">
        <v>28</v>
      </c>
      <c r="E3" s="19" t="s">
        <v>62</v>
      </c>
      <c r="F3" s="21">
        <v>64</v>
      </c>
      <c r="G3" s="19">
        <v>40</v>
      </c>
      <c r="H3" s="17">
        <v>1</v>
      </c>
      <c r="I3" s="17">
        <v>1</v>
      </c>
      <c r="J3" s="17">
        <v>1</v>
      </c>
      <c r="K3" s="17">
        <v>1</v>
      </c>
      <c r="L3" s="19">
        <f t="shared" si="0"/>
        <v>3</v>
      </c>
      <c r="M3" s="52" t="b">
        <f t="shared" si="1"/>
        <v>1</v>
      </c>
    </row>
    <row r="4" spans="1:14" ht="16" x14ac:dyDescent="0.2">
      <c r="A4" s="51" t="s">
        <v>92</v>
      </c>
      <c r="B4" s="19">
        <v>2</v>
      </c>
      <c r="C4" s="20">
        <v>42325</v>
      </c>
      <c r="D4" s="41" t="s">
        <v>35</v>
      </c>
      <c r="E4" s="19" t="s">
        <v>93</v>
      </c>
      <c r="F4" s="21">
        <v>67</v>
      </c>
      <c r="G4" s="19">
        <v>40</v>
      </c>
      <c r="H4" s="17">
        <v>1</v>
      </c>
      <c r="I4" s="17">
        <v>1</v>
      </c>
      <c r="J4" s="17">
        <v>1</v>
      </c>
      <c r="K4" s="17">
        <v>1</v>
      </c>
      <c r="L4" s="19">
        <f t="shared" si="0"/>
        <v>3</v>
      </c>
      <c r="M4" s="52" t="b">
        <f t="shared" si="1"/>
        <v>1</v>
      </c>
    </row>
    <row r="5" spans="1:14" ht="16" x14ac:dyDescent="0.2">
      <c r="A5" s="51" t="s">
        <v>65</v>
      </c>
      <c r="B5" s="19">
        <v>2</v>
      </c>
      <c r="C5" s="20">
        <v>42332</v>
      </c>
      <c r="D5" s="41" t="s">
        <v>35</v>
      </c>
      <c r="E5" s="19" t="s">
        <v>66</v>
      </c>
      <c r="F5" s="21">
        <v>70</v>
      </c>
      <c r="G5" s="19">
        <v>41</v>
      </c>
      <c r="H5" s="17">
        <v>1</v>
      </c>
      <c r="I5" s="17">
        <v>1</v>
      </c>
      <c r="J5" s="17">
        <v>1</v>
      </c>
      <c r="K5" s="17">
        <v>0</v>
      </c>
      <c r="L5" s="19">
        <f t="shared" si="0"/>
        <v>2</v>
      </c>
      <c r="M5" s="52" t="b">
        <f t="shared" si="1"/>
        <v>0</v>
      </c>
    </row>
    <row r="6" spans="1:14" ht="16" x14ac:dyDescent="0.2">
      <c r="A6" s="51" t="s">
        <v>67</v>
      </c>
      <c r="B6" s="19">
        <v>2</v>
      </c>
      <c r="C6" s="20">
        <v>42339</v>
      </c>
      <c r="D6" s="41" t="s">
        <v>35</v>
      </c>
      <c r="E6" s="19" t="s">
        <v>68</v>
      </c>
      <c r="F6" s="21">
        <v>60</v>
      </c>
      <c r="G6" s="19">
        <v>39</v>
      </c>
      <c r="H6" s="17">
        <v>1</v>
      </c>
      <c r="I6" s="17">
        <v>1</v>
      </c>
      <c r="J6" s="17">
        <v>1</v>
      </c>
      <c r="K6" s="17">
        <v>1</v>
      </c>
      <c r="L6" s="19">
        <f t="shared" si="0"/>
        <v>3</v>
      </c>
      <c r="M6" s="52" t="b">
        <f t="shared" si="1"/>
        <v>1</v>
      </c>
    </row>
    <row r="7" spans="1:14" ht="16" x14ac:dyDescent="0.2">
      <c r="A7" s="51" t="s">
        <v>95</v>
      </c>
      <c r="B7" s="19">
        <v>2</v>
      </c>
      <c r="C7" s="20">
        <v>42342</v>
      </c>
      <c r="D7" s="41" t="s">
        <v>35</v>
      </c>
      <c r="E7" s="19" t="s">
        <v>89</v>
      </c>
      <c r="F7" s="21">
        <v>63</v>
      </c>
      <c r="G7" s="19">
        <v>39</v>
      </c>
      <c r="H7" s="17">
        <v>1</v>
      </c>
      <c r="I7" s="17">
        <v>1</v>
      </c>
      <c r="J7" s="17">
        <v>1</v>
      </c>
      <c r="K7" s="17">
        <v>0</v>
      </c>
      <c r="L7" s="19">
        <f t="shared" si="0"/>
        <v>2</v>
      </c>
      <c r="M7" s="52" t="b">
        <f t="shared" si="1"/>
        <v>0</v>
      </c>
    </row>
    <row r="8" spans="1:14" ht="15" x14ac:dyDescent="0.2">
      <c r="A8" s="51" t="s">
        <v>70</v>
      </c>
      <c r="B8" s="19">
        <v>2</v>
      </c>
      <c r="C8" s="20">
        <v>42349</v>
      </c>
      <c r="D8" s="19" t="s">
        <v>35</v>
      </c>
      <c r="E8" s="19" t="s">
        <v>71</v>
      </c>
      <c r="F8" s="21">
        <v>75</v>
      </c>
      <c r="G8" s="19">
        <v>39</v>
      </c>
      <c r="H8" s="17">
        <v>1</v>
      </c>
      <c r="I8" s="17">
        <v>1</v>
      </c>
      <c r="J8" s="17">
        <v>1</v>
      </c>
      <c r="K8" s="17">
        <v>1</v>
      </c>
      <c r="L8" s="19">
        <f t="shared" si="0"/>
        <v>3</v>
      </c>
      <c r="M8" s="52" t="b">
        <f t="shared" si="1"/>
        <v>1</v>
      </c>
    </row>
    <row r="9" spans="1:14" ht="15" x14ac:dyDescent="0.2">
      <c r="A9" s="51" t="s">
        <v>72</v>
      </c>
      <c r="B9" s="19">
        <v>2</v>
      </c>
      <c r="C9" s="20">
        <v>42374</v>
      </c>
      <c r="D9" s="19" t="s">
        <v>35</v>
      </c>
      <c r="E9" s="19" t="s">
        <v>73</v>
      </c>
      <c r="F9" s="21">
        <v>62</v>
      </c>
      <c r="G9" s="19">
        <v>42</v>
      </c>
      <c r="H9" s="17">
        <v>1</v>
      </c>
      <c r="I9" s="17">
        <v>1</v>
      </c>
      <c r="J9" s="17">
        <v>1</v>
      </c>
      <c r="K9" s="17">
        <v>0</v>
      </c>
      <c r="L9" s="19">
        <f t="shared" si="0"/>
        <v>2</v>
      </c>
      <c r="M9" s="52" t="b">
        <f t="shared" si="1"/>
        <v>0</v>
      </c>
    </row>
    <row r="10" spans="1:14" ht="15" x14ac:dyDescent="0.2">
      <c r="A10" s="51" t="s">
        <v>74</v>
      </c>
      <c r="B10" s="19">
        <v>2</v>
      </c>
      <c r="C10" s="20">
        <v>42383</v>
      </c>
      <c r="D10" s="19" t="s">
        <v>28</v>
      </c>
      <c r="E10" s="19" t="s">
        <v>68</v>
      </c>
      <c r="F10" s="21">
        <v>60</v>
      </c>
      <c r="G10" s="19">
        <v>39</v>
      </c>
      <c r="H10" s="17">
        <v>1</v>
      </c>
      <c r="I10" s="17">
        <v>1</v>
      </c>
      <c r="J10" s="17">
        <v>1</v>
      </c>
      <c r="K10" s="17">
        <v>0</v>
      </c>
      <c r="L10" s="19">
        <f t="shared" si="0"/>
        <v>2</v>
      </c>
      <c r="M10" s="52" t="b">
        <f t="shared" si="1"/>
        <v>0</v>
      </c>
    </row>
    <row r="11" spans="1:14" ht="16" x14ac:dyDescent="0.2">
      <c r="A11" s="51" t="s">
        <v>75</v>
      </c>
      <c r="B11" s="19">
        <v>2</v>
      </c>
      <c r="C11" s="20">
        <v>42394</v>
      </c>
      <c r="D11" s="41" t="s">
        <v>28</v>
      </c>
      <c r="E11" s="19" t="s">
        <v>76</v>
      </c>
      <c r="F11" s="21">
        <v>57</v>
      </c>
      <c r="G11" s="19">
        <v>40</v>
      </c>
      <c r="H11" s="17">
        <v>1</v>
      </c>
      <c r="I11" s="17">
        <v>1</v>
      </c>
      <c r="J11" s="17">
        <v>1</v>
      </c>
      <c r="K11" s="17">
        <v>1</v>
      </c>
      <c r="L11" s="19">
        <f t="shared" si="0"/>
        <v>3</v>
      </c>
      <c r="M11" s="52" t="b">
        <f t="shared" si="1"/>
        <v>1</v>
      </c>
    </row>
    <row r="12" spans="1:14" ht="16" x14ac:dyDescent="0.2">
      <c r="A12" s="51" t="s">
        <v>77</v>
      </c>
      <c r="B12" s="19">
        <v>2</v>
      </c>
      <c r="C12" s="20">
        <v>42395</v>
      </c>
      <c r="D12" s="41" t="s">
        <v>35</v>
      </c>
      <c r="E12" s="19" t="s">
        <v>78</v>
      </c>
      <c r="F12" s="21">
        <f>7*7+5</f>
        <v>54</v>
      </c>
      <c r="G12" s="19">
        <v>39</v>
      </c>
      <c r="H12" s="17">
        <v>1</v>
      </c>
      <c r="I12" s="17">
        <v>1</v>
      </c>
      <c r="J12" s="17">
        <v>1</v>
      </c>
      <c r="K12" s="17">
        <v>1</v>
      </c>
      <c r="L12" s="19">
        <f t="shared" si="0"/>
        <v>3</v>
      </c>
      <c r="M12" s="52" t="b">
        <f t="shared" si="1"/>
        <v>1</v>
      </c>
    </row>
    <row r="13" spans="1:14" ht="16" x14ac:dyDescent="0.2">
      <c r="A13" s="51" t="s">
        <v>79</v>
      </c>
      <c r="B13" s="19">
        <v>2</v>
      </c>
      <c r="C13" s="20">
        <v>42398</v>
      </c>
      <c r="D13" s="41" t="s">
        <v>35</v>
      </c>
      <c r="E13" s="19" t="s">
        <v>76</v>
      </c>
      <c r="F13" s="21">
        <v>57</v>
      </c>
      <c r="G13" s="19">
        <v>41</v>
      </c>
      <c r="H13" s="17">
        <v>0</v>
      </c>
      <c r="I13" s="17">
        <v>1</v>
      </c>
      <c r="J13" s="17">
        <v>1</v>
      </c>
      <c r="K13" s="17">
        <v>1</v>
      </c>
      <c r="L13" s="19">
        <f t="shared" si="0"/>
        <v>3</v>
      </c>
      <c r="M13" s="52" t="b">
        <f t="shared" si="1"/>
        <v>0</v>
      </c>
    </row>
    <row r="14" spans="1:14" ht="16" x14ac:dyDescent="0.2">
      <c r="A14" s="51" t="s">
        <v>80</v>
      </c>
      <c r="B14" s="19">
        <v>2</v>
      </c>
      <c r="C14" s="20">
        <v>42410</v>
      </c>
      <c r="D14" s="41" t="s">
        <v>28</v>
      </c>
      <c r="E14" s="19" t="s">
        <v>81</v>
      </c>
      <c r="F14" s="21">
        <f>7*7+4</f>
        <v>53</v>
      </c>
      <c r="G14" s="19">
        <v>39</v>
      </c>
      <c r="H14" s="17">
        <v>1</v>
      </c>
      <c r="I14" s="17">
        <v>1</v>
      </c>
      <c r="J14" s="17">
        <v>1</v>
      </c>
      <c r="K14" s="17">
        <v>1</v>
      </c>
      <c r="L14" s="19">
        <f t="shared" si="0"/>
        <v>3</v>
      </c>
      <c r="M14" s="52" t="b">
        <f t="shared" si="1"/>
        <v>1</v>
      </c>
    </row>
    <row r="15" spans="1:14" ht="16" x14ac:dyDescent="0.2">
      <c r="A15" s="51" t="s">
        <v>82</v>
      </c>
      <c r="B15" s="19">
        <v>2</v>
      </c>
      <c r="C15" s="20">
        <v>42426</v>
      </c>
      <c r="D15" s="41" t="s">
        <v>28</v>
      </c>
      <c r="E15" s="19" t="s">
        <v>78</v>
      </c>
      <c r="F15" s="21">
        <f>7*7+5</f>
        <v>54</v>
      </c>
      <c r="G15" s="19">
        <v>39</v>
      </c>
      <c r="H15" s="17">
        <v>1</v>
      </c>
      <c r="I15" s="17">
        <v>1</v>
      </c>
      <c r="J15" s="17">
        <v>1</v>
      </c>
      <c r="K15" s="17">
        <v>1</v>
      </c>
      <c r="L15" s="19">
        <f t="shared" si="0"/>
        <v>3</v>
      </c>
      <c r="M15" s="52" t="b">
        <f t="shared" si="1"/>
        <v>1</v>
      </c>
    </row>
    <row r="16" spans="1:14" ht="16" x14ac:dyDescent="0.2">
      <c r="A16" s="51" t="s">
        <v>84</v>
      </c>
      <c r="B16" s="19">
        <v>2</v>
      </c>
      <c r="C16" s="20">
        <v>42467</v>
      </c>
      <c r="D16" s="41" t="s">
        <v>35</v>
      </c>
      <c r="E16" s="19" t="s">
        <v>152</v>
      </c>
      <c r="F16" s="21">
        <v>70</v>
      </c>
      <c r="G16" s="19">
        <v>40</v>
      </c>
      <c r="H16" s="17">
        <v>0</v>
      </c>
      <c r="I16" s="17">
        <v>1</v>
      </c>
      <c r="J16" s="17">
        <v>1</v>
      </c>
      <c r="K16" s="17">
        <v>1</v>
      </c>
      <c r="L16" s="19">
        <f t="shared" si="0"/>
        <v>3</v>
      </c>
      <c r="M16" s="52" t="b">
        <f t="shared" si="1"/>
        <v>0</v>
      </c>
    </row>
    <row r="17" spans="1:14" ht="16" x14ac:dyDescent="0.2">
      <c r="A17" s="51" t="s">
        <v>85</v>
      </c>
      <c r="B17" s="19">
        <v>2</v>
      </c>
      <c r="C17" s="20">
        <v>42467</v>
      </c>
      <c r="D17" s="41" t="s">
        <v>28</v>
      </c>
      <c r="E17" s="19" t="s">
        <v>153</v>
      </c>
      <c r="F17" s="21">
        <v>66</v>
      </c>
      <c r="G17" s="19">
        <v>39.5</v>
      </c>
      <c r="H17" s="17">
        <v>1</v>
      </c>
      <c r="I17" s="17">
        <v>1</v>
      </c>
      <c r="J17" s="17">
        <v>1</v>
      </c>
      <c r="K17" s="17">
        <v>1</v>
      </c>
      <c r="L17" s="19">
        <f t="shared" si="0"/>
        <v>3</v>
      </c>
      <c r="M17" s="52" t="b">
        <f t="shared" si="1"/>
        <v>1</v>
      </c>
    </row>
    <row r="18" spans="1:14" ht="16" x14ac:dyDescent="0.2">
      <c r="A18" s="51" t="s">
        <v>87</v>
      </c>
      <c r="B18" s="19">
        <v>2</v>
      </c>
      <c r="C18" s="20">
        <v>42475</v>
      </c>
      <c r="D18" s="41" t="s">
        <v>28</v>
      </c>
      <c r="E18" s="19" t="s">
        <v>76</v>
      </c>
      <c r="F18" s="21">
        <f>8*7+1</f>
        <v>57</v>
      </c>
      <c r="G18" s="19">
        <v>38</v>
      </c>
      <c r="H18" s="17">
        <v>0</v>
      </c>
      <c r="I18" s="17">
        <v>1</v>
      </c>
      <c r="J18" s="17">
        <v>1</v>
      </c>
      <c r="K18" s="17">
        <v>1</v>
      </c>
      <c r="L18" s="19">
        <f t="shared" si="0"/>
        <v>3</v>
      </c>
      <c r="M18" s="52" t="b">
        <f t="shared" si="1"/>
        <v>0</v>
      </c>
    </row>
    <row r="19" spans="1:14" ht="16" x14ac:dyDescent="0.2">
      <c r="A19" s="51" t="s">
        <v>104</v>
      </c>
      <c r="B19" s="19">
        <v>2</v>
      </c>
      <c r="C19" s="20">
        <v>42282</v>
      </c>
      <c r="D19" s="41" t="s">
        <v>28</v>
      </c>
      <c r="E19" s="19" t="s">
        <v>105</v>
      </c>
      <c r="F19" s="21">
        <v>56</v>
      </c>
      <c r="G19" s="19">
        <v>39</v>
      </c>
      <c r="H19" s="17">
        <v>1</v>
      </c>
      <c r="I19" s="17">
        <v>1</v>
      </c>
      <c r="J19" s="17">
        <v>0</v>
      </c>
      <c r="K19" s="17">
        <v>1</v>
      </c>
      <c r="L19" s="19">
        <f t="shared" si="0"/>
        <v>2</v>
      </c>
      <c r="M19" s="52" t="b">
        <f t="shared" si="1"/>
        <v>0</v>
      </c>
    </row>
    <row r="20" spans="1:14" ht="16" x14ac:dyDescent="0.2">
      <c r="A20" s="51" t="s">
        <v>106</v>
      </c>
      <c r="B20" s="19">
        <v>2</v>
      </c>
      <c r="C20" s="20">
        <v>42283</v>
      </c>
      <c r="D20" s="41" t="s">
        <v>28</v>
      </c>
      <c r="E20" s="19" t="s">
        <v>78</v>
      </c>
      <c r="F20" s="21">
        <v>54</v>
      </c>
      <c r="G20" s="19">
        <v>40</v>
      </c>
      <c r="H20" s="17">
        <v>1</v>
      </c>
      <c r="I20" s="17">
        <v>1</v>
      </c>
      <c r="J20" s="17">
        <v>1</v>
      </c>
      <c r="K20" s="17">
        <v>1</v>
      </c>
      <c r="L20" s="19">
        <f t="shared" si="0"/>
        <v>3</v>
      </c>
      <c r="M20" s="52" t="b">
        <f t="shared" si="1"/>
        <v>1</v>
      </c>
    </row>
    <row r="21" spans="1:14" ht="16" x14ac:dyDescent="0.2">
      <c r="A21" s="51" t="s">
        <v>107</v>
      </c>
      <c r="B21" s="19">
        <v>2</v>
      </c>
      <c r="C21" s="20">
        <v>42296</v>
      </c>
      <c r="D21" s="41" t="s">
        <v>28</v>
      </c>
      <c r="E21" s="19" t="s">
        <v>89</v>
      </c>
      <c r="F21" s="21">
        <v>63</v>
      </c>
      <c r="G21" s="19">
        <v>38</v>
      </c>
      <c r="H21" s="17">
        <v>1</v>
      </c>
      <c r="I21" s="17">
        <v>1</v>
      </c>
      <c r="J21" s="17">
        <v>1</v>
      </c>
      <c r="K21" s="17">
        <v>1</v>
      </c>
      <c r="L21" s="19">
        <f t="shared" si="0"/>
        <v>3</v>
      </c>
      <c r="M21" s="52" t="b">
        <f t="shared" si="1"/>
        <v>1</v>
      </c>
    </row>
    <row r="22" spans="1:14" ht="16" x14ac:dyDescent="0.2">
      <c r="A22" s="51" t="s">
        <v>115</v>
      </c>
      <c r="B22" s="19">
        <v>2</v>
      </c>
      <c r="C22" s="20">
        <v>42324</v>
      </c>
      <c r="D22" s="41" t="s">
        <v>28</v>
      </c>
      <c r="E22" s="19" t="s">
        <v>68</v>
      </c>
      <c r="F22" s="21">
        <v>60</v>
      </c>
      <c r="G22" s="19">
        <v>42</v>
      </c>
      <c r="H22" s="17">
        <v>1</v>
      </c>
      <c r="I22" s="17">
        <v>1</v>
      </c>
      <c r="J22" s="17">
        <v>1</v>
      </c>
      <c r="K22" s="17">
        <v>1</v>
      </c>
      <c r="L22" s="19">
        <f t="shared" si="0"/>
        <v>3</v>
      </c>
      <c r="M22" s="52" t="b">
        <f t="shared" si="1"/>
        <v>1</v>
      </c>
    </row>
    <row r="23" spans="1:14" ht="16" x14ac:dyDescent="0.2">
      <c r="A23" s="53" t="s">
        <v>118</v>
      </c>
      <c r="B23" s="19">
        <v>2</v>
      </c>
      <c r="C23" s="27">
        <v>42340</v>
      </c>
      <c r="D23" s="41" t="s">
        <v>28</v>
      </c>
      <c r="E23" s="26" t="s">
        <v>119</v>
      </c>
      <c r="F23" s="28">
        <f>7*7+6</f>
        <v>55</v>
      </c>
      <c r="G23" s="19">
        <v>39</v>
      </c>
      <c r="H23" s="17">
        <v>1</v>
      </c>
      <c r="I23" s="17">
        <v>1</v>
      </c>
      <c r="J23" s="17">
        <v>1</v>
      </c>
      <c r="K23" s="17">
        <v>1</v>
      </c>
      <c r="L23" s="19">
        <f t="shared" si="0"/>
        <v>3</v>
      </c>
      <c r="M23" s="52" t="b">
        <f t="shared" si="1"/>
        <v>1</v>
      </c>
    </row>
    <row r="24" spans="1:14" ht="16" x14ac:dyDescent="0.2">
      <c r="A24" s="53" t="s">
        <v>120</v>
      </c>
      <c r="B24" s="19">
        <v>2</v>
      </c>
      <c r="C24" s="27">
        <v>42345</v>
      </c>
      <c r="D24" s="41" t="s">
        <v>28</v>
      </c>
      <c r="E24" s="26" t="s">
        <v>62</v>
      </c>
      <c r="F24" s="28">
        <v>64</v>
      </c>
      <c r="G24" s="19">
        <v>40</v>
      </c>
      <c r="H24" s="17">
        <v>1</v>
      </c>
      <c r="I24" s="17">
        <v>1</v>
      </c>
      <c r="J24" s="17">
        <v>1</v>
      </c>
      <c r="K24" s="17">
        <v>1</v>
      </c>
      <c r="L24" s="19">
        <f t="shared" si="0"/>
        <v>3</v>
      </c>
      <c r="M24" s="52" t="b">
        <f t="shared" si="1"/>
        <v>1</v>
      </c>
    </row>
    <row r="25" spans="1:14" ht="16" x14ac:dyDescent="0.2">
      <c r="A25" s="53" t="s">
        <v>121</v>
      </c>
      <c r="B25" s="19">
        <v>2</v>
      </c>
      <c r="C25" s="27">
        <v>42375</v>
      </c>
      <c r="D25" s="41" t="s">
        <v>28</v>
      </c>
      <c r="E25" s="26" t="s">
        <v>73</v>
      </c>
      <c r="F25" s="28">
        <v>62</v>
      </c>
      <c r="G25" s="19">
        <v>38</v>
      </c>
      <c r="H25" s="17">
        <v>0</v>
      </c>
      <c r="I25" s="17">
        <v>1</v>
      </c>
      <c r="J25" s="17">
        <v>1</v>
      </c>
      <c r="K25" s="17">
        <v>1</v>
      </c>
      <c r="L25" s="19">
        <f t="shared" si="0"/>
        <v>3</v>
      </c>
      <c r="M25" s="52" t="b">
        <f t="shared" si="1"/>
        <v>0</v>
      </c>
    </row>
    <row r="26" spans="1:14" ht="16" x14ac:dyDescent="0.2">
      <c r="A26" s="53" t="s">
        <v>122</v>
      </c>
      <c r="B26" s="19">
        <v>2</v>
      </c>
      <c r="C26" s="27">
        <v>42377</v>
      </c>
      <c r="D26" s="41" t="s">
        <v>28</v>
      </c>
      <c r="E26" s="26" t="s">
        <v>152</v>
      </c>
      <c r="F26" s="28">
        <f>9*7+6</f>
        <v>69</v>
      </c>
      <c r="G26" s="19">
        <v>39</v>
      </c>
      <c r="H26" s="17">
        <v>1</v>
      </c>
      <c r="I26" s="17" t="s">
        <v>125</v>
      </c>
      <c r="J26" s="17">
        <v>1</v>
      </c>
      <c r="K26" s="17">
        <v>1</v>
      </c>
      <c r="L26" s="19">
        <f t="shared" si="0"/>
        <v>2</v>
      </c>
      <c r="M26" s="52" t="b">
        <f t="shared" si="1"/>
        <v>0</v>
      </c>
    </row>
    <row r="27" spans="1:14" ht="16" x14ac:dyDescent="0.2">
      <c r="A27" s="53" t="s">
        <v>126</v>
      </c>
      <c r="B27" s="19">
        <v>2</v>
      </c>
      <c r="C27" s="27">
        <v>42376</v>
      </c>
      <c r="D27" s="41" t="s">
        <v>35</v>
      </c>
      <c r="E27" s="26" t="s">
        <v>127</v>
      </c>
      <c r="F27" s="28">
        <v>59</v>
      </c>
      <c r="G27" s="19">
        <v>40</v>
      </c>
      <c r="H27" s="17">
        <v>1</v>
      </c>
      <c r="I27" s="17">
        <v>1</v>
      </c>
      <c r="J27" s="17">
        <v>1</v>
      </c>
      <c r="K27" s="17">
        <v>0</v>
      </c>
      <c r="L27" s="19">
        <f t="shared" si="0"/>
        <v>2</v>
      </c>
      <c r="M27" s="52" t="b">
        <f t="shared" si="1"/>
        <v>0</v>
      </c>
    </row>
    <row r="28" spans="1:14" ht="16" x14ac:dyDescent="0.2">
      <c r="A28" s="53" t="s">
        <v>128</v>
      </c>
      <c r="B28" s="19">
        <v>2</v>
      </c>
      <c r="C28" s="27">
        <v>42384</v>
      </c>
      <c r="D28" s="41" t="s">
        <v>28</v>
      </c>
      <c r="E28" s="26" t="s">
        <v>60</v>
      </c>
      <c r="F28" s="28">
        <v>65</v>
      </c>
      <c r="G28" s="19">
        <v>38</v>
      </c>
      <c r="H28" s="17">
        <v>1</v>
      </c>
      <c r="I28" s="17">
        <v>1</v>
      </c>
      <c r="J28" s="17">
        <v>1</v>
      </c>
      <c r="K28" s="17">
        <v>1</v>
      </c>
      <c r="L28" s="19">
        <f t="shared" si="0"/>
        <v>3</v>
      </c>
      <c r="M28" s="52" t="b">
        <f t="shared" si="1"/>
        <v>1</v>
      </c>
    </row>
    <row r="29" spans="1:14" ht="16" x14ac:dyDescent="0.2">
      <c r="A29" s="53" t="s">
        <v>129</v>
      </c>
      <c r="B29" s="19">
        <v>2</v>
      </c>
      <c r="C29" s="27">
        <v>42397</v>
      </c>
      <c r="D29" s="41" t="s">
        <v>28</v>
      </c>
      <c r="E29" s="26" t="s">
        <v>62</v>
      </c>
      <c r="F29" s="28">
        <v>64</v>
      </c>
      <c r="G29" s="19">
        <v>39</v>
      </c>
      <c r="H29" s="17">
        <v>1</v>
      </c>
      <c r="I29" s="17">
        <v>1</v>
      </c>
      <c r="J29" s="17">
        <v>1</v>
      </c>
      <c r="K29" s="17">
        <v>0</v>
      </c>
      <c r="L29" s="19">
        <f t="shared" si="0"/>
        <v>2</v>
      </c>
      <c r="M29" s="52" t="b">
        <f t="shared" si="1"/>
        <v>0</v>
      </c>
    </row>
    <row r="30" spans="1:14" ht="16" x14ac:dyDescent="0.2">
      <c r="A30" s="53" t="s">
        <v>130</v>
      </c>
      <c r="B30" s="19">
        <v>2</v>
      </c>
      <c r="C30" s="27">
        <v>42390</v>
      </c>
      <c r="D30" s="26" t="s">
        <v>28</v>
      </c>
      <c r="E30" s="26" t="s">
        <v>119</v>
      </c>
      <c r="F30" s="28">
        <f>7*7+6</f>
        <v>55</v>
      </c>
      <c r="G30" s="19">
        <v>39</v>
      </c>
      <c r="H30" s="17">
        <v>1</v>
      </c>
      <c r="I30" s="17">
        <v>1</v>
      </c>
      <c r="J30" s="17">
        <v>1</v>
      </c>
      <c r="K30" s="17">
        <v>0</v>
      </c>
      <c r="L30" s="19">
        <f t="shared" si="0"/>
        <v>2</v>
      </c>
      <c r="M30" s="52" t="b">
        <f t="shared" si="1"/>
        <v>0</v>
      </c>
    </row>
    <row r="31" spans="1:14" ht="16" x14ac:dyDescent="0.2">
      <c r="A31" s="53" t="s">
        <v>131</v>
      </c>
      <c r="B31" s="19">
        <v>2</v>
      </c>
      <c r="C31" s="27">
        <v>42404</v>
      </c>
      <c r="D31" s="41" t="s">
        <v>28</v>
      </c>
      <c r="E31" s="26" t="s">
        <v>76</v>
      </c>
      <c r="F31" s="28">
        <v>57</v>
      </c>
      <c r="G31" s="19">
        <v>39</v>
      </c>
      <c r="H31" s="17">
        <v>1</v>
      </c>
      <c r="I31" s="17">
        <v>0</v>
      </c>
      <c r="J31" s="17">
        <v>1</v>
      </c>
      <c r="K31" s="17">
        <v>1</v>
      </c>
      <c r="L31" s="19">
        <f t="shared" si="0"/>
        <v>2</v>
      </c>
      <c r="M31" s="52" t="b">
        <f t="shared" si="1"/>
        <v>0</v>
      </c>
    </row>
    <row r="32" spans="1:14" ht="16" x14ac:dyDescent="0.2">
      <c r="A32" s="53" t="s">
        <v>133</v>
      </c>
      <c r="B32" s="19">
        <v>2</v>
      </c>
      <c r="C32" s="27">
        <v>42426</v>
      </c>
      <c r="D32" s="41" t="s">
        <v>35</v>
      </c>
      <c r="E32" s="26" t="s">
        <v>127</v>
      </c>
      <c r="F32" s="28">
        <f>8*7+3</f>
        <v>59</v>
      </c>
      <c r="G32" s="19">
        <v>42</v>
      </c>
      <c r="H32" s="17">
        <v>1</v>
      </c>
      <c r="I32" s="17">
        <v>1</v>
      </c>
      <c r="J32" s="17">
        <v>1</v>
      </c>
      <c r="K32" s="17">
        <v>1</v>
      </c>
      <c r="L32" s="19">
        <f t="shared" si="0"/>
        <v>3</v>
      </c>
      <c r="M32" s="52" t="b">
        <f t="shared" si="1"/>
        <v>1</v>
      </c>
      <c r="N32" s="44" t="s">
        <v>154</v>
      </c>
    </row>
    <row r="33" spans="1:13" ht="16" x14ac:dyDescent="0.2">
      <c r="A33" s="6" t="s">
        <v>134</v>
      </c>
      <c r="B33" s="19">
        <v>2</v>
      </c>
      <c r="C33" s="20">
        <v>42464</v>
      </c>
      <c r="D33" s="41" t="s">
        <v>35</v>
      </c>
      <c r="E33" s="19" t="s">
        <v>135</v>
      </c>
      <c r="F33" s="28">
        <v>68</v>
      </c>
      <c r="G33" s="28">
        <v>41.5</v>
      </c>
      <c r="H33" s="17">
        <v>0</v>
      </c>
      <c r="I33" s="17">
        <v>1</v>
      </c>
      <c r="J33" s="17">
        <v>1</v>
      </c>
      <c r="K33" s="17">
        <v>1</v>
      </c>
      <c r="L33" s="19">
        <f t="shared" si="0"/>
        <v>3</v>
      </c>
      <c r="M33" s="52" t="b">
        <f t="shared" si="1"/>
        <v>0</v>
      </c>
    </row>
    <row r="34" spans="1:13" ht="16" x14ac:dyDescent="0.2">
      <c r="A34" s="51" t="s">
        <v>136</v>
      </c>
      <c r="B34" s="19">
        <v>2</v>
      </c>
      <c r="C34" s="20">
        <v>42751</v>
      </c>
      <c r="D34" s="41" t="s">
        <v>28</v>
      </c>
      <c r="E34" s="19" t="s">
        <v>137</v>
      </c>
      <c r="F34" s="21">
        <f>7*7+4</f>
        <v>53</v>
      </c>
      <c r="G34" s="19">
        <v>40</v>
      </c>
      <c r="H34" s="17">
        <v>0</v>
      </c>
      <c r="I34" s="17">
        <v>1</v>
      </c>
      <c r="J34" s="17">
        <v>1</v>
      </c>
      <c r="K34" s="17">
        <v>1</v>
      </c>
      <c r="L34" s="19">
        <f t="shared" ref="L34:L65" si="2">SUM(I34:K34)</f>
        <v>3</v>
      </c>
      <c r="M34" s="52" t="b">
        <f t="shared" ref="M34:M65" si="3">AND(H34=1,L34=3)</f>
        <v>0</v>
      </c>
    </row>
    <row r="35" spans="1:13" ht="16" x14ac:dyDescent="0.2">
      <c r="A35" s="51" t="s">
        <v>138</v>
      </c>
      <c r="B35" s="19">
        <v>2</v>
      </c>
      <c r="C35" s="20">
        <v>42282</v>
      </c>
      <c r="D35" s="41" t="s">
        <v>35</v>
      </c>
      <c r="E35" s="19" t="s">
        <v>81</v>
      </c>
      <c r="F35" s="21">
        <v>53</v>
      </c>
      <c r="G35" s="19">
        <v>41</v>
      </c>
      <c r="H35" s="17">
        <v>1</v>
      </c>
      <c r="I35" s="17">
        <v>1</v>
      </c>
      <c r="J35" s="17">
        <v>1</v>
      </c>
      <c r="K35" s="17">
        <v>1</v>
      </c>
      <c r="L35" s="19">
        <f t="shared" si="2"/>
        <v>3</v>
      </c>
      <c r="M35" s="52" t="b">
        <f t="shared" si="3"/>
        <v>1</v>
      </c>
    </row>
    <row r="36" spans="1:13" ht="16" x14ac:dyDescent="0.2">
      <c r="A36" s="51" t="s">
        <v>155</v>
      </c>
      <c r="B36" s="19">
        <v>2</v>
      </c>
      <c r="C36" s="20">
        <v>42291</v>
      </c>
      <c r="D36" s="41" t="s">
        <v>35</v>
      </c>
      <c r="E36" s="19" t="s">
        <v>78</v>
      </c>
      <c r="F36" s="21">
        <f>7*7+5</f>
        <v>54</v>
      </c>
      <c r="G36" s="19">
        <v>41</v>
      </c>
      <c r="H36" s="17">
        <v>1</v>
      </c>
      <c r="I36" s="17">
        <v>1</v>
      </c>
      <c r="J36" s="17">
        <v>1</v>
      </c>
      <c r="K36" s="17">
        <v>1</v>
      </c>
      <c r="L36" s="19">
        <f t="shared" si="2"/>
        <v>3</v>
      </c>
      <c r="M36" s="52" t="b">
        <f t="shared" si="3"/>
        <v>1</v>
      </c>
    </row>
    <row r="37" spans="1:13" ht="16" x14ac:dyDescent="0.2">
      <c r="A37" s="51" t="s">
        <v>156</v>
      </c>
      <c r="B37" s="19">
        <v>2</v>
      </c>
      <c r="C37" s="20">
        <v>42327</v>
      </c>
      <c r="D37" s="41" t="s">
        <v>35</v>
      </c>
      <c r="E37" s="19" t="s">
        <v>119</v>
      </c>
      <c r="F37" s="21">
        <f>7*7+6</f>
        <v>55</v>
      </c>
      <c r="G37" s="19">
        <v>41</v>
      </c>
      <c r="H37" s="17">
        <v>1</v>
      </c>
      <c r="I37" s="17">
        <v>1</v>
      </c>
      <c r="J37" s="17">
        <v>1</v>
      </c>
      <c r="K37" s="17">
        <v>1</v>
      </c>
      <c r="L37" s="19">
        <f t="shared" si="2"/>
        <v>3</v>
      </c>
      <c r="M37" s="52" t="b">
        <f t="shared" si="3"/>
        <v>1</v>
      </c>
    </row>
    <row r="38" spans="1:13" ht="15" x14ac:dyDescent="0.2">
      <c r="A38" s="51" t="s">
        <v>139</v>
      </c>
      <c r="B38" s="19">
        <v>2</v>
      </c>
      <c r="C38" s="20">
        <v>42313</v>
      </c>
      <c r="D38" s="19" t="s">
        <v>28</v>
      </c>
      <c r="E38" s="19" t="s">
        <v>140</v>
      </c>
      <c r="F38" s="21">
        <v>58</v>
      </c>
      <c r="G38" s="19">
        <v>42</v>
      </c>
      <c r="H38" s="17">
        <v>0</v>
      </c>
      <c r="I38" s="17">
        <v>1</v>
      </c>
      <c r="J38" s="17">
        <v>1</v>
      </c>
      <c r="K38" s="17">
        <v>0</v>
      </c>
      <c r="L38" s="19">
        <f t="shared" si="2"/>
        <v>2</v>
      </c>
      <c r="M38" s="52" t="b">
        <f t="shared" si="3"/>
        <v>0</v>
      </c>
    </row>
    <row r="39" spans="1:13" ht="15" x14ac:dyDescent="0.2">
      <c r="A39" s="51" t="s">
        <v>157</v>
      </c>
      <c r="B39" s="19">
        <v>2</v>
      </c>
      <c r="C39" s="20">
        <v>42359</v>
      </c>
      <c r="D39" s="19" t="s">
        <v>28</v>
      </c>
      <c r="E39" s="19" t="s">
        <v>68</v>
      </c>
      <c r="F39" s="21">
        <v>60</v>
      </c>
      <c r="G39" s="19">
        <v>39</v>
      </c>
      <c r="H39" s="17">
        <v>0</v>
      </c>
      <c r="I39" s="17">
        <v>1</v>
      </c>
      <c r="J39" s="17">
        <v>1</v>
      </c>
      <c r="K39" s="17">
        <v>0</v>
      </c>
      <c r="L39" s="19">
        <f t="shared" si="2"/>
        <v>2</v>
      </c>
      <c r="M39" s="52" t="b">
        <f t="shared" si="3"/>
        <v>0</v>
      </c>
    </row>
    <row r="40" spans="1:13" ht="15" x14ac:dyDescent="0.2">
      <c r="A40" s="51" t="s">
        <v>158</v>
      </c>
      <c r="B40" s="19">
        <v>2</v>
      </c>
      <c r="C40" s="20">
        <v>42386</v>
      </c>
      <c r="D40" s="19" t="s">
        <v>35</v>
      </c>
      <c r="E40" s="19" t="s">
        <v>89</v>
      </c>
      <c r="F40" s="21">
        <v>63</v>
      </c>
      <c r="G40" s="19">
        <v>39</v>
      </c>
      <c r="H40" s="17">
        <v>0</v>
      </c>
      <c r="I40" s="17">
        <v>1</v>
      </c>
      <c r="J40" s="17">
        <v>0</v>
      </c>
      <c r="K40" s="17">
        <v>0</v>
      </c>
      <c r="L40" s="19">
        <f t="shared" si="2"/>
        <v>1</v>
      </c>
      <c r="M40" s="52" t="b">
        <f t="shared" si="3"/>
        <v>0</v>
      </c>
    </row>
    <row r="41" spans="1:13" ht="16" x14ac:dyDescent="0.2">
      <c r="A41" s="51" t="s">
        <v>159</v>
      </c>
      <c r="B41" s="19">
        <v>2</v>
      </c>
      <c r="C41" s="20">
        <v>42384</v>
      </c>
      <c r="D41" s="41" t="s">
        <v>35</v>
      </c>
      <c r="E41" s="19" t="s">
        <v>127</v>
      </c>
      <c r="F41" s="21">
        <v>59</v>
      </c>
      <c r="G41" s="19">
        <v>39</v>
      </c>
      <c r="H41" s="17">
        <v>1</v>
      </c>
      <c r="I41" s="17">
        <v>1</v>
      </c>
      <c r="J41" s="17">
        <v>1</v>
      </c>
      <c r="K41" s="17">
        <v>1</v>
      </c>
      <c r="L41" s="19">
        <f t="shared" si="2"/>
        <v>3</v>
      </c>
      <c r="M41" s="52" t="b">
        <f t="shared" si="3"/>
        <v>1</v>
      </c>
    </row>
    <row r="42" spans="1:13" ht="16" x14ac:dyDescent="0.2">
      <c r="A42" s="51" t="s">
        <v>160</v>
      </c>
      <c r="B42" s="19">
        <v>2</v>
      </c>
      <c r="C42" s="20">
        <v>42381</v>
      </c>
      <c r="D42" s="41" t="s">
        <v>28</v>
      </c>
      <c r="E42" s="19" t="s">
        <v>62</v>
      </c>
      <c r="F42" s="21">
        <v>64</v>
      </c>
      <c r="G42" s="19">
        <v>39</v>
      </c>
      <c r="H42" s="17">
        <v>1</v>
      </c>
      <c r="I42" s="17">
        <v>1</v>
      </c>
      <c r="J42" s="17">
        <v>1</v>
      </c>
      <c r="K42" s="17">
        <v>1</v>
      </c>
      <c r="L42" s="19">
        <f t="shared" si="2"/>
        <v>3</v>
      </c>
      <c r="M42" s="52" t="b">
        <f t="shared" si="3"/>
        <v>1</v>
      </c>
    </row>
    <row r="43" spans="1:13" ht="16" x14ac:dyDescent="0.2">
      <c r="A43" s="51" t="s">
        <v>161</v>
      </c>
      <c r="B43" s="19">
        <v>2</v>
      </c>
      <c r="C43" s="20">
        <v>42395</v>
      </c>
      <c r="D43" s="41" t="s">
        <v>35</v>
      </c>
      <c r="E43" s="19" t="s">
        <v>62</v>
      </c>
      <c r="F43" s="21">
        <v>64</v>
      </c>
      <c r="G43" s="19">
        <v>41</v>
      </c>
      <c r="H43" s="17">
        <v>1</v>
      </c>
      <c r="I43" s="17">
        <v>1</v>
      </c>
      <c r="J43" s="17">
        <v>1</v>
      </c>
      <c r="K43" s="17">
        <v>1</v>
      </c>
      <c r="L43" s="19">
        <f t="shared" si="2"/>
        <v>3</v>
      </c>
      <c r="M43" s="52" t="b">
        <f t="shared" si="3"/>
        <v>1</v>
      </c>
    </row>
    <row r="44" spans="1:13" ht="16" x14ac:dyDescent="0.2">
      <c r="A44" s="51" t="s">
        <v>162</v>
      </c>
      <c r="B44" s="19">
        <v>2</v>
      </c>
      <c r="C44" s="20">
        <v>42401</v>
      </c>
      <c r="D44" s="41" t="s">
        <v>28</v>
      </c>
      <c r="E44" s="19" t="s">
        <v>78</v>
      </c>
      <c r="F44" s="21">
        <v>54</v>
      </c>
      <c r="G44" s="19">
        <v>40</v>
      </c>
      <c r="H44" s="17">
        <v>1</v>
      </c>
      <c r="I44" s="17">
        <v>1</v>
      </c>
      <c r="J44" s="17">
        <v>1</v>
      </c>
      <c r="K44" s="17">
        <v>1</v>
      </c>
      <c r="L44" s="19">
        <f t="shared" si="2"/>
        <v>3</v>
      </c>
      <c r="M44" s="52" t="b">
        <f t="shared" si="3"/>
        <v>1</v>
      </c>
    </row>
    <row r="45" spans="1:13" ht="16" x14ac:dyDescent="0.2">
      <c r="A45" s="51" t="s">
        <v>141</v>
      </c>
      <c r="B45" s="19">
        <v>2</v>
      </c>
      <c r="C45" s="20">
        <v>42411</v>
      </c>
      <c r="D45" s="41" t="s">
        <v>28</v>
      </c>
      <c r="E45" s="19" t="s">
        <v>105</v>
      </c>
      <c r="F45" s="21">
        <v>56</v>
      </c>
      <c r="G45" s="19">
        <v>40</v>
      </c>
      <c r="H45" s="17">
        <v>1</v>
      </c>
      <c r="I45" s="17">
        <v>1</v>
      </c>
      <c r="J45" s="17">
        <v>1</v>
      </c>
      <c r="K45" s="17">
        <v>1</v>
      </c>
      <c r="L45" s="19">
        <f t="shared" si="2"/>
        <v>3</v>
      </c>
      <c r="M45" s="52" t="b">
        <f t="shared" si="3"/>
        <v>1</v>
      </c>
    </row>
    <row r="46" spans="1:13" ht="16" x14ac:dyDescent="0.2">
      <c r="A46" s="51" t="s">
        <v>163</v>
      </c>
      <c r="B46" s="19">
        <v>2</v>
      </c>
      <c r="C46" s="20">
        <v>42417</v>
      </c>
      <c r="D46" s="41" t="s">
        <v>28</v>
      </c>
      <c r="E46" s="19" t="s">
        <v>81</v>
      </c>
      <c r="F46" s="21">
        <v>53</v>
      </c>
      <c r="G46" s="19">
        <v>38</v>
      </c>
      <c r="H46" s="17">
        <v>1</v>
      </c>
      <c r="I46" s="17">
        <v>0</v>
      </c>
      <c r="J46" s="17">
        <v>1</v>
      </c>
      <c r="K46" s="17">
        <v>0</v>
      </c>
      <c r="L46" s="19">
        <f t="shared" si="2"/>
        <v>1</v>
      </c>
      <c r="M46" s="52" t="b">
        <f t="shared" si="3"/>
        <v>0</v>
      </c>
    </row>
    <row r="47" spans="1:13" ht="16" x14ac:dyDescent="0.2">
      <c r="A47" s="53" t="s">
        <v>88</v>
      </c>
      <c r="B47" s="19">
        <v>2</v>
      </c>
      <c r="C47" s="27">
        <v>42460</v>
      </c>
      <c r="D47" s="41" t="s">
        <v>28</v>
      </c>
      <c r="E47" s="26" t="s">
        <v>89</v>
      </c>
      <c r="F47" s="28">
        <f>9*7</f>
        <v>63</v>
      </c>
      <c r="G47" s="19">
        <v>40</v>
      </c>
      <c r="H47" s="17">
        <v>0</v>
      </c>
      <c r="I47" s="17">
        <v>1</v>
      </c>
      <c r="J47" s="17">
        <v>1</v>
      </c>
      <c r="K47" s="17">
        <v>1</v>
      </c>
      <c r="L47" s="19">
        <f t="shared" si="2"/>
        <v>3</v>
      </c>
      <c r="M47" s="52" t="b">
        <f t="shared" si="3"/>
        <v>0</v>
      </c>
    </row>
    <row r="48" spans="1:13" ht="16" x14ac:dyDescent="0.2">
      <c r="A48" s="6" t="s">
        <v>164</v>
      </c>
      <c r="B48" s="19">
        <v>2</v>
      </c>
      <c r="C48" s="20">
        <v>42465</v>
      </c>
      <c r="D48" s="41" t="s">
        <v>28</v>
      </c>
      <c r="E48" s="19" t="s">
        <v>66</v>
      </c>
      <c r="F48" s="28">
        <v>70</v>
      </c>
      <c r="G48" s="28">
        <v>41</v>
      </c>
      <c r="H48" s="17">
        <v>0</v>
      </c>
      <c r="I48" s="17">
        <v>1</v>
      </c>
      <c r="J48" s="17">
        <v>1</v>
      </c>
      <c r="K48" s="17">
        <v>1</v>
      </c>
      <c r="L48" s="19">
        <f t="shared" si="2"/>
        <v>3</v>
      </c>
      <c r="M48" s="52" t="b">
        <f t="shared" si="3"/>
        <v>0</v>
      </c>
    </row>
    <row r="49" spans="1:13" ht="16" x14ac:dyDescent="0.2">
      <c r="A49" s="51" t="s">
        <v>165</v>
      </c>
      <c r="B49" s="19">
        <v>2</v>
      </c>
      <c r="C49" s="20">
        <v>42466</v>
      </c>
      <c r="D49" s="41" t="s">
        <v>28</v>
      </c>
      <c r="E49" s="19" t="s">
        <v>60</v>
      </c>
      <c r="F49" s="21">
        <v>65</v>
      </c>
      <c r="G49" s="19">
        <v>40</v>
      </c>
      <c r="H49" s="17">
        <v>0</v>
      </c>
      <c r="I49" s="17">
        <v>1</v>
      </c>
      <c r="J49" s="17">
        <v>1</v>
      </c>
      <c r="K49" s="17">
        <v>1</v>
      </c>
      <c r="L49" s="19">
        <f t="shared" si="2"/>
        <v>3</v>
      </c>
      <c r="M49" s="52" t="b">
        <f t="shared" si="3"/>
        <v>0</v>
      </c>
    </row>
    <row r="50" spans="1:13" ht="16" x14ac:dyDescent="0.2">
      <c r="A50" s="51" t="s">
        <v>166</v>
      </c>
      <c r="B50" s="19">
        <v>2</v>
      </c>
      <c r="C50" s="20">
        <v>42472</v>
      </c>
      <c r="D50" s="41" t="s">
        <v>35</v>
      </c>
      <c r="E50" s="19" t="s">
        <v>119</v>
      </c>
      <c r="F50" s="21">
        <v>55</v>
      </c>
      <c r="G50" s="19">
        <v>40</v>
      </c>
      <c r="H50" s="17">
        <v>0</v>
      </c>
      <c r="I50" s="17">
        <v>1</v>
      </c>
      <c r="J50" s="17">
        <v>1</v>
      </c>
      <c r="K50" s="17">
        <v>1</v>
      </c>
      <c r="L50" s="19">
        <f t="shared" si="2"/>
        <v>3</v>
      </c>
      <c r="M50" s="52" t="b">
        <f t="shared" si="3"/>
        <v>0</v>
      </c>
    </row>
    <row r="51" spans="1:13" ht="16" x14ac:dyDescent="0.2">
      <c r="A51" s="51" t="s">
        <v>167</v>
      </c>
      <c r="B51" s="19">
        <v>2</v>
      </c>
      <c r="C51" s="20">
        <v>42234</v>
      </c>
      <c r="D51" s="41" t="s">
        <v>35</v>
      </c>
      <c r="E51" s="19" t="s">
        <v>78</v>
      </c>
      <c r="F51" s="21">
        <v>54</v>
      </c>
      <c r="G51" s="19">
        <v>38</v>
      </c>
      <c r="H51" s="17">
        <v>1</v>
      </c>
      <c r="I51" s="17">
        <v>1</v>
      </c>
      <c r="J51" s="17">
        <v>1</v>
      </c>
      <c r="K51" s="17">
        <v>1</v>
      </c>
      <c r="L51" s="19">
        <f t="shared" si="2"/>
        <v>3</v>
      </c>
      <c r="M51" s="52" t="b">
        <f t="shared" si="3"/>
        <v>1</v>
      </c>
    </row>
    <row r="52" spans="1:13" ht="16" x14ac:dyDescent="0.2">
      <c r="A52" s="51" t="s">
        <v>168</v>
      </c>
      <c r="B52" s="19">
        <v>2</v>
      </c>
      <c r="C52" s="20">
        <v>42237</v>
      </c>
      <c r="D52" s="41" t="s">
        <v>35</v>
      </c>
      <c r="E52" s="19" t="s">
        <v>127</v>
      </c>
      <c r="F52" s="21">
        <v>59</v>
      </c>
      <c r="G52" s="19" t="s">
        <v>169</v>
      </c>
      <c r="H52" s="17">
        <v>1</v>
      </c>
      <c r="I52" s="17">
        <v>1</v>
      </c>
      <c r="J52" s="17">
        <v>1</v>
      </c>
      <c r="K52" s="17">
        <v>1</v>
      </c>
      <c r="L52" s="19">
        <f t="shared" si="2"/>
        <v>3</v>
      </c>
      <c r="M52" s="52" t="b">
        <f t="shared" si="3"/>
        <v>1</v>
      </c>
    </row>
    <row r="53" spans="1:13" ht="16" x14ac:dyDescent="0.2">
      <c r="A53" s="51" t="s">
        <v>170</v>
      </c>
      <c r="B53" s="19">
        <v>2</v>
      </c>
      <c r="C53" s="20">
        <v>42250</v>
      </c>
      <c r="D53" s="41" t="s">
        <v>28</v>
      </c>
      <c r="E53" s="19" t="s">
        <v>73</v>
      </c>
      <c r="F53" s="21">
        <v>62</v>
      </c>
      <c r="G53" s="19">
        <v>40</v>
      </c>
      <c r="H53" s="17">
        <v>1</v>
      </c>
      <c r="I53" s="17">
        <v>0</v>
      </c>
      <c r="J53" s="17">
        <v>1</v>
      </c>
      <c r="K53" s="17">
        <v>1</v>
      </c>
      <c r="L53" s="19">
        <f t="shared" si="2"/>
        <v>2</v>
      </c>
      <c r="M53" s="52" t="b">
        <f t="shared" si="3"/>
        <v>0</v>
      </c>
    </row>
    <row r="54" spans="1:13" ht="32" x14ac:dyDescent="0.2">
      <c r="A54" s="29" t="str">
        <f>" N = "&amp;COUNTA(A2:A53)</f>
        <v xml:space="preserve"> N = 52</v>
      </c>
      <c r="B54" s="31"/>
      <c r="C54" s="31"/>
      <c r="D54" s="30" t="str">
        <f>COUNTIF(D2:D53,"M")&amp;" Males; "&amp;COUNTIF(D2:D53,"F")&amp;" Females"</f>
        <v>22 Males; 30 Females</v>
      </c>
      <c r="E54" s="29" t="str">
        <f>INT(AVERAGEA(F2:F53)/7)&amp;" w "&amp;ROUND((AVERAGEA(F2:F53)/7-INT(AVERAGEA(F2:F53)/7))*7,0)&amp;" days"</f>
        <v>8 w 4 days</v>
      </c>
      <c r="F54" s="32" t="str">
        <f>ROUND(AVERAGEA(F2:F53),0)&amp;"±"&amp;ROUND(STDEV(F2:F53),2)</f>
        <v>60±5.49</v>
      </c>
      <c r="G54" s="32" t="str">
        <f>ROUND(AVERAGEA(G2:G53),0)&amp;"±"&amp;ROUND(STDEV(G2:G53),2)</f>
        <v>39±1.19</v>
      </c>
      <c r="H54" s="10">
        <f>SUM(H2:H53)</f>
        <v>39</v>
      </c>
      <c r="I54" s="10" t="str">
        <f>" N = "&amp;SUM(I2:I53)</f>
        <v xml:space="preserve"> N = 48</v>
      </c>
      <c r="J54" s="10" t="str">
        <f>" N = "&amp;SUM(J2:J53)</f>
        <v xml:space="preserve"> N = 50</v>
      </c>
      <c r="K54" s="10" t="str">
        <f>" N = "&amp;SUM(K2:K53)</f>
        <v xml:space="preserve"> N = 41</v>
      </c>
      <c r="L54" s="10" t="str">
        <f>" N = "&amp;COUNTIF(L2:L53,"3")</f>
        <v xml:space="preserve"> N = 37</v>
      </c>
      <c r="M54" s="10" t="str">
        <f>" N = "&amp;COUNTIF(M2:M53,"TRUE")</f>
        <v xml:space="preserve"> N = 27</v>
      </c>
    </row>
    <row r="55" spans="1:13" ht="16" x14ac:dyDescent="0.2">
      <c r="A55" s="6" t="s">
        <v>171</v>
      </c>
      <c r="B55" s="19">
        <v>6</v>
      </c>
      <c r="C55" s="20">
        <v>42462</v>
      </c>
      <c r="D55" s="41" t="s">
        <v>35</v>
      </c>
      <c r="E55" s="19" t="s">
        <v>172</v>
      </c>
      <c r="F55" s="28">
        <f>29*7+3</f>
        <v>206</v>
      </c>
      <c r="G55" s="28">
        <v>44</v>
      </c>
      <c r="H55" s="17">
        <v>1</v>
      </c>
      <c r="I55" s="17">
        <v>1</v>
      </c>
      <c r="J55" s="17">
        <v>1</v>
      </c>
      <c r="K55" s="17">
        <v>1</v>
      </c>
      <c r="L55" s="19">
        <f t="shared" ref="L55:L94" si="4">SUM(I55:K55)</f>
        <v>3</v>
      </c>
      <c r="M55" s="52" t="b">
        <f t="shared" ref="M55:M94" si="5">AND(H55=1,L55=3)</f>
        <v>1</v>
      </c>
    </row>
    <row r="56" spans="1:13" ht="16" x14ac:dyDescent="0.2">
      <c r="A56" s="6" t="s">
        <v>173</v>
      </c>
      <c r="B56" s="19">
        <v>6</v>
      </c>
      <c r="C56" s="20">
        <v>42452</v>
      </c>
      <c r="D56" s="41" t="s">
        <v>28</v>
      </c>
      <c r="E56" s="19" t="s">
        <v>174</v>
      </c>
      <c r="F56" s="28">
        <f>27*7+5</f>
        <v>194</v>
      </c>
      <c r="G56" s="28">
        <v>44</v>
      </c>
      <c r="H56" s="17">
        <v>1</v>
      </c>
      <c r="I56" s="17">
        <v>1</v>
      </c>
      <c r="J56" s="17">
        <v>1</v>
      </c>
      <c r="K56" s="17">
        <v>0</v>
      </c>
      <c r="L56" s="19">
        <f t="shared" si="4"/>
        <v>2</v>
      </c>
      <c r="M56" s="52" t="b">
        <f t="shared" si="5"/>
        <v>0</v>
      </c>
    </row>
    <row r="57" spans="1:13" ht="16" x14ac:dyDescent="0.2">
      <c r="A57" s="6" t="s">
        <v>175</v>
      </c>
      <c r="B57" s="19">
        <v>6</v>
      </c>
      <c r="C57" s="24">
        <v>42466</v>
      </c>
      <c r="D57" s="41" t="s">
        <v>35</v>
      </c>
      <c r="E57" s="19" t="s">
        <v>176</v>
      </c>
      <c r="F57" s="28">
        <f>7*29+5</f>
        <v>208</v>
      </c>
      <c r="G57" s="28">
        <v>44</v>
      </c>
      <c r="H57" s="17">
        <v>1</v>
      </c>
      <c r="I57" s="17">
        <v>1</v>
      </c>
      <c r="J57" s="17">
        <v>1</v>
      </c>
      <c r="K57" s="17">
        <v>1</v>
      </c>
      <c r="L57" s="19">
        <f t="shared" si="4"/>
        <v>3</v>
      </c>
      <c r="M57" s="52" t="b">
        <f t="shared" si="5"/>
        <v>1</v>
      </c>
    </row>
    <row r="58" spans="1:13" ht="16" x14ac:dyDescent="0.2">
      <c r="A58" s="10" t="s">
        <v>177</v>
      </c>
      <c r="B58" s="19">
        <v>6</v>
      </c>
      <c r="C58" s="24">
        <v>42451</v>
      </c>
      <c r="D58" s="41" t="s">
        <v>35</v>
      </c>
      <c r="E58" s="19" t="s">
        <v>178</v>
      </c>
      <c r="F58" s="28">
        <f>7*27</f>
        <v>189</v>
      </c>
      <c r="G58" s="28">
        <v>44</v>
      </c>
      <c r="H58" s="17">
        <v>1</v>
      </c>
      <c r="I58" s="17">
        <v>1</v>
      </c>
      <c r="J58" s="17">
        <v>1</v>
      </c>
      <c r="K58" s="17">
        <v>1</v>
      </c>
      <c r="L58" s="19">
        <f t="shared" si="4"/>
        <v>3</v>
      </c>
      <c r="M58" s="52" t="b">
        <f t="shared" si="5"/>
        <v>1</v>
      </c>
    </row>
    <row r="59" spans="1:13" ht="16" x14ac:dyDescent="0.2">
      <c r="A59" s="6" t="s">
        <v>179</v>
      </c>
      <c r="B59" s="19">
        <v>6</v>
      </c>
      <c r="C59" s="24">
        <v>42464</v>
      </c>
      <c r="D59" s="41" t="s">
        <v>35</v>
      </c>
      <c r="E59" s="19" t="s">
        <v>180</v>
      </c>
      <c r="F59" s="28">
        <f>26*7+3</f>
        <v>185</v>
      </c>
      <c r="G59" s="28">
        <v>42</v>
      </c>
      <c r="H59" s="17">
        <v>1</v>
      </c>
      <c r="I59" s="17">
        <v>1</v>
      </c>
      <c r="J59" s="17">
        <v>1</v>
      </c>
      <c r="K59" s="17">
        <v>1</v>
      </c>
      <c r="L59" s="19">
        <f t="shared" si="4"/>
        <v>3</v>
      </c>
      <c r="M59" s="52" t="b">
        <f t="shared" si="5"/>
        <v>1</v>
      </c>
    </row>
    <row r="60" spans="1:13" ht="16" x14ac:dyDescent="0.2">
      <c r="A60" s="6" t="s">
        <v>181</v>
      </c>
      <c r="B60" s="19">
        <v>6</v>
      </c>
      <c r="C60" s="20">
        <v>42464</v>
      </c>
      <c r="D60" s="41" t="s">
        <v>35</v>
      </c>
      <c r="E60" s="19" t="s">
        <v>182</v>
      </c>
      <c r="F60" s="28">
        <f>7*27+1</f>
        <v>190</v>
      </c>
      <c r="G60" s="28">
        <v>43.5</v>
      </c>
      <c r="H60" s="17">
        <v>1</v>
      </c>
      <c r="I60" s="17">
        <v>1</v>
      </c>
      <c r="J60" s="17">
        <v>1</v>
      </c>
      <c r="K60" s="17">
        <v>1</v>
      </c>
      <c r="L60" s="19">
        <f t="shared" si="4"/>
        <v>3</v>
      </c>
      <c r="M60" s="52" t="b">
        <f t="shared" si="5"/>
        <v>1</v>
      </c>
    </row>
    <row r="61" spans="1:13" ht="16" x14ac:dyDescent="0.2">
      <c r="A61" s="51" t="s">
        <v>183</v>
      </c>
      <c r="B61" s="19">
        <v>6</v>
      </c>
      <c r="C61" s="20">
        <v>42528</v>
      </c>
      <c r="D61" s="41" t="s">
        <v>28</v>
      </c>
      <c r="E61" s="54" t="s">
        <v>184</v>
      </c>
      <c r="F61" s="28">
        <f>27*7+2</f>
        <v>191</v>
      </c>
      <c r="G61" s="28">
        <v>43</v>
      </c>
      <c r="H61" s="17">
        <v>1</v>
      </c>
      <c r="I61" s="17">
        <v>1</v>
      </c>
      <c r="J61" s="17">
        <v>1</v>
      </c>
      <c r="K61" s="17">
        <v>1</v>
      </c>
      <c r="L61" s="19">
        <f t="shared" si="4"/>
        <v>3</v>
      </c>
      <c r="M61" s="52" t="b">
        <f t="shared" si="5"/>
        <v>1</v>
      </c>
    </row>
    <row r="62" spans="1:13" ht="16" x14ac:dyDescent="0.2">
      <c r="A62" s="51" t="s">
        <v>185</v>
      </c>
      <c r="B62" s="19">
        <v>6</v>
      </c>
      <c r="C62" s="20">
        <v>42534</v>
      </c>
      <c r="D62" s="41" t="s">
        <v>35</v>
      </c>
      <c r="E62" s="19" t="s">
        <v>186</v>
      </c>
      <c r="F62" s="28">
        <f>7*27+4</f>
        <v>193</v>
      </c>
      <c r="G62" s="19">
        <v>44</v>
      </c>
      <c r="H62" s="17">
        <v>1</v>
      </c>
      <c r="I62" s="17">
        <v>1</v>
      </c>
      <c r="J62" s="17">
        <v>1</v>
      </c>
      <c r="K62" s="17">
        <v>1</v>
      </c>
      <c r="L62" s="19">
        <f t="shared" si="4"/>
        <v>3</v>
      </c>
      <c r="M62" s="52" t="b">
        <f t="shared" si="5"/>
        <v>1</v>
      </c>
    </row>
    <row r="63" spans="1:13" ht="16" x14ac:dyDescent="0.2">
      <c r="A63" s="51" t="s">
        <v>187</v>
      </c>
      <c r="B63" s="19">
        <v>6</v>
      </c>
      <c r="C63" s="20">
        <v>42535</v>
      </c>
      <c r="D63" s="41" t="s">
        <v>35</v>
      </c>
      <c r="E63" s="19" t="s">
        <v>174</v>
      </c>
      <c r="F63" s="28">
        <f>27*7+5</f>
        <v>194</v>
      </c>
      <c r="G63" s="19">
        <v>46</v>
      </c>
      <c r="H63" s="17">
        <v>0</v>
      </c>
      <c r="I63" s="17">
        <v>1</v>
      </c>
      <c r="J63" s="17">
        <v>1</v>
      </c>
      <c r="K63" s="17">
        <v>1</v>
      </c>
      <c r="L63" s="19">
        <f t="shared" si="4"/>
        <v>3</v>
      </c>
      <c r="M63" s="52" t="b">
        <f t="shared" si="5"/>
        <v>0</v>
      </c>
    </row>
    <row r="64" spans="1:13" ht="16" x14ac:dyDescent="0.2">
      <c r="A64" s="51" t="s">
        <v>188</v>
      </c>
      <c r="B64" s="19">
        <v>6</v>
      </c>
      <c r="C64" s="20">
        <v>42558</v>
      </c>
      <c r="D64" s="41" t="s">
        <v>28</v>
      </c>
      <c r="E64" s="19" t="s">
        <v>189</v>
      </c>
      <c r="F64" s="28">
        <f>7*28+5</f>
        <v>201</v>
      </c>
      <c r="G64" s="19">
        <v>49</v>
      </c>
      <c r="H64" s="17">
        <v>1</v>
      </c>
      <c r="I64" s="17">
        <v>1</v>
      </c>
      <c r="J64" s="17">
        <v>1</v>
      </c>
      <c r="K64" s="17">
        <v>0</v>
      </c>
      <c r="L64" s="19">
        <f t="shared" si="4"/>
        <v>2</v>
      </c>
      <c r="M64" s="52" t="b">
        <f t="shared" si="5"/>
        <v>0</v>
      </c>
    </row>
    <row r="65" spans="1:13" ht="16" x14ac:dyDescent="0.2">
      <c r="A65" s="51" t="s">
        <v>190</v>
      </c>
      <c r="B65" s="19">
        <v>6</v>
      </c>
      <c r="C65" s="20">
        <v>42550</v>
      </c>
      <c r="D65" s="41" t="s">
        <v>28</v>
      </c>
      <c r="E65" s="19" t="s">
        <v>191</v>
      </c>
      <c r="F65" s="28">
        <f>7*26+6</f>
        <v>188</v>
      </c>
      <c r="G65" s="19">
        <v>43</v>
      </c>
      <c r="H65" s="17">
        <v>1</v>
      </c>
      <c r="I65" s="17">
        <v>1</v>
      </c>
      <c r="J65" s="17">
        <v>1</v>
      </c>
      <c r="K65" s="17">
        <v>1</v>
      </c>
      <c r="L65" s="19">
        <f t="shared" si="4"/>
        <v>3</v>
      </c>
      <c r="M65" s="52" t="b">
        <f t="shared" si="5"/>
        <v>1</v>
      </c>
    </row>
    <row r="66" spans="1:13" ht="16" x14ac:dyDescent="0.2">
      <c r="A66" s="51" t="s">
        <v>192</v>
      </c>
      <c r="B66" s="19">
        <v>6</v>
      </c>
      <c r="C66" s="20">
        <v>42598</v>
      </c>
      <c r="D66" s="41" t="s">
        <v>28</v>
      </c>
      <c r="E66" s="19" t="s">
        <v>193</v>
      </c>
      <c r="F66" s="28">
        <f>7*28+1</f>
        <v>197</v>
      </c>
      <c r="G66" s="19">
        <v>45.5</v>
      </c>
      <c r="H66" s="17">
        <v>1</v>
      </c>
      <c r="I66" s="17">
        <v>1</v>
      </c>
      <c r="J66" s="17">
        <v>1</v>
      </c>
      <c r="K66" s="17">
        <v>1</v>
      </c>
      <c r="L66" s="19">
        <f t="shared" si="4"/>
        <v>3</v>
      </c>
      <c r="M66" s="52" t="b">
        <f t="shared" si="5"/>
        <v>1</v>
      </c>
    </row>
    <row r="67" spans="1:13" ht="16" x14ac:dyDescent="0.2">
      <c r="A67" s="51" t="s">
        <v>194</v>
      </c>
      <c r="B67" s="19">
        <v>6</v>
      </c>
      <c r="C67" s="20">
        <v>42604</v>
      </c>
      <c r="D67" s="41" t="s">
        <v>28</v>
      </c>
      <c r="E67" s="19" t="s">
        <v>195</v>
      </c>
      <c r="F67" s="28">
        <f>26*7+4</f>
        <v>186</v>
      </c>
      <c r="G67" s="19">
        <v>43</v>
      </c>
      <c r="H67" s="17">
        <v>0</v>
      </c>
      <c r="I67" s="17">
        <v>1</v>
      </c>
      <c r="J67" s="17">
        <v>1</v>
      </c>
      <c r="K67" s="17">
        <v>1</v>
      </c>
      <c r="L67" s="19">
        <f t="shared" si="4"/>
        <v>3</v>
      </c>
      <c r="M67" s="52" t="b">
        <f t="shared" si="5"/>
        <v>0</v>
      </c>
    </row>
    <row r="68" spans="1:13" ht="16" x14ac:dyDescent="0.2">
      <c r="A68" s="53" t="s">
        <v>196</v>
      </c>
      <c r="B68" s="19">
        <v>6</v>
      </c>
      <c r="C68" s="20">
        <v>42426</v>
      </c>
      <c r="D68" s="41" t="s">
        <v>28</v>
      </c>
      <c r="E68" s="19" t="s">
        <v>186</v>
      </c>
      <c r="F68" s="28">
        <f>27*7+4</f>
        <v>193</v>
      </c>
      <c r="G68" s="19">
        <v>44</v>
      </c>
      <c r="H68" s="17">
        <v>1</v>
      </c>
      <c r="I68" s="17">
        <v>1</v>
      </c>
      <c r="J68" s="17">
        <v>0</v>
      </c>
      <c r="K68" s="17">
        <v>0</v>
      </c>
      <c r="L68" s="19">
        <f t="shared" si="4"/>
        <v>1</v>
      </c>
      <c r="M68" s="52" t="b">
        <f t="shared" si="5"/>
        <v>0</v>
      </c>
    </row>
    <row r="69" spans="1:13" ht="16" x14ac:dyDescent="0.2">
      <c r="A69" s="53" t="s">
        <v>197</v>
      </c>
      <c r="B69" s="19">
        <v>6</v>
      </c>
      <c r="C69" s="20">
        <v>42425</v>
      </c>
      <c r="D69" s="41" t="s">
        <v>28</v>
      </c>
      <c r="E69" s="19" t="s">
        <v>178</v>
      </c>
      <c r="F69" s="28">
        <f>27*7</f>
        <v>189</v>
      </c>
      <c r="G69" s="19">
        <v>45</v>
      </c>
      <c r="H69" s="17">
        <v>1</v>
      </c>
      <c r="I69" s="17">
        <v>1</v>
      </c>
      <c r="J69" s="17">
        <v>1</v>
      </c>
      <c r="K69" s="17">
        <v>1</v>
      </c>
      <c r="L69" s="19">
        <f t="shared" si="4"/>
        <v>3</v>
      </c>
      <c r="M69" s="52" t="b">
        <f t="shared" si="5"/>
        <v>1</v>
      </c>
    </row>
    <row r="70" spans="1:13" ht="16" x14ac:dyDescent="0.2">
      <c r="A70" s="51" t="s">
        <v>198</v>
      </c>
      <c r="B70" s="19">
        <v>6</v>
      </c>
      <c r="C70" s="20">
        <v>42422</v>
      </c>
      <c r="D70" s="41" t="s">
        <v>28</v>
      </c>
      <c r="E70" s="19" t="s">
        <v>178</v>
      </c>
      <c r="F70" s="21">
        <f>27*7</f>
        <v>189</v>
      </c>
      <c r="G70" s="19">
        <v>43</v>
      </c>
      <c r="H70" s="17">
        <v>1</v>
      </c>
      <c r="I70" s="17">
        <v>1</v>
      </c>
      <c r="J70" s="17">
        <v>1</v>
      </c>
      <c r="K70" s="17">
        <v>1</v>
      </c>
      <c r="L70" s="19">
        <f t="shared" si="4"/>
        <v>3</v>
      </c>
      <c r="M70" s="52" t="b">
        <f t="shared" si="5"/>
        <v>1</v>
      </c>
    </row>
    <row r="71" spans="1:13" ht="16" x14ac:dyDescent="0.2">
      <c r="A71" s="6" t="s">
        <v>199</v>
      </c>
      <c r="B71" s="19">
        <v>6</v>
      </c>
      <c r="C71" s="20">
        <v>42462</v>
      </c>
      <c r="D71" s="41" t="s">
        <v>28</v>
      </c>
      <c r="E71" s="19" t="s">
        <v>200</v>
      </c>
      <c r="F71" s="28">
        <f>28*7+2</f>
        <v>198</v>
      </c>
      <c r="G71" s="28">
        <v>46</v>
      </c>
      <c r="H71" s="17">
        <v>1</v>
      </c>
      <c r="I71" s="17">
        <v>1</v>
      </c>
      <c r="J71" s="17">
        <v>1</v>
      </c>
      <c r="K71" s="17">
        <v>1</v>
      </c>
      <c r="L71" s="19">
        <f t="shared" si="4"/>
        <v>3</v>
      </c>
      <c r="M71" s="52" t="b">
        <f t="shared" si="5"/>
        <v>1</v>
      </c>
    </row>
    <row r="72" spans="1:13" ht="16" x14ac:dyDescent="0.2">
      <c r="A72" s="6" t="s">
        <v>201</v>
      </c>
      <c r="B72" s="19">
        <v>6</v>
      </c>
      <c r="C72" s="20">
        <v>42480</v>
      </c>
      <c r="D72" s="41" t="s">
        <v>28</v>
      </c>
      <c r="E72" s="19" t="s">
        <v>202</v>
      </c>
      <c r="F72" s="28">
        <f>7*28+3</f>
        <v>199</v>
      </c>
      <c r="G72" s="28">
        <v>43</v>
      </c>
      <c r="H72" s="17">
        <v>1</v>
      </c>
      <c r="I72" s="17">
        <v>1</v>
      </c>
      <c r="J72" s="17">
        <v>1</v>
      </c>
      <c r="K72" s="17">
        <v>1</v>
      </c>
      <c r="L72" s="19">
        <f t="shared" si="4"/>
        <v>3</v>
      </c>
      <c r="M72" s="52" t="b">
        <f t="shared" si="5"/>
        <v>1</v>
      </c>
    </row>
    <row r="73" spans="1:13" ht="16" x14ac:dyDescent="0.2">
      <c r="A73" s="6" t="s">
        <v>203</v>
      </c>
      <c r="B73" s="19">
        <v>6</v>
      </c>
      <c r="C73" s="20">
        <v>42502</v>
      </c>
      <c r="D73" s="41" t="s">
        <v>28</v>
      </c>
      <c r="E73" s="19" t="s">
        <v>204</v>
      </c>
      <c r="F73" s="28">
        <f>28*7+6</f>
        <v>202</v>
      </c>
      <c r="G73" s="28">
        <v>43.5</v>
      </c>
      <c r="H73" s="17">
        <v>1</v>
      </c>
      <c r="I73" s="17">
        <v>1</v>
      </c>
      <c r="J73" s="17">
        <v>1</v>
      </c>
      <c r="K73" s="17">
        <v>1</v>
      </c>
      <c r="L73" s="19">
        <f t="shared" si="4"/>
        <v>3</v>
      </c>
      <c r="M73" s="52" t="b">
        <f t="shared" si="5"/>
        <v>1</v>
      </c>
    </row>
    <row r="74" spans="1:13" ht="16" x14ac:dyDescent="0.2">
      <c r="A74" s="51" t="s">
        <v>205</v>
      </c>
      <c r="B74" s="19">
        <v>6</v>
      </c>
      <c r="C74" s="20">
        <v>42503</v>
      </c>
      <c r="D74" s="41" t="s">
        <v>35</v>
      </c>
      <c r="E74" s="19" t="s">
        <v>206</v>
      </c>
      <c r="F74" s="28">
        <f>25*7+4</f>
        <v>179</v>
      </c>
      <c r="G74" s="28">
        <v>44.5</v>
      </c>
      <c r="H74" s="17">
        <v>1</v>
      </c>
      <c r="I74" s="17">
        <v>1</v>
      </c>
      <c r="J74" s="17">
        <v>1</v>
      </c>
      <c r="K74" s="17">
        <v>1</v>
      </c>
      <c r="L74" s="19">
        <f t="shared" si="4"/>
        <v>3</v>
      </c>
      <c r="M74" s="52" t="b">
        <f t="shared" si="5"/>
        <v>1</v>
      </c>
    </row>
    <row r="75" spans="1:13" ht="16" x14ac:dyDescent="0.2">
      <c r="A75" s="51" t="s">
        <v>207</v>
      </c>
      <c r="B75" s="19">
        <v>6</v>
      </c>
      <c r="C75" s="20">
        <v>42516</v>
      </c>
      <c r="D75" s="41" t="s">
        <v>28</v>
      </c>
      <c r="E75" s="19" t="s">
        <v>193</v>
      </c>
      <c r="F75" s="28">
        <f>7*28+1</f>
        <v>197</v>
      </c>
      <c r="G75" s="28">
        <v>41.5</v>
      </c>
      <c r="H75" s="17">
        <v>1</v>
      </c>
      <c r="I75" s="17">
        <v>1</v>
      </c>
      <c r="J75" s="17">
        <v>1</v>
      </c>
      <c r="K75" s="17">
        <v>1</v>
      </c>
      <c r="L75" s="19">
        <f t="shared" si="4"/>
        <v>3</v>
      </c>
      <c r="M75" s="52" t="b">
        <f t="shared" si="5"/>
        <v>1</v>
      </c>
    </row>
    <row r="76" spans="1:13" ht="16" x14ac:dyDescent="0.2">
      <c r="A76" s="51" t="s">
        <v>208</v>
      </c>
      <c r="B76" s="19">
        <v>6</v>
      </c>
      <c r="C76" s="20">
        <v>42515</v>
      </c>
      <c r="D76" s="41" t="s">
        <v>28</v>
      </c>
      <c r="E76" s="19" t="s">
        <v>209</v>
      </c>
      <c r="F76" s="28">
        <f>26*7</f>
        <v>182</v>
      </c>
      <c r="G76" s="28">
        <v>42</v>
      </c>
      <c r="H76" s="17">
        <v>1</v>
      </c>
      <c r="I76" s="17">
        <v>1</v>
      </c>
      <c r="J76" s="17">
        <v>1</v>
      </c>
      <c r="K76" s="17">
        <v>1</v>
      </c>
      <c r="L76" s="19">
        <f t="shared" si="4"/>
        <v>3</v>
      </c>
      <c r="M76" s="52" t="b">
        <f t="shared" si="5"/>
        <v>1</v>
      </c>
    </row>
    <row r="77" spans="1:13" ht="16" x14ac:dyDescent="0.2">
      <c r="A77" s="51" t="s">
        <v>210</v>
      </c>
      <c r="B77" s="19">
        <v>6</v>
      </c>
      <c r="C77" s="20">
        <v>42536</v>
      </c>
      <c r="D77" s="41" t="s">
        <v>28</v>
      </c>
      <c r="E77" s="19" t="s">
        <v>178</v>
      </c>
      <c r="F77" s="28">
        <f>7*27</f>
        <v>189</v>
      </c>
      <c r="G77" s="19">
        <v>41</v>
      </c>
      <c r="H77" s="17">
        <v>1</v>
      </c>
      <c r="I77" s="17">
        <v>1</v>
      </c>
      <c r="J77" s="17">
        <v>1</v>
      </c>
      <c r="K77" s="17">
        <v>1</v>
      </c>
      <c r="L77" s="19">
        <f t="shared" si="4"/>
        <v>3</v>
      </c>
      <c r="M77" s="52" t="b">
        <f t="shared" si="5"/>
        <v>1</v>
      </c>
    </row>
    <row r="78" spans="1:13" ht="16" x14ac:dyDescent="0.2">
      <c r="A78" s="51" t="s">
        <v>211</v>
      </c>
      <c r="B78" s="19">
        <v>6</v>
      </c>
      <c r="C78" s="20">
        <v>42562</v>
      </c>
      <c r="D78" s="41" t="s">
        <v>35</v>
      </c>
      <c r="E78" s="19" t="s">
        <v>193</v>
      </c>
      <c r="F78" s="28">
        <f>7*28+1</f>
        <v>197</v>
      </c>
      <c r="G78" s="19">
        <v>47</v>
      </c>
      <c r="H78" s="17">
        <v>1</v>
      </c>
      <c r="I78" s="17">
        <v>1</v>
      </c>
      <c r="J78" s="17">
        <v>1</v>
      </c>
      <c r="K78" s="17">
        <v>1</v>
      </c>
      <c r="L78" s="19">
        <f t="shared" si="4"/>
        <v>3</v>
      </c>
      <c r="M78" s="52" t="b">
        <f t="shared" si="5"/>
        <v>1</v>
      </c>
    </row>
    <row r="79" spans="1:13" ht="16" x14ac:dyDescent="0.2">
      <c r="A79" s="51" t="s">
        <v>212</v>
      </c>
      <c r="B79" s="19">
        <v>6</v>
      </c>
      <c r="C79" s="20">
        <v>42583</v>
      </c>
      <c r="D79" s="41" t="s">
        <v>35</v>
      </c>
      <c r="E79" s="19" t="s">
        <v>213</v>
      </c>
      <c r="F79" s="28">
        <f>7*26+5</f>
        <v>187</v>
      </c>
      <c r="G79" s="19">
        <v>49.5</v>
      </c>
      <c r="H79" s="17">
        <v>0</v>
      </c>
      <c r="I79" s="17">
        <v>1</v>
      </c>
      <c r="J79" s="17">
        <v>1</v>
      </c>
      <c r="K79" s="17">
        <v>1</v>
      </c>
      <c r="L79" s="19">
        <f t="shared" si="4"/>
        <v>3</v>
      </c>
      <c r="M79" s="52" t="b">
        <f t="shared" si="5"/>
        <v>0</v>
      </c>
    </row>
    <row r="80" spans="1:13" ht="15" x14ac:dyDescent="0.2">
      <c r="A80" s="51" t="s">
        <v>214</v>
      </c>
      <c r="B80" s="19">
        <v>6</v>
      </c>
      <c r="C80" s="20">
        <v>42863</v>
      </c>
      <c r="D80" s="19" t="s">
        <v>28</v>
      </c>
      <c r="E80" s="19" t="s">
        <v>191</v>
      </c>
      <c r="F80" s="21">
        <f>26*7+6</f>
        <v>188</v>
      </c>
      <c r="G80" s="19">
        <v>43</v>
      </c>
      <c r="H80" s="17">
        <v>0</v>
      </c>
      <c r="I80" s="17">
        <v>1</v>
      </c>
      <c r="J80" s="17">
        <v>1</v>
      </c>
      <c r="K80" s="17">
        <v>1</v>
      </c>
      <c r="L80" s="19">
        <f t="shared" si="4"/>
        <v>3</v>
      </c>
      <c r="M80" s="52" t="b">
        <f t="shared" si="5"/>
        <v>0</v>
      </c>
    </row>
    <row r="81" spans="1:13" ht="15" x14ac:dyDescent="0.2">
      <c r="A81" s="51" t="s">
        <v>215</v>
      </c>
      <c r="B81" s="19">
        <v>6</v>
      </c>
      <c r="C81" s="20">
        <v>42416</v>
      </c>
      <c r="D81" s="19" t="s">
        <v>35</v>
      </c>
      <c r="E81" s="19" t="s">
        <v>213</v>
      </c>
      <c r="F81" s="21">
        <f>26*7+5</f>
        <v>187</v>
      </c>
      <c r="G81" s="19">
        <v>42</v>
      </c>
      <c r="H81" s="17">
        <v>1</v>
      </c>
      <c r="I81" s="17">
        <v>1</v>
      </c>
      <c r="J81" s="17">
        <v>1</v>
      </c>
      <c r="K81" s="17">
        <v>0</v>
      </c>
      <c r="L81" s="19">
        <f t="shared" si="4"/>
        <v>2</v>
      </c>
      <c r="M81" s="52" t="b">
        <f t="shared" si="5"/>
        <v>0</v>
      </c>
    </row>
    <row r="82" spans="1:13" ht="16" x14ac:dyDescent="0.2">
      <c r="A82" s="51" t="s">
        <v>216</v>
      </c>
      <c r="B82" s="19">
        <v>6</v>
      </c>
      <c r="C82" s="20">
        <v>42443</v>
      </c>
      <c r="D82" s="41" t="s">
        <v>35</v>
      </c>
      <c r="E82" s="19" t="s">
        <v>213</v>
      </c>
      <c r="F82" s="28">
        <f>7*26+5</f>
        <v>187</v>
      </c>
      <c r="G82" s="19">
        <v>44</v>
      </c>
      <c r="H82" s="17">
        <v>1</v>
      </c>
      <c r="I82" s="17">
        <v>1</v>
      </c>
      <c r="J82" s="17">
        <v>1</v>
      </c>
      <c r="K82" s="17">
        <v>0</v>
      </c>
      <c r="L82" s="19">
        <f t="shared" si="4"/>
        <v>2</v>
      </c>
      <c r="M82" s="52" t="b">
        <f t="shared" si="5"/>
        <v>0</v>
      </c>
    </row>
    <row r="83" spans="1:13" ht="16" x14ac:dyDescent="0.2">
      <c r="A83" s="6" t="s">
        <v>217</v>
      </c>
      <c r="B83" s="19">
        <v>6</v>
      </c>
      <c r="C83" s="20">
        <v>42513</v>
      </c>
      <c r="D83" s="41" t="s">
        <v>35</v>
      </c>
      <c r="E83" s="19" t="s">
        <v>191</v>
      </c>
      <c r="F83" s="28">
        <f>26*7+6</f>
        <v>188</v>
      </c>
      <c r="G83" s="28">
        <v>43</v>
      </c>
      <c r="H83" s="17">
        <v>1</v>
      </c>
      <c r="I83" s="17">
        <v>1</v>
      </c>
      <c r="J83" s="17">
        <v>0</v>
      </c>
      <c r="K83" s="17">
        <v>1</v>
      </c>
      <c r="L83" s="19">
        <f t="shared" si="4"/>
        <v>2</v>
      </c>
      <c r="M83" s="52" t="b">
        <f t="shared" si="5"/>
        <v>0</v>
      </c>
    </row>
    <row r="84" spans="1:13" ht="16" x14ac:dyDescent="0.2">
      <c r="A84" s="6" t="s">
        <v>218</v>
      </c>
      <c r="B84" s="19">
        <v>6</v>
      </c>
      <c r="C84" s="20">
        <v>42503</v>
      </c>
      <c r="D84" s="41" t="s">
        <v>28</v>
      </c>
      <c r="E84" s="19" t="s">
        <v>195</v>
      </c>
      <c r="F84" s="28">
        <f>26*7+4</f>
        <v>186</v>
      </c>
      <c r="G84" s="28">
        <v>44</v>
      </c>
      <c r="H84" s="17">
        <v>1</v>
      </c>
      <c r="I84" s="17">
        <v>1</v>
      </c>
      <c r="J84" s="17">
        <v>1</v>
      </c>
      <c r="K84" s="17">
        <v>1</v>
      </c>
      <c r="L84" s="19">
        <f t="shared" si="4"/>
        <v>3</v>
      </c>
      <c r="M84" s="52" t="b">
        <f t="shared" si="5"/>
        <v>1</v>
      </c>
    </row>
    <row r="85" spans="1:13" ht="16" x14ac:dyDescent="0.2">
      <c r="A85" s="51" t="s">
        <v>219</v>
      </c>
      <c r="B85" s="19">
        <v>6</v>
      </c>
      <c r="C85" s="20">
        <v>42522</v>
      </c>
      <c r="D85" s="41" t="s">
        <v>35</v>
      </c>
      <c r="E85" s="19" t="s">
        <v>184</v>
      </c>
      <c r="F85" s="28">
        <f>27*7+2</f>
        <v>191</v>
      </c>
      <c r="G85" s="28">
        <v>45</v>
      </c>
      <c r="H85" s="17">
        <v>1</v>
      </c>
      <c r="I85" s="17">
        <v>1</v>
      </c>
      <c r="J85" s="17">
        <v>1</v>
      </c>
      <c r="K85" s="17">
        <v>1</v>
      </c>
      <c r="L85" s="19">
        <f t="shared" si="4"/>
        <v>3</v>
      </c>
      <c r="M85" s="52" t="b">
        <f t="shared" si="5"/>
        <v>1</v>
      </c>
    </row>
    <row r="86" spans="1:13" ht="16" x14ac:dyDescent="0.2">
      <c r="A86" s="51" t="s">
        <v>220</v>
      </c>
      <c r="B86" s="19">
        <v>6</v>
      </c>
      <c r="C86" s="20">
        <v>42535</v>
      </c>
      <c r="D86" s="41" t="s">
        <v>28</v>
      </c>
      <c r="E86" s="19" t="s">
        <v>191</v>
      </c>
      <c r="F86" s="28">
        <f>7*26+6</f>
        <v>188</v>
      </c>
      <c r="G86" s="19">
        <v>45</v>
      </c>
      <c r="H86" s="17">
        <v>1</v>
      </c>
      <c r="I86" s="17">
        <v>1</v>
      </c>
      <c r="J86" s="17">
        <v>1</v>
      </c>
      <c r="K86" s="17">
        <v>1</v>
      </c>
      <c r="L86" s="19">
        <f t="shared" si="4"/>
        <v>3</v>
      </c>
      <c r="M86" s="52" t="b">
        <f t="shared" si="5"/>
        <v>1</v>
      </c>
    </row>
    <row r="87" spans="1:13" ht="16" x14ac:dyDescent="0.2">
      <c r="A87" s="51" t="s">
        <v>221</v>
      </c>
      <c r="B87" s="19">
        <v>6</v>
      </c>
      <c r="C87" s="20">
        <v>42559</v>
      </c>
      <c r="D87" s="41" t="s">
        <v>28</v>
      </c>
      <c r="E87" s="19" t="s">
        <v>222</v>
      </c>
      <c r="F87" s="28">
        <f>29*7+1</f>
        <v>204</v>
      </c>
      <c r="G87" s="19">
        <v>45</v>
      </c>
      <c r="H87" s="17">
        <v>1</v>
      </c>
      <c r="I87" s="17">
        <v>1</v>
      </c>
      <c r="J87" s="17">
        <v>1</v>
      </c>
      <c r="K87" s="17">
        <v>0</v>
      </c>
      <c r="L87" s="19">
        <f t="shared" si="4"/>
        <v>2</v>
      </c>
      <c r="M87" s="52" t="b">
        <f t="shared" si="5"/>
        <v>0</v>
      </c>
    </row>
    <row r="88" spans="1:13" ht="16" x14ac:dyDescent="0.2">
      <c r="A88" s="51" t="s">
        <v>223</v>
      </c>
      <c r="B88" s="19">
        <v>6</v>
      </c>
      <c r="C88" s="20">
        <v>42552</v>
      </c>
      <c r="D88" s="41" t="s">
        <v>28</v>
      </c>
      <c r="E88" s="19" t="s">
        <v>191</v>
      </c>
      <c r="F88" s="28">
        <f>26*7+6</f>
        <v>188</v>
      </c>
      <c r="G88" s="19">
        <v>42</v>
      </c>
      <c r="H88" s="17">
        <v>1</v>
      </c>
      <c r="I88" s="17">
        <v>1</v>
      </c>
      <c r="J88" s="17">
        <v>1</v>
      </c>
      <c r="K88" s="17">
        <v>1</v>
      </c>
      <c r="L88" s="19">
        <f t="shared" si="4"/>
        <v>3</v>
      </c>
      <c r="M88" s="52" t="b">
        <f t="shared" si="5"/>
        <v>1</v>
      </c>
    </row>
    <row r="89" spans="1:13" ht="16" x14ac:dyDescent="0.2">
      <c r="A89" s="51" t="s">
        <v>224</v>
      </c>
      <c r="B89" s="19">
        <v>6</v>
      </c>
      <c r="C89" s="20">
        <v>42587</v>
      </c>
      <c r="D89" s="41" t="s">
        <v>28</v>
      </c>
      <c r="E89" s="19" t="s">
        <v>225</v>
      </c>
      <c r="F89" s="28">
        <f>27*7+3</f>
        <v>192</v>
      </c>
      <c r="G89" s="19">
        <v>43</v>
      </c>
      <c r="H89" s="17">
        <v>0</v>
      </c>
      <c r="I89" s="17">
        <v>1</v>
      </c>
      <c r="J89" s="17">
        <v>1</v>
      </c>
      <c r="K89" s="17">
        <v>1</v>
      </c>
      <c r="L89" s="19">
        <f t="shared" si="4"/>
        <v>3</v>
      </c>
      <c r="M89" s="52" t="b">
        <f t="shared" si="5"/>
        <v>0</v>
      </c>
    </row>
    <row r="90" spans="1:13" ht="16" x14ac:dyDescent="0.2">
      <c r="A90" s="51" t="s">
        <v>226</v>
      </c>
      <c r="B90" s="19">
        <v>6</v>
      </c>
      <c r="C90" s="20">
        <v>42594</v>
      </c>
      <c r="D90" s="41" t="s">
        <v>28</v>
      </c>
      <c r="E90" s="19" t="s">
        <v>186</v>
      </c>
      <c r="F90" s="28">
        <f>7*27+4</f>
        <v>193</v>
      </c>
      <c r="G90" s="19">
        <v>44</v>
      </c>
      <c r="H90" s="17">
        <v>0</v>
      </c>
      <c r="I90" s="17">
        <v>1</v>
      </c>
      <c r="J90" s="17">
        <v>1</v>
      </c>
      <c r="K90" s="17">
        <v>1</v>
      </c>
      <c r="L90" s="19">
        <f t="shared" si="4"/>
        <v>3</v>
      </c>
      <c r="M90" s="52" t="b">
        <f t="shared" si="5"/>
        <v>0</v>
      </c>
    </row>
    <row r="91" spans="1:13" ht="16" x14ac:dyDescent="0.2">
      <c r="A91" s="51" t="s">
        <v>227</v>
      </c>
      <c r="B91" s="19">
        <v>6</v>
      </c>
      <c r="C91" s="20">
        <v>42606</v>
      </c>
      <c r="D91" s="41" t="s">
        <v>35</v>
      </c>
      <c r="E91" s="19" t="s">
        <v>178</v>
      </c>
      <c r="F91" s="28">
        <f>27*7</f>
        <v>189</v>
      </c>
      <c r="G91" s="19">
        <v>45</v>
      </c>
      <c r="H91" s="17">
        <v>0</v>
      </c>
      <c r="I91" s="17">
        <v>1</v>
      </c>
      <c r="J91" s="17">
        <v>1</v>
      </c>
      <c r="K91" s="17">
        <v>0</v>
      </c>
      <c r="L91" s="19">
        <f t="shared" si="4"/>
        <v>2</v>
      </c>
      <c r="M91" s="52" t="b">
        <f t="shared" si="5"/>
        <v>0</v>
      </c>
    </row>
    <row r="92" spans="1:13" ht="16" x14ac:dyDescent="0.2">
      <c r="A92" s="51" t="s">
        <v>228</v>
      </c>
      <c r="B92" s="19">
        <v>6</v>
      </c>
      <c r="C92" s="20">
        <v>42373</v>
      </c>
      <c r="D92" s="41" t="s">
        <v>35</v>
      </c>
      <c r="E92" s="19" t="s">
        <v>186</v>
      </c>
      <c r="F92" s="21">
        <f>27*7+4</f>
        <v>193</v>
      </c>
      <c r="G92" s="19">
        <v>44</v>
      </c>
      <c r="H92" s="17">
        <v>1</v>
      </c>
      <c r="I92" s="17">
        <v>1</v>
      </c>
      <c r="J92" s="17">
        <v>1</v>
      </c>
      <c r="K92" s="17">
        <v>1</v>
      </c>
      <c r="L92" s="19">
        <f t="shared" si="4"/>
        <v>3</v>
      </c>
      <c r="M92" s="52" t="b">
        <f t="shared" si="5"/>
        <v>1</v>
      </c>
    </row>
    <row r="93" spans="1:13" ht="16" x14ac:dyDescent="0.2">
      <c r="A93" s="51" t="s">
        <v>229</v>
      </c>
      <c r="B93" s="19">
        <v>6</v>
      </c>
      <c r="C93" s="20">
        <v>42367</v>
      </c>
      <c r="D93" s="41" t="s">
        <v>35</v>
      </c>
      <c r="E93" s="19" t="s">
        <v>195</v>
      </c>
      <c r="F93" s="21">
        <f>26*7+4</f>
        <v>186</v>
      </c>
      <c r="G93" s="19">
        <v>43</v>
      </c>
      <c r="H93" s="17">
        <v>1</v>
      </c>
      <c r="I93" s="17">
        <v>1</v>
      </c>
      <c r="J93" s="17">
        <v>1</v>
      </c>
      <c r="K93" s="17">
        <v>1</v>
      </c>
      <c r="L93" s="19">
        <f t="shared" si="4"/>
        <v>3</v>
      </c>
      <c r="M93" s="52" t="b">
        <f t="shared" si="5"/>
        <v>1</v>
      </c>
    </row>
    <row r="94" spans="1:13" ht="16" x14ac:dyDescent="0.2">
      <c r="A94" s="51" t="s">
        <v>230</v>
      </c>
      <c r="B94" s="19">
        <v>6</v>
      </c>
      <c r="C94" s="20">
        <v>42373</v>
      </c>
      <c r="D94" s="41" t="s">
        <v>28</v>
      </c>
      <c r="E94" s="19" t="s">
        <v>180</v>
      </c>
      <c r="F94" s="28">
        <f>26*7+3</f>
        <v>185</v>
      </c>
      <c r="G94" s="19">
        <v>43</v>
      </c>
      <c r="H94" s="17">
        <v>1</v>
      </c>
      <c r="I94" s="17">
        <v>1</v>
      </c>
      <c r="J94" s="17">
        <v>1</v>
      </c>
      <c r="K94" s="17">
        <v>1</v>
      </c>
      <c r="L94" s="19">
        <f t="shared" si="4"/>
        <v>3</v>
      </c>
      <c r="M94" s="52" t="b">
        <f t="shared" si="5"/>
        <v>1</v>
      </c>
    </row>
    <row r="95" spans="1:13" ht="32" x14ac:dyDescent="0.2">
      <c r="A95" s="29" t="str">
        <f>" N = "&amp;COUNTA(A55:A94)</f>
        <v xml:space="preserve"> N = 40</v>
      </c>
      <c r="B95" s="31"/>
      <c r="C95" s="31"/>
      <c r="D95" s="30" t="str">
        <f>COUNTIF(D55:D94,"M")&amp;" Males; "&amp;COUNTIF(D55:D94,"F")&amp;" Females"</f>
        <v>17 Males; 23 Females</v>
      </c>
      <c r="E95" s="29" t="str">
        <f>INT(AVERAGEA(F55:F94)/7)&amp;" w "&amp;ROUND((AVERAGEA(F55:F94)/7-INT(AVERAGEA(F55:F94)/7))*7,0)&amp;" days"</f>
        <v>27 w 3 days</v>
      </c>
      <c r="F95" s="32" t="str">
        <f>ROUND(AVERAGEA(F55:F94),0)&amp;"±"&amp;ROUND(STDEV(F55:F94),2)</f>
        <v>192±6.46</v>
      </c>
      <c r="G95" s="32" t="str">
        <f>ROUND(AVERAGEA(G55:G94),0)&amp;"±"&amp;ROUND(STDEV(G55:G94),2)</f>
        <v>44±1.77</v>
      </c>
      <c r="H95" s="10" t="str">
        <f>" N = "&amp;COUNTIF(H55:H94,"1")</f>
        <v xml:space="preserve"> N = 33</v>
      </c>
      <c r="I95" s="10" t="str">
        <f>" N = "&amp;COUNTIF(I55:I94,"1")</f>
        <v xml:space="preserve"> N = 40</v>
      </c>
      <c r="J95" s="10" t="str">
        <f>" N = "&amp;COUNTIF(J55:J94,"1")</f>
        <v xml:space="preserve"> N = 38</v>
      </c>
      <c r="K95" s="10" t="str">
        <f>" N = "&amp;COUNTIF(K55:K94,"1")</f>
        <v xml:space="preserve"> N = 33</v>
      </c>
      <c r="L95" s="10" t="str">
        <f>" N = "&amp;COUNTIF(L55:L94,"3")</f>
        <v xml:space="preserve"> N = 32</v>
      </c>
      <c r="M95" s="10" t="str">
        <f>" N = "&amp;COUNTIF(M55:M94,"TRUE")</f>
        <v xml:space="preserve"> N = 26</v>
      </c>
    </row>
    <row r="65536" ht="15" customHeight="1" x14ac:dyDescent="0.1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17"/>
  <sheetViews>
    <sheetView topLeftCell="A54" zoomScaleNormal="100" workbookViewId="0">
      <selection activeCell="A87" sqref="A87"/>
    </sheetView>
  </sheetViews>
  <sheetFormatPr baseColWidth="10" defaultColWidth="8.83203125" defaultRowHeight="14" x14ac:dyDescent="0.2"/>
  <cols>
    <col min="1" max="1" width="12.5" style="55"/>
    <col min="2" max="2" width="29.83203125" style="56"/>
    <col min="3" max="3" width="15.83203125" style="56"/>
    <col min="4" max="4" width="43.83203125" style="56"/>
    <col min="5" max="5" width="18.5" style="56"/>
    <col min="6" max="6" width="20.1640625" style="56"/>
    <col min="7" max="9" width="19.5" style="56"/>
    <col min="10" max="19" width="15.83203125" style="56"/>
    <col min="20" max="25" width="13.6640625" style="56"/>
    <col min="26" max="1025" width="24.33203125" style="56"/>
  </cols>
  <sheetData>
    <row r="1" spans="1:25" s="54" customFormat="1" ht="12" customHeight="1" x14ac:dyDescent="0.2">
      <c r="A1" s="6" t="s">
        <v>15</v>
      </c>
      <c r="B1" s="7" t="s">
        <v>17</v>
      </c>
      <c r="C1" s="51" t="s">
        <v>231</v>
      </c>
      <c r="D1" s="6" t="s">
        <v>232</v>
      </c>
      <c r="E1" s="6" t="s">
        <v>233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12" customHeight="1" x14ac:dyDescent="0.2">
      <c r="A2" s="57" t="s">
        <v>27</v>
      </c>
      <c r="B2" s="14">
        <v>42262</v>
      </c>
      <c r="C2" s="12" t="s">
        <v>234</v>
      </c>
      <c r="D2" s="58" t="s">
        <v>235</v>
      </c>
      <c r="E2" s="19">
        <v>1200</v>
      </c>
      <c r="F2" s="59"/>
      <c r="G2" s="59"/>
      <c r="H2" s="59"/>
      <c r="I2" s="59"/>
      <c r="J2" s="60"/>
      <c r="K2" s="59"/>
      <c r="L2" s="59"/>
      <c r="M2" s="59"/>
      <c r="N2" s="59"/>
      <c r="O2" s="59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25" ht="12" customHeight="1" x14ac:dyDescent="0.2">
      <c r="A3" s="57" t="s">
        <v>31</v>
      </c>
      <c r="B3" s="20">
        <v>42293</v>
      </c>
      <c r="C3" s="12" t="s">
        <v>234</v>
      </c>
      <c r="D3" s="58" t="s">
        <v>235</v>
      </c>
      <c r="E3" s="19">
        <v>1200</v>
      </c>
      <c r="F3" s="59"/>
      <c r="G3" s="59"/>
      <c r="H3" s="59"/>
      <c r="I3" s="59"/>
      <c r="J3" s="60"/>
      <c r="K3" s="59"/>
      <c r="L3" s="59"/>
      <c r="M3" s="59"/>
      <c r="N3" s="59"/>
      <c r="O3" s="59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12" customHeight="1" x14ac:dyDescent="0.2">
      <c r="A4" s="57" t="s">
        <v>34</v>
      </c>
      <c r="B4" s="20">
        <v>42276</v>
      </c>
      <c r="C4" s="12" t="s">
        <v>234</v>
      </c>
      <c r="D4" s="58" t="s">
        <v>235</v>
      </c>
      <c r="E4" s="19">
        <v>1200</v>
      </c>
      <c r="F4" s="59"/>
      <c r="G4" s="59"/>
      <c r="H4" s="59"/>
      <c r="I4" s="59"/>
      <c r="J4" s="60"/>
      <c r="K4" s="59"/>
      <c r="L4" s="59"/>
      <c r="M4" s="59"/>
      <c r="N4" s="59"/>
      <c r="O4" s="59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1:25" ht="12" customHeight="1" x14ac:dyDescent="0.2">
      <c r="A5" s="57" t="s">
        <v>90</v>
      </c>
      <c r="B5" s="20">
        <v>42286</v>
      </c>
      <c r="C5" s="12" t="s">
        <v>234</v>
      </c>
      <c r="D5" s="58" t="s">
        <v>235</v>
      </c>
      <c r="E5" s="19">
        <v>1200</v>
      </c>
      <c r="F5" s="59"/>
      <c r="G5" s="59"/>
      <c r="H5" s="59"/>
      <c r="I5" s="59"/>
      <c r="J5" s="60"/>
      <c r="K5" s="59"/>
      <c r="L5" s="59"/>
      <c r="M5" s="59"/>
      <c r="N5" s="59"/>
      <c r="O5" s="59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5" ht="12" customHeight="1" x14ac:dyDescent="0.2">
      <c r="A6" s="57" t="s">
        <v>37</v>
      </c>
      <c r="B6" s="20">
        <v>42279</v>
      </c>
      <c r="C6" s="12" t="s">
        <v>234</v>
      </c>
      <c r="D6" s="58" t="s">
        <v>235</v>
      </c>
      <c r="E6" s="19">
        <v>1200</v>
      </c>
      <c r="F6" s="59"/>
      <c r="G6" s="59"/>
      <c r="H6" s="59"/>
      <c r="I6" s="59"/>
      <c r="J6" s="60"/>
      <c r="K6" s="59"/>
      <c r="L6" s="59"/>
      <c r="M6" s="59"/>
      <c r="N6" s="59"/>
      <c r="O6" s="59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spans="1:25" ht="12" customHeight="1" x14ac:dyDescent="0.2">
      <c r="A7" s="57" t="s">
        <v>39</v>
      </c>
      <c r="B7" s="20">
        <v>42286</v>
      </c>
      <c r="C7" s="12" t="s">
        <v>234</v>
      </c>
      <c r="D7" s="58">
        <v>1141</v>
      </c>
      <c r="E7" s="19">
        <v>1200</v>
      </c>
      <c r="F7" s="59"/>
      <c r="G7" s="59"/>
      <c r="H7" s="59"/>
      <c r="I7" s="59"/>
      <c r="J7" s="60"/>
      <c r="K7" s="59"/>
      <c r="L7" s="59"/>
      <c r="M7" s="59"/>
      <c r="N7" s="59"/>
      <c r="O7" s="59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spans="1:25" ht="12" customHeight="1" x14ac:dyDescent="0.2">
      <c r="A8" s="57" t="s">
        <v>41</v>
      </c>
      <c r="B8" s="20">
        <v>42314</v>
      </c>
      <c r="C8" s="12" t="s">
        <v>236</v>
      </c>
      <c r="D8" s="58">
        <v>2532</v>
      </c>
      <c r="E8" s="19">
        <v>1800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5" ht="12" customHeight="1" x14ac:dyDescent="0.2">
      <c r="A9" s="57" t="s">
        <v>44</v>
      </c>
      <c r="B9" s="20">
        <v>42310</v>
      </c>
      <c r="C9" s="12" t="s">
        <v>237</v>
      </c>
      <c r="D9" s="58" t="s">
        <v>235</v>
      </c>
      <c r="E9" s="19">
        <v>1800</v>
      </c>
      <c r="F9" s="59"/>
      <c r="G9" s="59"/>
      <c r="H9" s="59"/>
      <c r="I9" s="59"/>
      <c r="J9" s="60"/>
      <c r="K9" s="59"/>
      <c r="L9" s="59"/>
      <c r="M9" s="59"/>
      <c r="N9" s="59"/>
      <c r="O9" s="59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5" ht="12" customHeight="1" x14ac:dyDescent="0.2">
      <c r="A10" s="57" t="s">
        <v>47</v>
      </c>
      <c r="B10" s="20">
        <v>42313</v>
      </c>
      <c r="C10" s="12" t="s">
        <v>237</v>
      </c>
      <c r="D10" s="58" t="s">
        <v>235</v>
      </c>
      <c r="E10" s="19">
        <v>1800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5" ht="12" customHeight="1" x14ac:dyDescent="0.2">
      <c r="A11" s="57" t="s">
        <v>49</v>
      </c>
      <c r="B11" s="20">
        <v>42300</v>
      </c>
      <c r="C11" s="12" t="s">
        <v>234</v>
      </c>
      <c r="D11" s="58" t="s">
        <v>235</v>
      </c>
      <c r="E11" s="19">
        <v>1800</v>
      </c>
      <c r="F11" s="59"/>
      <c r="G11" s="59"/>
      <c r="H11" s="59"/>
      <c r="I11" s="59"/>
      <c r="J11" s="60"/>
      <c r="K11" s="59"/>
      <c r="L11" s="59"/>
      <c r="M11" s="59"/>
      <c r="N11" s="59"/>
      <c r="O11" s="59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spans="1:25" ht="12" customHeight="1" x14ac:dyDescent="0.2">
      <c r="A12" s="57" t="s">
        <v>51</v>
      </c>
      <c r="B12" s="20">
        <v>42304</v>
      </c>
      <c r="C12" s="12" t="s">
        <v>238</v>
      </c>
      <c r="D12" s="58" t="s">
        <v>235</v>
      </c>
      <c r="E12" s="19">
        <v>1800</v>
      </c>
      <c r="F12" s="59"/>
      <c r="G12" s="59"/>
      <c r="H12" s="59"/>
      <c r="I12" s="59"/>
      <c r="J12" s="60"/>
      <c r="K12" s="59"/>
      <c r="L12" s="59"/>
      <c r="M12" s="59"/>
      <c r="N12" s="59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spans="1:25" ht="12" customHeight="1" x14ac:dyDescent="0.2">
      <c r="A13" s="57" t="s">
        <v>54</v>
      </c>
      <c r="B13" s="20">
        <v>42320</v>
      </c>
      <c r="C13" s="12" t="s">
        <v>234</v>
      </c>
      <c r="D13" s="58" t="s">
        <v>235</v>
      </c>
      <c r="E13" s="19">
        <v>1800</v>
      </c>
      <c r="F13" s="59"/>
      <c r="G13" s="59"/>
      <c r="H13" s="59"/>
      <c r="I13" s="59"/>
      <c r="J13" s="60"/>
      <c r="K13" s="59"/>
      <c r="L13" s="59"/>
      <c r="M13" s="59"/>
      <c r="N13" s="59"/>
      <c r="O13" s="59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spans="1:25" ht="12" customHeight="1" x14ac:dyDescent="0.2">
      <c r="A14" s="57" t="s">
        <v>56</v>
      </c>
      <c r="B14" s="20">
        <v>42320</v>
      </c>
      <c r="C14" s="12" t="s">
        <v>234</v>
      </c>
      <c r="D14" s="58" t="s">
        <v>239</v>
      </c>
      <c r="E14" s="19">
        <v>1800</v>
      </c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spans="1:25" ht="12" customHeight="1" x14ac:dyDescent="0.2">
      <c r="A15" s="57" t="s">
        <v>59</v>
      </c>
      <c r="B15" s="20">
        <v>42321</v>
      </c>
      <c r="C15" s="12" t="s">
        <v>238</v>
      </c>
      <c r="D15" s="58" t="s">
        <v>235</v>
      </c>
      <c r="E15" s="19">
        <v>1800</v>
      </c>
      <c r="F15" s="59"/>
      <c r="G15" s="59"/>
      <c r="H15" s="59"/>
      <c r="I15" s="59"/>
      <c r="J15" s="60"/>
      <c r="K15" s="59"/>
      <c r="L15" s="59"/>
      <c r="M15" s="59"/>
      <c r="N15" s="59"/>
      <c r="O15" s="59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spans="1:25" ht="12" customHeight="1" x14ac:dyDescent="0.2">
      <c r="A16" s="61" t="s">
        <v>171</v>
      </c>
      <c r="B16" s="20">
        <v>42462</v>
      </c>
      <c r="C16" s="12" t="s">
        <v>240</v>
      </c>
      <c r="D16" s="60" t="s">
        <v>241</v>
      </c>
      <c r="E16" s="19">
        <v>1800</v>
      </c>
      <c r="F16" s="59"/>
      <c r="G16" s="59"/>
      <c r="H16" s="59"/>
      <c r="I16" s="59"/>
      <c r="J16" s="60"/>
      <c r="K16" s="59"/>
      <c r="L16" s="59"/>
      <c r="M16" s="59"/>
      <c r="N16" s="59"/>
      <c r="O16" s="59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spans="1:25" ht="12" customHeight="1" x14ac:dyDescent="0.2">
      <c r="A17" s="57" t="s">
        <v>61</v>
      </c>
      <c r="B17" s="20">
        <v>42326</v>
      </c>
      <c r="C17" s="12" t="s">
        <v>237</v>
      </c>
      <c r="D17" s="58" t="s">
        <v>235</v>
      </c>
      <c r="E17" s="19">
        <v>1800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spans="1:25" ht="12" customHeight="1" x14ac:dyDescent="0.2">
      <c r="A18" s="61" t="s">
        <v>173</v>
      </c>
      <c r="B18" s="20">
        <v>42452</v>
      </c>
      <c r="C18" s="12" t="s">
        <v>237</v>
      </c>
      <c r="D18" s="58">
        <v>1413</v>
      </c>
      <c r="E18" s="19">
        <v>1800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spans="1:25" ht="12" customHeight="1" x14ac:dyDescent="0.2">
      <c r="A19" s="57" t="s">
        <v>63</v>
      </c>
      <c r="B19" s="20">
        <v>42309</v>
      </c>
      <c r="C19" s="12" t="s">
        <v>236</v>
      </c>
      <c r="D19" s="58" t="s">
        <v>235</v>
      </c>
      <c r="E19" s="19">
        <v>1800</v>
      </c>
      <c r="F19" s="59"/>
      <c r="G19" s="59"/>
      <c r="H19" s="59"/>
      <c r="I19" s="59"/>
      <c r="J19" s="60"/>
      <c r="K19" s="59"/>
      <c r="L19" s="59"/>
      <c r="M19" s="59"/>
      <c r="N19" s="59"/>
      <c r="O19" s="59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spans="1:25" ht="12" customHeight="1" x14ac:dyDescent="0.2">
      <c r="A20" s="57" t="s">
        <v>92</v>
      </c>
      <c r="B20" s="20">
        <v>42325</v>
      </c>
      <c r="C20" s="12" t="s">
        <v>242</v>
      </c>
      <c r="D20" s="58" t="s">
        <v>235</v>
      </c>
      <c r="E20" s="19">
        <v>1800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spans="1:25" ht="12" customHeight="1" x14ac:dyDescent="0.2">
      <c r="A21" s="61" t="s">
        <v>175</v>
      </c>
      <c r="B21" s="20">
        <v>42466</v>
      </c>
      <c r="C21" s="19" t="s">
        <v>237</v>
      </c>
      <c r="D21" s="60" t="s">
        <v>235</v>
      </c>
      <c r="E21" s="19">
        <v>1800</v>
      </c>
      <c r="F21" s="59"/>
      <c r="G21" s="59"/>
      <c r="H21" s="59"/>
      <c r="I21" s="59"/>
      <c r="J21" s="60"/>
      <c r="K21" s="59"/>
      <c r="L21" s="59"/>
      <c r="M21" s="59"/>
      <c r="N21" s="59"/>
      <c r="O21" s="59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spans="1:25" ht="12" customHeight="1" x14ac:dyDescent="0.2">
      <c r="A22" s="57" t="s">
        <v>65</v>
      </c>
      <c r="B22" s="20">
        <v>42332</v>
      </c>
      <c r="C22" s="12" t="s">
        <v>234</v>
      </c>
      <c r="D22" s="58" t="s">
        <v>243</v>
      </c>
      <c r="E22" s="19">
        <v>1800</v>
      </c>
      <c r="F22" s="59"/>
      <c r="G22" s="59"/>
      <c r="H22" s="59"/>
      <c r="I22" s="59"/>
      <c r="J22" s="60"/>
      <c r="K22" s="59"/>
      <c r="L22" s="59"/>
      <c r="M22" s="59"/>
      <c r="N22" s="59"/>
      <c r="O22" s="59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spans="1:25" ht="12" customHeight="1" x14ac:dyDescent="0.2">
      <c r="A23" s="61" t="s">
        <v>177</v>
      </c>
      <c r="B23" s="20">
        <v>42451</v>
      </c>
      <c r="C23" s="12" t="s">
        <v>234</v>
      </c>
      <c r="D23" s="58">
        <v>1821</v>
      </c>
      <c r="E23" s="19">
        <v>1800</v>
      </c>
      <c r="F23" s="59"/>
      <c r="G23" s="59"/>
      <c r="H23" s="59"/>
      <c r="I23" s="59"/>
      <c r="J23" s="60"/>
      <c r="K23" s="59"/>
      <c r="L23" s="59"/>
      <c r="M23" s="59"/>
      <c r="N23" s="59"/>
      <c r="O23" s="59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ht="12" customHeight="1" x14ac:dyDescent="0.2">
      <c r="A24" s="57" t="s">
        <v>67</v>
      </c>
      <c r="B24" s="20">
        <v>42339</v>
      </c>
      <c r="C24" s="12" t="s">
        <v>238</v>
      </c>
      <c r="D24" s="58" t="s">
        <v>235</v>
      </c>
      <c r="E24" s="19">
        <v>1800</v>
      </c>
      <c r="F24" s="59"/>
      <c r="G24" s="59"/>
      <c r="H24" s="59"/>
      <c r="I24" s="59"/>
      <c r="J24" s="60"/>
      <c r="K24" s="59"/>
      <c r="L24" s="59"/>
      <c r="M24" s="59"/>
      <c r="N24" s="59"/>
      <c r="O24" s="59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spans="1:25" ht="12" customHeight="1" x14ac:dyDescent="0.2">
      <c r="A25" s="61" t="s">
        <v>179</v>
      </c>
      <c r="B25" s="20">
        <v>42464</v>
      </c>
      <c r="C25" s="19" t="s">
        <v>234</v>
      </c>
      <c r="D25" s="58">
        <v>2611</v>
      </c>
      <c r="E25" s="19">
        <v>1800</v>
      </c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spans="1:25" ht="12" customHeight="1" x14ac:dyDescent="0.2">
      <c r="A26" s="57" t="s">
        <v>95</v>
      </c>
      <c r="B26" s="20">
        <v>42342</v>
      </c>
      <c r="C26" s="12" t="s">
        <v>237</v>
      </c>
      <c r="D26" s="58" t="s">
        <v>235</v>
      </c>
      <c r="E26" s="19">
        <v>1800</v>
      </c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spans="1:25" ht="12" customHeight="1" x14ac:dyDescent="0.2">
      <c r="A27" s="57" t="s">
        <v>70</v>
      </c>
      <c r="B27" s="20">
        <v>42349</v>
      </c>
      <c r="C27" s="12" t="s">
        <v>234</v>
      </c>
      <c r="D27" s="58" t="s">
        <v>235</v>
      </c>
      <c r="E27" s="19">
        <v>1800</v>
      </c>
      <c r="F27" s="59"/>
      <c r="G27" s="59"/>
      <c r="H27" s="59"/>
      <c r="I27" s="59"/>
      <c r="J27" s="60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spans="1:25" ht="12" customHeight="1" x14ac:dyDescent="0.2">
      <c r="A28" s="61" t="s">
        <v>181</v>
      </c>
      <c r="B28" s="20">
        <v>42464</v>
      </c>
      <c r="C28" s="19">
        <v>1711</v>
      </c>
      <c r="D28" s="58" t="s">
        <v>235</v>
      </c>
      <c r="E28" s="19">
        <v>1800</v>
      </c>
      <c r="F28" s="59"/>
      <c r="G28" s="59"/>
      <c r="H28" s="59"/>
      <c r="I28" s="59"/>
      <c r="J28" s="60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spans="1:25" ht="12" customHeight="1" x14ac:dyDescent="0.2">
      <c r="A29" s="57" t="s">
        <v>72</v>
      </c>
      <c r="B29" s="20">
        <v>42374</v>
      </c>
      <c r="C29" s="12" t="s">
        <v>234</v>
      </c>
      <c r="D29" s="58" t="s">
        <v>235</v>
      </c>
      <c r="E29" s="19">
        <v>1800</v>
      </c>
      <c r="F29" s="59"/>
      <c r="G29" s="59"/>
      <c r="H29" s="59"/>
      <c r="I29" s="59"/>
      <c r="J29" s="60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spans="1:25" ht="12" customHeight="1" x14ac:dyDescent="0.2">
      <c r="A30" s="57" t="s">
        <v>74</v>
      </c>
      <c r="B30" s="20">
        <v>42383</v>
      </c>
      <c r="C30" s="12" t="s">
        <v>237</v>
      </c>
      <c r="D30" s="58" t="s">
        <v>235</v>
      </c>
      <c r="E30" s="19">
        <v>1800</v>
      </c>
      <c r="F30" s="59"/>
      <c r="G30" s="59"/>
      <c r="H30" s="59"/>
      <c r="I30" s="59"/>
      <c r="J30" s="60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spans="1:25" ht="12" customHeight="1" x14ac:dyDescent="0.2">
      <c r="A31" s="57" t="s">
        <v>75</v>
      </c>
      <c r="B31" s="20">
        <v>42394</v>
      </c>
      <c r="C31" s="12" t="s">
        <v>234</v>
      </c>
      <c r="D31" s="58" t="s">
        <v>244</v>
      </c>
      <c r="E31" s="19">
        <v>1800</v>
      </c>
      <c r="F31" s="59"/>
      <c r="G31" s="59"/>
      <c r="H31" s="59"/>
      <c r="I31" s="60"/>
      <c r="J31" s="60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spans="1:25" ht="12" customHeight="1" x14ac:dyDescent="0.2">
      <c r="A32" s="57" t="s">
        <v>183</v>
      </c>
      <c r="B32" s="20">
        <v>42528</v>
      </c>
      <c r="C32" s="12" t="s">
        <v>237</v>
      </c>
      <c r="D32" s="58" t="s">
        <v>235</v>
      </c>
      <c r="E32" s="19">
        <v>1800</v>
      </c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spans="1:25" ht="12" customHeight="1" x14ac:dyDescent="0.2">
      <c r="A33" s="57" t="s">
        <v>77</v>
      </c>
      <c r="B33" s="20">
        <v>42395</v>
      </c>
      <c r="C33" s="12" t="s">
        <v>237</v>
      </c>
      <c r="D33" s="58" t="s">
        <v>245</v>
      </c>
      <c r="E33" s="19">
        <v>1800</v>
      </c>
      <c r="F33" s="59"/>
      <c r="G33" s="59"/>
      <c r="H33" s="59"/>
      <c r="I33" s="59"/>
      <c r="J33" s="60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spans="1:25" ht="12" customHeight="1" x14ac:dyDescent="0.2">
      <c r="A34" s="57" t="s">
        <v>185</v>
      </c>
      <c r="B34" s="20">
        <v>42534</v>
      </c>
      <c r="C34" s="12" t="s">
        <v>237</v>
      </c>
      <c r="D34" s="58" t="s">
        <v>235</v>
      </c>
      <c r="E34" s="19">
        <v>1800</v>
      </c>
      <c r="F34" s="59"/>
      <c r="G34" s="59"/>
      <c r="H34" s="59"/>
      <c r="I34" s="59"/>
      <c r="J34" s="60"/>
      <c r="K34" s="59"/>
      <c r="L34" s="59"/>
      <c r="M34" s="59"/>
      <c r="N34" s="59"/>
      <c r="O34" s="59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spans="1:25" ht="12" customHeight="1" x14ac:dyDescent="0.2">
      <c r="A35" s="57" t="s">
        <v>79</v>
      </c>
      <c r="B35" s="20">
        <v>42398</v>
      </c>
      <c r="C35" s="12" t="s">
        <v>237</v>
      </c>
      <c r="D35" s="58" t="s">
        <v>246</v>
      </c>
      <c r="E35" s="19">
        <v>1800</v>
      </c>
      <c r="F35" s="59"/>
      <c r="G35" s="59"/>
      <c r="H35" s="59"/>
      <c r="I35" s="59"/>
      <c r="J35" s="60"/>
      <c r="K35" s="59"/>
      <c r="L35" s="59"/>
      <c r="M35" s="59"/>
      <c r="N35" s="59"/>
      <c r="O35" s="59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1:25" ht="12" customHeight="1" x14ac:dyDescent="0.2">
      <c r="A36" s="57" t="s">
        <v>187</v>
      </c>
      <c r="B36" s="20">
        <v>42535</v>
      </c>
      <c r="C36" s="12" t="s">
        <v>234</v>
      </c>
      <c r="D36" s="58" t="s">
        <v>235</v>
      </c>
      <c r="E36" s="19">
        <v>1800</v>
      </c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spans="1:25" ht="12" customHeight="1" x14ac:dyDescent="0.2">
      <c r="A37" s="61" t="s">
        <v>80</v>
      </c>
      <c r="B37" s="20">
        <v>42410</v>
      </c>
      <c r="C37" s="12" t="s">
        <v>237</v>
      </c>
      <c r="D37" s="58" t="s">
        <v>247</v>
      </c>
      <c r="E37" s="19">
        <v>1800</v>
      </c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ht="12" customHeight="1" x14ac:dyDescent="0.2">
      <c r="A38" s="61" t="s">
        <v>188</v>
      </c>
      <c r="B38" s="20">
        <v>42558</v>
      </c>
      <c r="C38" s="12" t="s">
        <v>234</v>
      </c>
      <c r="D38" s="58" t="s">
        <v>235</v>
      </c>
      <c r="E38" s="19">
        <v>1800</v>
      </c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1:25" ht="12" customHeight="1" x14ac:dyDescent="0.2">
      <c r="A39" s="57" t="s">
        <v>82</v>
      </c>
      <c r="B39" s="20">
        <v>42426</v>
      </c>
      <c r="C39" s="12" t="s">
        <v>237</v>
      </c>
      <c r="D39" s="58" t="s">
        <v>235</v>
      </c>
      <c r="E39" s="19">
        <v>1800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spans="1:25" ht="12" customHeight="1" x14ac:dyDescent="0.2">
      <c r="A40" s="57" t="s">
        <v>190</v>
      </c>
      <c r="B40" s="20">
        <v>42550</v>
      </c>
      <c r="C40" s="12" t="s">
        <v>234</v>
      </c>
      <c r="D40" s="58" t="s">
        <v>248</v>
      </c>
      <c r="E40" s="19">
        <v>1800</v>
      </c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spans="1:25" ht="12" customHeight="1" x14ac:dyDescent="0.2">
      <c r="A41" s="57" t="s">
        <v>84</v>
      </c>
      <c r="B41" s="20">
        <v>42467</v>
      </c>
      <c r="C41" s="19" t="s">
        <v>234</v>
      </c>
      <c r="D41" s="60" t="s">
        <v>235</v>
      </c>
      <c r="E41" s="19">
        <v>1800</v>
      </c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spans="1:25" ht="12" customHeight="1" x14ac:dyDescent="0.2">
      <c r="A42" s="57" t="s">
        <v>85</v>
      </c>
      <c r="B42" s="20">
        <v>42467</v>
      </c>
      <c r="C42" s="19" t="s">
        <v>234</v>
      </c>
      <c r="D42" s="58" t="s">
        <v>235</v>
      </c>
      <c r="E42" s="19">
        <v>1800</v>
      </c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spans="1:25" ht="12" customHeight="1" x14ac:dyDescent="0.2">
      <c r="A43" s="57" t="s">
        <v>192</v>
      </c>
      <c r="B43" s="20">
        <v>42598</v>
      </c>
      <c r="C43" s="12" t="s">
        <v>234</v>
      </c>
      <c r="D43" s="58" t="s">
        <v>235</v>
      </c>
      <c r="E43" s="19">
        <v>1800</v>
      </c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spans="1:25" ht="12" customHeight="1" x14ac:dyDescent="0.2">
      <c r="A44" s="61" t="s">
        <v>87</v>
      </c>
      <c r="B44" s="20">
        <v>42475</v>
      </c>
      <c r="C44" s="12" t="s">
        <v>237</v>
      </c>
      <c r="D44" s="58">
        <v>1631</v>
      </c>
      <c r="E44" s="19">
        <v>1800</v>
      </c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spans="1:25" ht="12" customHeight="1" x14ac:dyDescent="0.2">
      <c r="A45" s="57" t="s">
        <v>194</v>
      </c>
      <c r="B45" s="20">
        <v>42604</v>
      </c>
      <c r="C45" s="12" t="s">
        <v>242</v>
      </c>
      <c r="D45" s="58" t="s">
        <v>235</v>
      </c>
      <c r="E45" s="19">
        <v>1800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spans="1:25" ht="12" customHeight="1" x14ac:dyDescent="0.2">
      <c r="A46" s="57" t="s">
        <v>96</v>
      </c>
      <c r="B46" s="20">
        <v>42263</v>
      </c>
      <c r="C46" s="12" t="s">
        <v>234</v>
      </c>
      <c r="D46" s="58" t="s">
        <v>235</v>
      </c>
      <c r="E46" s="19">
        <v>1200</v>
      </c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spans="1:25" ht="12" customHeight="1" x14ac:dyDescent="0.2">
      <c r="A47" s="57" t="s">
        <v>98</v>
      </c>
      <c r="B47" s="20">
        <v>42262</v>
      </c>
      <c r="C47" s="12" t="s">
        <v>234</v>
      </c>
      <c r="D47" s="58" t="s">
        <v>235</v>
      </c>
      <c r="E47" s="19">
        <v>1200</v>
      </c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spans="1:25" ht="12" customHeight="1" x14ac:dyDescent="0.2">
      <c r="A48" s="57" t="s">
        <v>100</v>
      </c>
      <c r="B48" s="20">
        <v>42268</v>
      </c>
      <c r="C48" s="12" t="s">
        <v>234</v>
      </c>
      <c r="D48" s="58">
        <v>2623</v>
      </c>
      <c r="E48" s="19">
        <v>1200</v>
      </c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spans="1:25" ht="12" customHeight="1" x14ac:dyDescent="0.2">
      <c r="A49" s="57" t="s">
        <v>101</v>
      </c>
      <c r="B49" s="20">
        <v>42272</v>
      </c>
      <c r="C49" s="12" t="s">
        <v>234</v>
      </c>
      <c r="D49" s="58" t="s">
        <v>249</v>
      </c>
      <c r="E49" s="19">
        <v>1200</v>
      </c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spans="1:25" ht="12" customHeight="1" x14ac:dyDescent="0.2">
      <c r="A50" s="57" t="s">
        <v>102</v>
      </c>
      <c r="B50" s="20">
        <v>42275</v>
      </c>
      <c r="C50" s="12" t="s">
        <v>234</v>
      </c>
      <c r="D50" s="58">
        <v>1643</v>
      </c>
      <c r="E50" s="19">
        <v>1200</v>
      </c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spans="1:25" ht="12" customHeight="1" x14ac:dyDescent="0.2">
      <c r="A51" s="57" t="s">
        <v>104</v>
      </c>
      <c r="B51" s="20">
        <v>42282</v>
      </c>
      <c r="C51" s="12" t="s">
        <v>234</v>
      </c>
      <c r="D51" s="58" t="s">
        <v>235</v>
      </c>
      <c r="E51" s="19">
        <v>1200</v>
      </c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spans="1:25" ht="12" customHeight="1" x14ac:dyDescent="0.2">
      <c r="A52" s="62" t="s">
        <v>196</v>
      </c>
      <c r="B52" s="20">
        <v>42426</v>
      </c>
      <c r="C52" s="12" t="s">
        <v>234</v>
      </c>
      <c r="D52" s="58">
        <v>1321</v>
      </c>
      <c r="E52" s="19">
        <v>1800</v>
      </c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spans="1:25" ht="12" customHeight="1" x14ac:dyDescent="0.2">
      <c r="A53" s="57" t="s">
        <v>106</v>
      </c>
      <c r="B53" s="20">
        <v>42283</v>
      </c>
      <c r="C53" s="12" t="s">
        <v>234</v>
      </c>
      <c r="D53" s="58">
        <v>2512</v>
      </c>
      <c r="E53" s="19">
        <v>1200</v>
      </c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spans="1:25" ht="12" customHeight="1" x14ac:dyDescent="0.2">
      <c r="A54" s="62" t="s">
        <v>197</v>
      </c>
      <c r="B54" s="20">
        <v>42425</v>
      </c>
      <c r="C54" s="12" t="s">
        <v>237</v>
      </c>
      <c r="D54" s="58" t="s">
        <v>235</v>
      </c>
      <c r="E54" s="19">
        <v>1800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spans="1:25" ht="12" customHeight="1" x14ac:dyDescent="0.2">
      <c r="A55" s="57" t="s">
        <v>107</v>
      </c>
      <c r="B55" s="20">
        <v>42296</v>
      </c>
      <c r="C55" s="12" t="s">
        <v>234</v>
      </c>
      <c r="D55" s="58">
        <v>1112</v>
      </c>
      <c r="E55" s="19">
        <v>1800</v>
      </c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spans="1:25" ht="12" customHeight="1" x14ac:dyDescent="0.2">
      <c r="A56" s="57" t="s">
        <v>198</v>
      </c>
      <c r="B56" s="20">
        <v>42422</v>
      </c>
      <c r="C56" s="12" t="s">
        <v>237</v>
      </c>
      <c r="D56" s="58" t="s">
        <v>235</v>
      </c>
      <c r="E56" s="19">
        <v>1800</v>
      </c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spans="1:25" ht="12" customHeight="1" x14ac:dyDescent="0.2">
      <c r="A57" s="57" t="s">
        <v>109</v>
      </c>
      <c r="B57" s="20">
        <v>42312</v>
      </c>
      <c r="C57" s="12" t="s">
        <v>238</v>
      </c>
      <c r="D57" s="58" t="s">
        <v>235</v>
      </c>
      <c r="E57" s="19">
        <v>1800</v>
      </c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spans="1:25" ht="12" customHeight="1" x14ac:dyDescent="0.2">
      <c r="A58" s="57" t="s">
        <v>111</v>
      </c>
      <c r="B58" s="20">
        <v>42331</v>
      </c>
      <c r="C58" s="12" t="s">
        <v>234</v>
      </c>
      <c r="D58" s="58" t="s">
        <v>235</v>
      </c>
      <c r="E58" s="19">
        <v>1800</v>
      </c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spans="1:25" ht="12" customHeight="1" x14ac:dyDescent="0.2">
      <c r="A59" s="57" t="s">
        <v>113</v>
      </c>
      <c r="B59" s="20">
        <v>42328</v>
      </c>
      <c r="C59" s="12" t="s">
        <v>234</v>
      </c>
      <c r="D59" s="58" t="s">
        <v>235</v>
      </c>
      <c r="E59" s="19">
        <v>1800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spans="1:25" ht="12" customHeight="1" x14ac:dyDescent="0.2">
      <c r="A60" s="57" t="s">
        <v>115</v>
      </c>
      <c r="B60" s="20">
        <v>42324</v>
      </c>
      <c r="C60" s="12" t="s">
        <v>237</v>
      </c>
      <c r="D60" s="58" t="s">
        <v>250</v>
      </c>
      <c r="E60" s="19">
        <v>1800</v>
      </c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spans="1:25" ht="12" customHeight="1" x14ac:dyDescent="0.2">
      <c r="A61" s="61" t="s">
        <v>199</v>
      </c>
      <c r="B61" s="20">
        <v>42462</v>
      </c>
      <c r="C61" s="19" t="s">
        <v>234</v>
      </c>
      <c r="D61" s="58" t="s">
        <v>235</v>
      </c>
      <c r="E61" s="19">
        <v>1800</v>
      </c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spans="1:25" ht="12" customHeight="1" x14ac:dyDescent="0.2">
      <c r="A62" s="57" t="s">
        <v>116</v>
      </c>
      <c r="B62" s="39">
        <v>42328</v>
      </c>
      <c r="C62" s="12" t="s">
        <v>251</v>
      </c>
      <c r="D62" s="58" t="s">
        <v>235</v>
      </c>
      <c r="E62" s="19">
        <v>1800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spans="1:25" ht="12" customHeight="1" x14ac:dyDescent="0.2">
      <c r="A63" s="62" t="s">
        <v>118</v>
      </c>
      <c r="B63" s="27">
        <v>42340</v>
      </c>
      <c r="C63" s="12" t="s">
        <v>237</v>
      </c>
      <c r="D63" s="58" t="s">
        <v>235</v>
      </c>
      <c r="E63" s="19">
        <v>1800</v>
      </c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spans="1:25" ht="12" customHeight="1" x14ac:dyDescent="0.2">
      <c r="A64" s="62" t="s">
        <v>120</v>
      </c>
      <c r="B64" s="27">
        <v>42345</v>
      </c>
      <c r="C64" s="12" t="s">
        <v>237</v>
      </c>
      <c r="D64" s="58" t="s">
        <v>235</v>
      </c>
      <c r="E64" s="19">
        <v>1800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spans="1:25" ht="12" customHeight="1" x14ac:dyDescent="0.2">
      <c r="A65" s="61" t="s">
        <v>201</v>
      </c>
      <c r="B65" s="20">
        <v>42480</v>
      </c>
      <c r="C65" s="12" t="s">
        <v>252</v>
      </c>
      <c r="D65" s="58" t="s">
        <v>235</v>
      </c>
      <c r="E65" s="19">
        <v>1800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spans="1:25" ht="12" customHeight="1" x14ac:dyDescent="0.2">
      <c r="A66" s="62" t="s">
        <v>121</v>
      </c>
      <c r="B66" s="27">
        <v>42375</v>
      </c>
      <c r="C66" s="12" t="s">
        <v>234</v>
      </c>
      <c r="D66" s="58" t="s">
        <v>235</v>
      </c>
      <c r="E66" s="19">
        <v>1800</v>
      </c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spans="1:25" ht="12" customHeight="1" x14ac:dyDescent="0.2">
      <c r="A67" s="62" t="s">
        <v>122</v>
      </c>
      <c r="B67" s="27">
        <v>42377</v>
      </c>
      <c r="C67" s="12" t="s">
        <v>234</v>
      </c>
      <c r="D67" s="58">
        <v>1112</v>
      </c>
      <c r="E67" s="19">
        <v>1800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spans="1:25" ht="12" customHeight="1" x14ac:dyDescent="0.2">
      <c r="A68" s="61" t="s">
        <v>203</v>
      </c>
      <c r="B68" s="20">
        <v>42502</v>
      </c>
      <c r="C68" s="12" t="s">
        <v>234</v>
      </c>
      <c r="D68" s="58" t="s">
        <v>235</v>
      </c>
      <c r="E68" s="19">
        <v>1800</v>
      </c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spans="1:25" ht="12" customHeight="1" x14ac:dyDescent="0.2">
      <c r="A69" s="62" t="s">
        <v>126</v>
      </c>
      <c r="B69" s="27">
        <v>42376</v>
      </c>
      <c r="C69" s="12" t="s">
        <v>234</v>
      </c>
      <c r="D69" s="58" t="s">
        <v>235</v>
      </c>
      <c r="E69" s="19">
        <v>1800</v>
      </c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spans="1:25" ht="12" customHeight="1" x14ac:dyDescent="0.2">
      <c r="A70" s="57" t="s">
        <v>205</v>
      </c>
      <c r="B70" s="20">
        <v>42503</v>
      </c>
      <c r="C70" s="12" t="s">
        <v>236</v>
      </c>
      <c r="D70" s="58" t="s">
        <v>235</v>
      </c>
      <c r="E70" s="19">
        <v>1800</v>
      </c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spans="1:25" ht="12" customHeight="1" x14ac:dyDescent="0.2">
      <c r="A71" s="62" t="s">
        <v>128</v>
      </c>
      <c r="B71" s="27">
        <v>42384</v>
      </c>
      <c r="C71" s="12" t="s">
        <v>237</v>
      </c>
      <c r="D71" s="58">
        <v>1223</v>
      </c>
      <c r="E71" s="19">
        <v>1800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spans="1:25" ht="12" customHeight="1" x14ac:dyDescent="0.2">
      <c r="A72" s="57" t="s">
        <v>207</v>
      </c>
      <c r="B72" s="20">
        <v>42516</v>
      </c>
      <c r="C72" s="12" t="s">
        <v>236</v>
      </c>
      <c r="D72" s="58" t="s">
        <v>235</v>
      </c>
      <c r="E72" s="19">
        <v>1800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spans="1:25" ht="12" customHeight="1" x14ac:dyDescent="0.2">
      <c r="A73" s="62" t="s">
        <v>129</v>
      </c>
      <c r="B73" s="27">
        <v>42397</v>
      </c>
      <c r="C73" s="12" t="s">
        <v>234</v>
      </c>
      <c r="D73" s="58" t="s">
        <v>253</v>
      </c>
      <c r="E73" s="19">
        <v>1800</v>
      </c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spans="1:25" ht="12" customHeight="1" x14ac:dyDescent="0.2">
      <c r="A74" s="57" t="s">
        <v>208</v>
      </c>
      <c r="B74" s="20">
        <v>42515</v>
      </c>
      <c r="C74" s="12" t="s">
        <v>234</v>
      </c>
      <c r="D74" s="58">
        <v>2141</v>
      </c>
      <c r="E74" s="19">
        <v>1800</v>
      </c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spans="1:25" ht="12" customHeight="1" x14ac:dyDescent="0.2">
      <c r="A75" s="62" t="s">
        <v>130</v>
      </c>
      <c r="B75" s="27">
        <v>42390</v>
      </c>
      <c r="C75" s="12" t="s">
        <v>234</v>
      </c>
      <c r="D75" s="58" t="s">
        <v>254</v>
      </c>
      <c r="E75" s="19">
        <v>1800</v>
      </c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spans="1:25" ht="12" customHeight="1" x14ac:dyDescent="0.2">
      <c r="A76" s="62" t="s">
        <v>131</v>
      </c>
      <c r="B76" s="27">
        <v>42404</v>
      </c>
      <c r="C76" s="12" t="s">
        <v>234</v>
      </c>
      <c r="D76" s="58" t="s">
        <v>235</v>
      </c>
      <c r="E76" s="19">
        <v>1800</v>
      </c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spans="1:25" ht="12" customHeight="1" x14ac:dyDescent="0.2">
      <c r="A77" s="57" t="s">
        <v>210</v>
      </c>
      <c r="B77" s="20">
        <v>42536</v>
      </c>
      <c r="C77" s="12" t="s">
        <v>255</v>
      </c>
      <c r="D77" s="58">
        <v>2612</v>
      </c>
      <c r="E77" s="19">
        <v>1800</v>
      </c>
      <c r="F77" s="60"/>
      <c r="G77" s="60"/>
      <c r="H77" s="60"/>
      <c r="I77" s="60"/>
      <c r="J77" s="60"/>
      <c r="K77" s="59"/>
      <c r="L77" s="59"/>
      <c r="M77" s="59"/>
      <c r="N77" s="59"/>
      <c r="O77" s="59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spans="1:25" ht="12" customHeight="1" x14ac:dyDescent="0.2">
      <c r="A78" s="62" t="s">
        <v>133</v>
      </c>
      <c r="B78" s="27">
        <v>42426</v>
      </c>
      <c r="C78" s="12" t="s">
        <v>234</v>
      </c>
      <c r="D78" s="58">
        <v>2541</v>
      </c>
      <c r="E78" s="19">
        <v>1800</v>
      </c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spans="1:25" ht="12" customHeight="1" x14ac:dyDescent="0.2">
      <c r="A79" s="57" t="s">
        <v>211</v>
      </c>
      <c r="B79" s="20">
        <v>42562</v>
      </c>
      <c r="C79" s="12" t="s">
        <v>237</v>
      </c>
      <c r="D79" s="58" t="s">
        <v>256</v>
      </c>
      <c r="E79" s="19">
        <v>1800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spans="1:25" ht="12" customHeight="1" x14ac:dyDescent="0.2">
      <c r="A80" s="61" t="s">
        <v>134</v>
      </c>
      <c r="B80" s="20">
        <v>42464</v>
      </c>
      <c r="C80" s="19" t="s">
        <v>234</v>
      </c>
      <c r="D80" s="58" t="s">
        <v>257</v>
      </c>
      <c r="E80" s="19">
        <v>1800</v>
      </c>
      <c r="F80" s="59"/>
      <c r="G80" s="59"/>
      <c r="H80" s="59"/>
      <c r="I80" s="59"/>
      <c r="J80" s="63"/>
      <c r="K80" s="64"/>
      <c r="L80" s="64"/>
      <c r="M80" s="64"/>
      <c r="N80" s="64"/>
      <c r="O80" s="64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spans="1:25" ht="12" customHeight="1" x14ac:dyDescent="0.2">
      <c r="A81" s="57" t="s">
        <v>212</v>
      </c>
      <c r="B81" s="20">
        <v>42583</v>
      </c>
      <c r="C81" s="12" t="s">
        <v>237</v>
      </c>
      <c r="D81" s="58">
        <v>2512</v>
      </c>
      <c r="E81" s="19">
        <v>1800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spans="1:25" ht="12" customHeight="1" x14ac:dyDescent="0.2">
      <c r="A82" s="57" t="s">
        <v>136</v>
      </c>
      <c r="B82" s="20">
        <v>42751</v>
      </c>
      <c r="C82" s="12" t="s">
        <v>234</v>
      </c>
      <c r="D82" s="58" t="s">
        <v>235</v>
      </c>
      <c r="E82" s="19">
        <v>1800</v>
      </c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spans="1:25" ht="12" customHeight="1" x14ac:dyDescent="0.2">
      <c r="A83" s="57" t="s">
        <v>214</v>
      </c>
      <c r="B83" s="20">
        <v>42863</v>
      </c>
      <c r="C83" s="12" t="s">
        <v>234</v>
      </c>
      <c r="D83" s="58" t="s">
        <v>235</v>
      </c>
      <c r="E83" s="19">
        <v>1800</v>
      </c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spans="1:25" ht="12" customHeight="1" x14ac:dyDescent="0.2">
      <c r="A84" s="57" t="s">
        <v>138</v>
      </c>
      <c r="B84" s="20">
        <v>42282</v>
      </c>
      <c r="C84" s="12" t="s">
        <v>234</v>
      </c>
      <c r="D84" s="58" t="s">
        <v>258</v>
      </c>
      <c r="E84" s="19">
        <v>1200</v>
      </c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spans="1:25" ht="12" customHeight="1" x14ac:dyDescent="0.2">
      <c r="A85" s="57" t="s">
        <v>215</v>
      </c>
      <c r="B85" s="20">
        <v>42416</v>
      </c>
      <c r="C85" s="12" t="s">
        <v>234</v>
      </c>
      <c r="D85" s="58" t="s">
        <v>235</v>
      </c>
      <c r="E85" s="19">
        <v>1800</v>
      </c>
      <c r="F85" s="59"/>
      <c r="G85" s="59"/>
      <c r="H85" s="59"/>
      <c r="I85" s="59"/>
      <c r="J85" s="63"/>
      <c r="K85" s="64"/>
      <c r="L85" s="64"/>
      <c r="M85" s="64"/>
      <c r="N85" s="64"/>
      <c r="O85" s="64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spans="1:25" ht="12" customHeight="1" x14ac:dyDescent="0.2">
      <c r="A86" s="57" t="s">
        <v>155</v>
      </c>
      <c r="B86" s="20">
        <v>42291</v>
      </c>
      <c r="C86" s="12" t="s">
        <v>237</v>
      </c>
      <c r="D86" s="58" t="s">
        <v>235</v>
      </c>
      <c r="E86" s="19">
        <v>1200</v>
      </c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spans="1:25" ht="12" customHeight="1" x14ac:dyDescent="0.2">
      <c r="A87" s="57" t="s">
        <v>156</v>
      </c>
      <c r="B87" s="20">
        <v>42327</v>
      </c>
      <c r="C87" s="12" t="s">
        <v>242</v>
      </c>
      <c r="D87" s="60" t="s">
        <v>259</v>
      </c>
      <c r="E87" s="19">
        <v>1800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spans="1:25" ht="12" customHeight="1" x14ac:dyDescent="0.2">
      <c r="A88" s="57" t="s">
        <v>216</v>
      </c>
      <c r="B88" s="20">
        <v>42443</v>
      </c>
      <c r="C88" s="12" t="s">
        <v>234</v>
      </c>
      <c r="D88" s="58" t="s">
        <v>235</v>
      </c>
      <c r="E88" s="19">
        <v>1800</v>
      </c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spans="1:25" ht="12" customHeight="1" x14ac:dyDescent="0.2">
      <c r="A89" s="57" t="s">
        <v>139</v>
      </c>
      <c r="B89" s="20">
        <v>42313</v>
      </c>
      <c r="C89" s="12" t="s">
        <v>237</v>
      </c>
      <c r="D89" s="58" t="s">
        <v>235</v>
      </c>
      <c r="E89" s="19">
        <v>1800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spans="1:25" ht="12" customHeight="1" x14ac:dyDescent="0.2">
      <c r="A90" s="57" t="s">
        <v>157</v>
      </c>
      <c r="B90" s="20">
        <v>42359</v>
      </c>
      <c r="C90" s="12" t="s">
        <v>234</v>
      </c>
      <c r="D90" s="58" t="s">
        <v>235</v>
      </c>
      <c r="E90" s="19">
        <v>1800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spans="1:25" ht="12" customHeight="1" x14ac:dyDescent="0.2">
      <c r="A91" s="57" t="s">
        <v>158</v>
      </c>
      <c r="B91" s="20">
        <v>42386</v>
      </c>
      <c r="C91" s="12" t="s">
        <v>234</v>
      </c>
      <c r="D91" s="58" t="s">
        <v>235</v>
      </c>
      <c r="E91" s="19">
        <v>1800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spans="1:25" ht="12" customHeight="1" x14ac:dyDescent="0.2">
      <c r="A92" s="57" t="s">
        <v>159</v>
      </c>
      <c r="B92" s="20">
        <v>42384</v>
      </c>
      <c r="C92" s="12" t="s">
        <v>234</v>
      </c>
      <c r="D92" s="58" t="s">
        <v>260</v>
      </c>
      <c r="E92" s="19">
        <v>1800</v>
      </c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spans="1:25" ht="12" customHeight="1" x14ac:dyDescent="0.2">
      <c r="A93" s="61" t="s">
        <v>217</v>
      </c>
      <c r="B93" s="20">
        <v>42513</v>
      </c>
      <c r="C93" s="12" t="s">
        <v>261</v>
      </c>
      <c r="D93" s="58" t="s">
        <v>262</v>
      </c>
      <c r="E93" s="19">
        <v>1800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spans="1:25" ht="12" customHeight="1" x14ac:dyDescent="0.2">
      <c r="A94" s="57" t="s">
        <v>160</v>
      </c>
      <c r="B94" s="20">
        <v>42381</v>
      </c>
      <c r="C94" s="12" t="s">
        <v>234</v>
      </c>
      <c r="D94" s="58">
        <v>1023</v>
      </c>
      <c r="E94" s="19">
        <v>1800</v>
      </c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spans="1:25" ht="12" customHeight="1" x14ac:dyDescent="0.2">
      <c r="A95" s="61" t="s">
        <v>218</v>
      </c>
      <c r="B95" s="20">
        <v>42503</v>
      </c>
      <c r="C95" s="12" t="s">
        <v>234</v>
      </c>
      <c r="D95" s="58">
        <v>1711</v>
      </c>
      <c r="E95" s="19">
        <v>1800</v>
      </c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spans="1:25" ht="12" customHeight="1" x14ac:dyDescent="0.2">
      <c r="A96" s="57" t="s">
        <v>161</v>
      </c>
      <c r="B96" s="20">
        <v>42395</v>
      </c>
      <c r="C96" s="12" t="s">
        <v>237</v>
      </c>
      <c r="D96" s="58">
        <v>1413</v>
      </c>
      <c r="E96" s="19">
        <v>1800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spans="1:25" ht="12" customHeight="1" x14ac:dyDescent="0.2">
      <c r="A97" s="61" t="s">
        <v>219</v>
      </c>
      <c r="B97" s="20">
        <v>42522</v>
      </c>
      <c r="C97" s="12" t="s">
        <v>237</v>
      </c>
      <c r="D97" s="58" t="s">
        <v>235</v>
      </c>
      <c r="E97" s="19">
        <v>1800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spans="1:25" ht="12" customHeight="1" x14ac:dyDescent="0.2">
      <c r="A98" s="57" t="s">
        <v>162</v>
      </c>
      <c r="B98" s="20">
        <v>42401</v>
      </c>
      <c r="C98" s="12" t="s">
        <v>237</v>
      </c>
      <c r="D98" s="58" t="s">
        <v>263</v>
      </c>
      <c r="E98" s="19">
        <v>1800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spans="1:25" ht="12" customHeight="1" x14ac:dyDescent="0.2">
      <c r="A99" s="57" t="s">
        <v>220</v>
      </c>
      <c r="B99" s="20">
        <v>42535</v>
      </c>
      <c r="C99" s="12" t="s">
        <v>236</v>
      </c>
      <c r="D99" s="58">
        <v>1041</v>
      </c>
      <c r="E99" s="19">
        <v>1800</v>
      </c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spans="1:25" ht="12" customHeight="1" x14ac:dyDescent="0.2">
      <c r="A100" s="61" t="s">
        <v>141</v>
      </c>
      <c r="B100" s="39">
        <v>42411</v>
      </c>
      <c r="C100" s="12" t="s">
        <v>237</v>
      </c>
      <c r="D100" s="58">
        <v>1413</v>
      </c>
      <c r="E100" s="19">
        <v>1800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spans="1:25" ht="12" customHeight="1" x14ac:dyDescent="0.2">
      <c r="A101" s="57" t="s">
        <v>221</v>
      </c>
      <c r="B101" s="20">
        <v>42559</v>
      </c>
      <c r="C101" s="12" t="s">
        <v>234</v>
      </c>
      <c r="D101" s="58" t="s">
        <v>235</v>
      </c>
      <c r="E101" s="19">
        <v>1800</v>
      </c>
      <c r="F101" s="63"/>
      <c r="G101" s="63"/>
      <c r="H101" s="63"/>
      <c r="I101" s="63"/>
      <c r="J101" s="60"/>
      <c r="K101" s="59"/>
      <c r="L101" s="59"/>
      <c r="M101" s="59"/>
      <c r="N101" s="59"/>
      <c r="O101" s="59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spans="1:25" ht="12" customHeight="1" x14ac:dyDescent="0.2">
      <c r="A102" s="57" t="s">
        <v>163</v>
      </c>
      <c r="B102" s="20">
        <v>42417</v>
      </c>
      <c r="C102" s="12" t="s">
        <v>234</v>
      </c>
      <c r="D102" s="58" t="s">
        <v>235</v>
      </c>
      <c r="E102" s="19">
        <v>1800</v>
      </c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spans="1:25" ht="12" customHeight="1" x14ac:dyDescent="0.2">
      <c r="A103" s="61" t="s">
        <v>223</v>
      </c>
      <c r="B103" s="20">
        <v>42552</v>
      </c>
      <c r="C103" s="12" t="s">
        <v>237</v>
      </c>
      <c r="D103" s="58" t="s">
        <v>235</v>
      </c>
      <c r="E103" s="19">
        <v>1800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spans="1:25" ht="12" customHeight="1" x14ac:dyDescent="0.2">
      <c r="A104" s="61" t="s">
        <v>88</v>
      </c>
      <c r="B104" s="20">
        <v>42459</v>
      </c>
      <c r="C104" s="12" t="s">
        <v>234</v>
      </c>
      <c r="D104" s="60" t="s">
        <v>264</v>
      </c>
      <c r="E104" s="19">
        <v>1800</v>
      </c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spans="1:25" ht="12" customHeight="1" x14ac:dyDescent="0.2">
      <c r="A105" s="61" t="s">
        <v>164</v>
      </c>
      <c r="B105" s="20">
        <v>42465</v>
      </c>
      <c r="C105" s="19" t="s">
        <v>234</v>
      </c>
      <c r="D105" s="60" t="s">
        <v>265</v>
      </c>
      <c r="E105" s="19">
        <v>1800</v>
      </c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spans="1:25" ht="12" customHeight="1" x14ac:dyDescent="0.2">
      <c r="A106" s="61" t="s">
        <v>224</v>
      </c>
      <c r="B106" s="20">
        <v>42587</v>
      </c>
      <c r="C106" s="12" t="s">
        <v>234</v>
      </c>
      <c r="D106" s="58" t="s">
        <v>235</v>
      </c>
      <c r="E106" s="19">
        <v>1800</v>
      </c>
      <c r="F106" s="63"/>
      <c r="G106" s="63"/>
      <c r="H106" s="63"/>
      <c r="I106" s="63"/>
      <c r="J106" s="63"/>
      <c r="K106" s="64"/>
      <c r="L106" s="64"/>
      <c r="M106" s="64"/>
      <c r="N106" s="64"/>
      <c r="O106" s="64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spans="1:25" ht="12" customHeight="1" x14ac:dyDescent="0.2">
      <c r="A107" s="57" t="s">
        <v>165</v>
      </c>
      <c r="B107" s="20">
        <v>42466</v>
      </c>
      <c r="C107" s="19" t="s">
        <v>234</v>
      </c>
      <c r="D107" s="60" t="s">
        <v>235</v>
      </c>
      <c r="E107" s="19">
        <v>1800</v>
      </c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spans="1:25" ht="12" customHeight="1" x14ac:dyDescent="0.2">
      <c r="A108" s="57" t="s">
        <v>226</v>
      </c>
      <c r="B108" s="20">
        <v>42594</v>
      </c>
      <c r="C108" s="12" t="s">
        <v>234</v>
      </c>
      <c r="D108" s="58" t="s">
        <v>235</v>
      </c>
      <c r="E108" s="19">
        <v>1800</v>
      </c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spans="1:25" ht="12" customHeight="1" x14ac:dyDescent="0.2">
      <c r="A109" s="57" t="s">
        <v>166</v>
      </c>
      <c r="B109" s="20">
        <v>42472</v>
      </c>
      <c r="C109" s="19" t="s">
        <v>234</v>
      </c>
      <c r="D109" s="58" t="s">
        <v>235</v>
      </c>
      <c r="E109" s="19">
        <v>1800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spans="1:25" ht="12" customHeight="1" x14ac:dyDescent="0.2">
      <c r="A110" s="57" t="s">
        <v>227</v>
      </c>
      <c r="B110" s="20">
        <v>42606</v>
      </c>
      <c r="C110" s="12" t="s">
        <v>237</v>
      </c>
      <c r="D110" s="58" t="s">
        <v>235</v>
      </c>
      <c r="E110" s="19">
        <v>1800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spans="1:25" ht="12" customHeight="1" x14ac:dyDescent="0.2">
      <c r="A111" s="57" t="s">
        <v>266</v>
      </c>
      <c r="B111" s="20">
        <v>42235</v>
      </c>
      <c r="C111" s="12" t="s">
        <v>237</v>
      </c>
      <c r="D111" s="58">
        <v>2512</v>
      </c>
      <c r="E111" s="19">
        <v>1200</v>
      </c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spans="1:25" ht="12" customHeight="1" x14ac:dyDescent="0.2">
      <c r="A112" s="57" t="s">
        <v>167</v>
      </c>
      <c r="B112" s="20">
        <v>42234</v>
      </c>
      <c r="C112" s="12" t="s">
        <v>234</v>
      </c>
      <c r="D112" s="58" t="s">
        <v>235</v>
      </c>
      <c r="E112" s="19">
        <v>1200</v>
      </c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spans="1:25" ht="12" customHeight="1" x14ac:dyDescent="0.2">
      <c r="A113" s="57" t="s">
        <v>228</v>
      </c>
      <c r="B113" s="20">
        <v>42373</v>
      </c>
      <c r="C113" s="12" t="s">
        <v>234</v>
      </c>
      <c r="D113" s="58" t="s">
        <v>235</v>
      </c>
      <c r="E113" s="19">
        <v>1800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spans="1:25" ht="12" customHeight="1" x14ac:dyDescent="0.2">
      <c r="A114" s="57" t="s">
        <v>168</v>
      </c>
      <c r="B114" s="20">
        <v>42237</v>
      </c>
      <c r="C114" s="12" t="s">
        <v>234</v>
      </c>
      <c r="D114" s="58" t="s">
        <v>235</v>
      </c>
      <c r="E114" s="19">
        <v>1200</v>
      </c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spans="1:25" ht="12" customHeight="1" x14ac:dyDescent="0.2">
      <c r="A115" s="57" t="s">
        <v>229</v>
      </c>
      <c r="B115" s="20">
        <v>42367</v>
      </c>
      <c r="C115" s="12" t="s">
        <v>234</v>
      </c>
      <c r="D115" s="58">
        <v>1823</v>
      </c>
      <c r="E115" s="19">
        <v>1800</v>
      </c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spans="1:25" ht="12" customHeight="1" x14ac:dyDescent="0.2">
      <c r="A116" s="57" t="s">
        <v>170</v>
      </c>
      <c r="B116" s="20">
        <v>42250</v>
      </c>
      <c r="C116" s="12" t="s">
        <v>234</v>
      </c>
      <c r="D116" s="58" t="s">
        <v>267</v>
      </c>
      <c r="E116" s="19">
        <v>1200</v>
      </c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spans="1:25" ht="12" customHeight="1" x14ac:dyDescent="0.2">
      <c r="A117" s="57" t="s">
        <v>230</v>
      </c>
      <c r="B117" s="20">
        <v>42373</v>
      </c>
      <c r="C117" s="12" t="s">
        <v>234</v>
      </c>
      <c r="D117" s="58" t="s">
        <v>235</v>
      </c>
      <c r="E117" s="19">
        <v>1800</v>
      </c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27" sqref="Q127"/>
    </sheetView>
  </sheetViews>
  <sheetFormatPr baseColWidth="10" defaultColWidth="8.83203125" defaultRowHeight="13" x14ac:dyDescent="0.15"/>
  <cols>
    <col min="1" max="1" width="12.5" style="49"/>
    <col min="4" max="4" width="8.83203125" style="65"/>
    <col min="13" max="13" width="7.1640625" customWidth="1"/>
    <col min="14" max="14" width="14.1640625"/>
    <col min="15" max="15" width="8.83203125" customWidth="1"/>
    <col min="16" max="16" width="13.1640625"/>
    <col min="17" max="17" width="54.83203125"/>
    <col min="18" max="22" width="19.5"/>
    <col min="23" max="32" width="15.83203125"/>
    <col min="33" max="38" width="13.6640625"/>
    <col min="39" max="1025" width="24.33203125"/>
  </cols>
  <sheetData>
    <row r="1" spans="1:19" s="49" customFormat="1" ht="12.75" customHeight="1" x14ac:dyDescent="0.15">
      <c r="A1" s="66" t="s">
        <v>15</v>
      </c>
      <c r="B1" s="66" t="s">
        <v>17</v>
      </c>
      <c r="C1" s="67" t="s">
        <v>268</v>
      </c>
      <c r="D1" s="68" t="s">
        <v>231</v>
      </c>
      <c r="E1" s="66" t="s">
        <v>233</v>
      </c>
      <c r="F1" s="66" t="s">
        <v>269</v>
      </c>
      <c r="G1" s="66" t="s">
        <v>270</v>
      </c>
      <c r="H1" s="66" t="s">
        <v>271</v>
      </c>
      <c r="I1" s="66" t="s">
        <v>272</v>
      </c>
      <c r="J1" s="66" t="s">
        <v>273</v>
      </c>
      <c r="K1" s="66" t="s">
        <v>148</v>
      </c>
      <c r="L1" s="49" t="s">
        <v>274</v>
      </c>
      <c r="M1" s="69" t="s">
        <v>275</v>
      </c>
      <c r="N1" s="69" t="s">
        <v>146</v>
      </c>
      <c r="O1" s="70" t="s">
        <v>276</v>
      </c>
      <c r="P1" s="69" t="s">
        <v>147</v>
      </c>
      <c r="Q1" s="66" t="s">
        <v>277</v>
      </c>
      <c r="R1" s="66"/>
      <c r="S1" s="66"/>
    </row>
    <row r="2" spans="1:19" ht="12" customHeight="1" x14ac:dyDescent="0.15">
      <c r="A2" s="66" t="s">
        <v>27</v>
      </c>
      <c r="B2" s="71">
        <v>42262</v>
      </c>
      <c r="C2" s="72" t="s">
        <v>278</v>
      </c>
      <c r="D2" s="73" t="s">
        <v>279</v>
      </c>
      <c r="E2" s="72">
        <f>IF(MMN!A2=MEG!A2,MEG!E2)</f>
        <v>1200</v>
      </c>
      <c r="F2" s="72">
        <v>1</v>
      </c>
      <c r="G2" s="72">
        <v>1</v>
      </c>
      <c r="H2" s="72">
        <v>1</v>
      </c>
      <c r="I2" s="72">
        <v>1</v>
      </c>
      <c r="J2" s="72">
        <f t="shared" ref="J2:J33" si="0">IF(AND(F2=1,G2=1,H2=1,I2=1),1,0)</f>
        <v>1</v>
      </c>
      <c r="K2" s="72">
        <v>1</v>
      </c>
      <c r="L2" s="72">
        <v>0</v>
      </c>
      <c r="M2" s="72">
        <v>41</v>
      </c>
      <c r="N2" s="74">
        <v>108</v>
      </c>
      <c r="O2" s="13" t="s">
        <v>28</v>
      </c>
      <c r="P2" s="74">
        <v>40</v>
      </c>
      <c r="Q2" s="72"/>
      <c r="R2" s="72"/>
      <c r="S2" s="72"/>
    </row>
    <row r="3" spans="1:19" ht="12" customHeight="1" x14ac:dyDescent="0.2">
      <c r="A3" s="66" t="s">
        <v>31</v>
      </c>
      <c r="B3" s="71">
        <v>42293</v>
      </c>
      <c r="C3" s="72" t="s">
        <v>278</v>
      </c>
      <c r="D3" s="73" t="s">
        <v>279</v>
      </c>
      <c r="E3" s="72">
        <f>IF(MMN!A3=MEG!A3,MEG!E3)</f>
        <v>1200</v>
      </c>
      <c r="F3" s="72">
        <v>1</v>
      </c>
      <c r="G3" s="72">
        <v>1</v>
      </c>
      <c r="H3" s="72">
        <v>1</v>
      </c>
      <c r="I3" s="72">
        <v>1</v>
      </c>
      <c r="J3" s="72">
        <f t="shared" si="0"/>
        <v>1</v>
      </c>
      <c r="K3" s="72">
        <v>1</v>
      </c>
      <c r="L3" s="72">
        <v>0</v>
      </c>
      <c r="M3" s="72">
        <v>22</v>
      </c>
      <c r="N3" s="74">
        <v>115</v>
      </c>
      <c r="O3" s="19" t="s">
        <v>28</v>
      </c>
      <c r="P3" s="74">
        <v>42</v>
      </c>
      <c r="Q3" s="72"/>
      <c r="R3" s="72"/>
      <c r="S3" s="72"/>
    </row>
    <row r="4" spans="1:19" ht="12" customHeight="1" x14ac:dyDescent="0.2">
      <c r="A4" s="66" t="s">
        <v>34</v>
      </c>
      <c r="B4" s="71">
        <v>42276</v>
      </c>
      <c r="C4" s="72" t="s">
        <v>278</v>
      </c>
      <c r="D4" s="73" t="s">
        <v>279</v>
      </c>
      <c r="E4" s="72">
        <f>IF(MMN!A4=MEG!A4,MEG!E4)</f>
        <v>1200</v>
      </c>
      <c r="F4" s="72">
        <v>1</v>
      </c>
      <c r="G4" s="72">
        <v>1</v>
      </c>
      <c r="H4" s="72">
        <v>1</v>
      </c>
      <c r="I4" s="72">
        <v>1</v>
      </c>
      <c r="J4" s="72">
        <f t="shared" si="0"/>
        <v>1</v>
      </c>
      <c r="K4" s="72">
        <v>1</v>
      </c>
      <c r="L4" s="72">
        <v>0</v>
      </c>
      <c r="M4" s="72">
        <v>45</v>
      </c>
      <c r="N4" s="74">
        <v>112</v>
      </c>
      <c r="O4" s="19" t="s">
        <v>35</v>
      </c>
      <c r="P4" s="74">
        <v>43</v>
      </c>
      <c r="Q4" s="72"/>
      <c r="R4" s="72"/>
      <c r="S4" s="72"/>
    </row>
    <row r="5" spans="1:19" ht="12" customHeight="1" x14ac:dyDescent="0.2">
      <c r="A5" s="66" t="s">
        <v>90</v>
      </c>
      <c r="B5" s="71">
        <v>42286</v>
      </c>
      <c r="C5" s="72" t="s">
        <v>278</v>
      </c>
      <c r="D5" s="73" t="s">
        <v>279</v>
      </c>
      <c r="E5" s="72">
        <f>IF(MMN!A5=MEG!A5,MEG!E5)</f>
        <v>1200</v>
      </c>
      <c r="F5" s="72">
        <v>1</v>
      </c>
      <c r="G5" s="72">
        <v>1</v>
      </c>
      <c r="H5" s="72">
        <v>1</v>
      </c>
      <c r="I5" s="72">
        <v>1</v>
      </c>
      <c r="J5" s="72">
        <f t="shared" si="0"/>
        <v>1</v>
      </c>
      <c r="K5" s="72">
        <v>1</v>
      </c>
      <c r="L5" s="72">
        <v>0</v>
      </c>
      <c r="M5" s="72">
        <v>46.5</v>
      </c>
      <c r="N5" s="74">
        <v>119</v>
      </c>
      <c r="O5" s="19" t="s">
        <v>35</v>
      </c>
      <c r="P5" s="74">
        <v>42</v>
      </c>
      <c r="Q5" s="72"/>
      <c r="R5" s="72"/>
      <c r="S5" s="72"/>
    </row>
    <row r="6" spans="1:19" ht="12" customHeight="1" x14ac:dyDescent="0.2">
      <c r="A6" s="66" t="s">
        <v>37</v>
      </c>
      <c r="B6" s="71">
        <v>42279</v>
      </c>
      <c r="C6" s="72" t="s">
        <v>278</v>
      </c>
      <c r="D6" s="73" t="s">
        <v>279</v>
      </c>
      <c r="E6" s="72">
        <f>IF(MMN!A6=MEG!A6,MEG!E6)</f>
        <v>1200</v>
      </c>
      <c r="F6" s="72">
        <v>1</v>
      </c>
      <c r="G6" s="72">
        <v>1</v>
      </c>
      <c r="H6" s="72">
        <v>1</v>
      </c>
      <c r="I6" s="72">
        <v>1</v>
      </c>
      <c r="J6" s="72">
        <f t="shared" si="0"/>
        <v>1</v>
      </c>
      <c r="K6" s="72">
        <v>1</v>
      </c>
      <c r="L6" s="72">
        <v>0</v>
      </c>
      <c r="M6" s="72">
        <v>43</v>
      </c>
      <c r="N6" s="74">
        <v>113</v>
      </c>
      <c r="O6" s="19" t="s">
        <v>28</v>
      </c>
      <c r="P6" s="74">
        <v>42</v>
      </c>
      <c r="Q6" s="72"/>
      <c r="R6" s="72"/>
      <c r="S6" s="72"/>
    </row>
    <row r="7" spans="1:19" ht="12" customHeight="1" x14ac:dyDescent="0.2">
      <c r="A7" s="66" t="s">
        <v>39</v>
      </c>
      <c r="B7" s="71">
        <v>42286</v>
      </c>
      <c r="C7" s="72" t="s">
        <v>280</v>
      </c>
      <c r="D7" s="73" t="s">
        <v>279</v>
      </c>
      <c r="E7" s="72">
        <f>IF(MMN!A7=MEG!A7,MEG!E7)</f>
        <v>1200</v>
      </c>
      <c r="F7" s="72">
        <v>1</v>
      </c>
      <c r="G7" s="72">
        <v>0</v>
      </c>
      <c r="H7" s="72">
        <v>0</v>
      </c>
      <c r="I7" s="72">
        <v>0</v>
      </c>
      <c r="J7" s="72">
        <f t="shared" si="0"/>
        <v>0</v>
      </c>
      <c r="K7" s="72">
        <v>1</v>
      </c>
      <c r="L7" s="72">
        <v>0</v>
      </c>
      <c r="M7" s="72">
        <v>40</v>
      </c>
      <c r="N7" s="74">
        <v>120</v>
      </c>
      <c r="O7" s="19" t="s">
        <v>35</v>
      </c>
      <c r="P7" s="74">
        <v>42</v>
      </c>
      <c r="Q7" s="72"/>
      <c r="R7" s="72"/>
      <c r="S7" s="72"/>
    </row>
    <row r="8" spans="1:19" ht="12" customHeight="1" x14ac:dyDescent="0.2">
      <c r="A8" s="66" t="s">
        <v>41</v>
      </c>
      <c r="B8" s="71">
        <v>42314</v>
      </c>
      <c r="C8" s="72" t="s">
        <v>281</v>
      </c>
      <c r="D8" s="73" t="s">
        <v>282</v>
      </c>
      <c r="E8" s="72">
        <f>IF(MMN!A8=MEG!A8,MEG!E8)</f>
        <v>1800</v>
      </c>
      <c r="F8" s="72">
        <v>1</v>
      </c>
      <c r="G8" s="72">
        <v>1</v>
      </c>
      <c r="H8" s="72">
        <v>1</v>
      </c>
      <c r="I8" s="72">
        <v>1</v>
      </c>
      <c r="J8" s="72">
        <f t="shared" si="0"/>
        <v>1</v>
      </c>
      <c r="K8" s="72">
        <v>1</v>
      </c>
      <c r="L8" s="72">
        <v>0</v>
      </c>
      <c r="M8" s="72">
        <v>21</v>
      </c>
      <c r="N8" s="74">
        <v>137</v>
      </c>
      <c r="O8" s="19" t="s">
        <v>28</v>
      </c>
      <c r="P8" s="74">
        <v>42</v>
      </c>
      <c r="Q8" s="72"/>
      <c r="R8" s="72"/>
      <c r="S8" s="72"/>
    </row>
    <row r="9" spans="1:19" ht="12" customHeight="1" x14ac:dyDescent="0.2">
      <c r="A9" s="66" t="s">
        <v>44</v>
      </c>
      <c r="B9" s="71">
        <v>42310</v>
      </c>
      <c r="C9" s="72" t="s">
        <v>278</v>
      </c>
      <c r="D9" s="73" t="s">
        <v>283</v>
      </c>
      <c r="E9" s="72">
        <f>IF(MMN!A9=MEG!A9,MEG!E9)</f>
        <v>1800</v>
      </c>
      <c r="F9" s="72">
        <v>1</v>
      </c>
      <c r="G9" s="72">
        <v>1</v>
      </c>
      <c r="H9" s="72">
        <v>1</v>
      </c>
      <c r="I9" s="72">
        <v>1</v>
      </c>
      <c r="J9" s="72">
        <f t="shared" si="0"/>
        <v>1</v>
      </c>
      <c r="K9" s="72">
        <v>1</v>
      </c>
      <c r="L9" s="72">
        <v>0</v>
      </c>
      <c r="M9" s="72">
        <v>42.5</v>
      </c>
      <c r="N9" s="74">
        <v>146</v>
      </c>
      <c r="O9" s="19" t="s">
        <v>28</v>
      </c>
      <c r="P9" s="74">
        <v>44</v>
      </c>
      <c r="Q9" s="72"/>
      <c r="R9" s="72"/>
      <c r="S9" s="72"/>
    </row>
    <row r="10" spans="1:19" ht="12" customHeight="1" x14ac:dyDescent="0.15">
      <c r="A10" s="66" t="s">
        <v>47</v>
      </c>
      <c r="B10" s="71">
        <v>42313</v>
      </c>
      <c r="C10" s="72" t="s">
        <v>278</v>
      </c>
      <c r="D10" s="73" t="s">
        <v>283</v>
      </c>
      <c r="E10" s="72">
        <f>IF(MMN!A10=MEG!A10,MEG!E10)</f>
        <v>1800</v>
      </c>
      <c r="F10" s="72">
        <v>1</v>
      </c>
      <c r="G10" s="72">
        <v>1</v>
      </c>
      <c r="H10" s="72">
        <v>1</v>
      </c>
      <c r="I10" s="72">
        <v>1</v>
      </c>
      <c r="J10" s="72">
        <f t="shared" si="0"/>
        <v>1</v>
      </c>
      <c r="K10" s="72">
        <v>1</v>
      </c>
      <c r="L10" s="72">
        <v>0</v>
      </c>
      <c r="M10" s="72">
        <v>42.5</v>
      </c>
      <c r="N10" s="74">
        <v>126</v>
      </c>
      <c r="O10" s="17" t="s">
        <v>35</v>
      </c>
      <c r="P10" s="74">
        <v>39</v>
      </c>
      <c r="Q10" s="72"/>
      <c r="R10" s="72"/>
      <c r="S10" s="72"/>
    </row>
    <row r="11" spans="1:19" ht="12" customHeight="1" x14ac:dyDescent="0.15">
      <c r="A11" s="66" t="s">
        <v>49</v>
      </c>
      <c r="B11" s="71">
        <v>42300</v>
      </c>
      <c r="C11" s="72" t="s">
        <v>278</v>
      </c>
      <c r="D11" s="73" t="s">
        <v>279</v>
      </c>
      <c r="E11" s="72">
        <f>IF(MMN!A11=MEG!A11,MEG!E11)</f>
        <v>1800</v>
      </c>
      <c r="F11" s="72">
        <v>1</v>
      </c>
      <c r="G11" s="72">
        <v>1</v>
      </c>
      <c r="H11" s="72">
        <v>1</v>
      </c>
      <c r="I11" s="72">
        <v>1</v>
      </c>
      <c r="J11" s="72">
        <f t="shared" si="0"/>
        <v>1</v>
      </c>
      <c r="K11" s="72">
        <v>0</v>
      </c>
      <c r="L11" s="72">
        <v>0</v>
      </c>
      <c r="M11" s="72">
        <v>11</v>
      </c>
      <c r="N11" s="74">
        <v>116</v>
      </c>
      <c r="O11" s="17" t="s">
        <v>35</v>
      </c>
      <c r="P11" s="74">
        <v>41</v>
      </c>
      <c r="Q11" s="72"/>
      <c r="R11" s="72"/>
      <c r="S11" s="72"/>
    </row>
    <row r="12" spans="1:19" ht="12" customHeight="1" x14ac:dyDescent="0.15">
      <c r="A12" s="66" t="s">
        <v>51</v>
      </c>
      <c r="B12" s="71">
        <v>42304</v>
      </c>
      <c r="C12" s="72" t="s">
        <v>278</v>
      </c>
      <c r="D12" s="73" t="s">
        <v>284</v>
      </c>
      <c r="E12" s="72">
        <f>IF(MMN!A12=MEG!A12,MEG!E12)</f>
        <v>1800</v>
      </c>
      <c r="F12" s="72">
        <v>1</v>
      </c>
      <c r="G12" s="72">
        <v>0</v>
      </c>
      <c r="H12" s="72">
        <v>0</v>
      </c>
      <c r="I12" s="72">
        <v>0</v>
      </c>
      <c r="J12" s="72">
        <f t="shared" si="0"/>
        <v>0</v>
      </c>
      <c r="K12" s="72">
        <v>1</v>
      </c>
      <c r="L12" s="72">
        <v>0</v>
      </c>
      <c r="M12" s="72">
        <v>40</v>
      </c>
      <c r="N12" s="74">
        <v>124</v>
      </c>
      <c r="O12" s="17" t="s">
        <v>28</v>
      </c>
      <c r="P12" s="74">
        <v>41</v>
      </c>
      <c r="Q12" s="72" t="s">
        <v>285</v>
      </c>
      <c r="R12" s="72"/>
      <c r="S12" s="72"/>
    </row>
    <row r="13" spans="1:19" ht="12" customHeight="1" x14ac:dyDescent="0.2">
      <c r="A13" s="66" t="s">
        <v>54</v>
      </c>
      <c r="B13" s="71">
        <v>42320</v>
      </c>
      <c r="C13" s="72" t="s">
        <v>278</v>
      </c>
      <c r="D13" s="73" t="s">
        <v>279</v>
      </c>
      <c r="E13" s="72">
        <f>IF(MMN!A13=MEG!A13,MEG!E13)</f>
        <v>1800</v>
      </c>
      <c r="F13" s="72">
        <v>1</v>
      </c>
      <c r="G13" s="72">
        <v>1</v>
      </c>
      <c r="H13" s="72">
        <v>1</v>
      </c>
      <c r="I13" s="72">
        <v>1</v>
      </c>
      <c r="J13" s="72">
        <f t="shared" si="0"/>
        <v>1</v>
      </c>
      <c r="K13" s="72">
        <v>1</v>
      </c>
      <c r="L13" s="72">
        <v>0</v>
      </c>
      <c r="M13" s="72">
        <v>22</v>
      </c>
      <c r="N13" s="74">
        <v>142</v>
      </c>
      <c r="O13" s="19" t="s">
        <v>35</v>
      </c>
      <c r="P13" s="74">
        <v>43</v>
      </c>
      <c r="Q13" s="72"/>
      <c r="R13" s="72"/>
      <c r="S13" s="72"/>
    </row>
    <row r="14" spans="1:19" ht="12" customHeight="1" x14ac:dyDescent="0.2">
      <c r="A14" s="66" t="s">
        <v>56</v>
      </c>
      <c r="B14" s="71">
        <v>42320</v>
      </c>
      <c r="C14" s="72" t="s">
        <v>286</v>
      </c>
      <c r="D14" s="73" t="s">
        <v>279</v>
      </c>
      <c r="E14" s="72">
        <f>IF(MMN!A14=MEG!A14,MEG!E14)</f>
        <v>1800</v>
      </c>
      <c r="F14" s="72">
        <v>1</v>
      </c>
      <c r="G14" s="72">
        <v>1</v>
      </c>
      <c r="H14" s="72">
        <v>1</v>
      </c>
      <c r="I14" s="72">
        <v>1</v>
      </c>
      <c r="J14" s="72">
        <f t="shared" si="0"/>
        <v>1</v>
      </c>
      <c r="K14" s="72">
        <v>1</v>
      </c>
      <c r="L14" s="72">
        <v>0</v>
      </c>
      <c r="M14" s="72">
        <v>40.5</v>
      </c>
      <c r="N14" s="74">
        <v>135</v>
      </c>
      <c r="O14" s="19" t="s">
        <v>35</v>
      </c>
      <c r="P14" s="74">
        <v>44</v>
      </c>
      <c r="Q14" s="72"/>
      <c r="R14" s="72"/>
      <c r="S14" s="72"/>
    </row>
    <row r="15" spans="1:19" ht="12" customHeight="1" x14ac:dyDescent="0.15">
      <c r="A15" s="66" t="s">
        <v>59</v>
      </c>
      <c r="B15" s="71">
        <v>42321</v>
      </c>
      <c r="C15" s="72" t="s">
        <v>278</v>
      </c>
      <c r="D15" s="73" t="s">
        <v>284</v>
      </c>
      <c r="E15" s="72">
        <f>IF(MMN!A15=MEG!A15,MEG!E15)</f>
        <v>1800</v>
      </c>
      <c r="F15" s="72">
        <v>1</v>
      </c>
      <c r="G15" s="72">
        <v>1</v>
      </c>
      <c r="H15" s="72">
        <v>1</v>
      </c>
      <c r="I15" s="72">
        <v>1</v>
      </c>
      <c r="J15" s="72">
        <f t="shared" si="0"/>
        <v>1</v>
      </c>
      <c r="K15" s="72">
        <v>1</v>
      </c>
      <c r="L15" s="72">
        <f>IF(AND(F15=1,G15=1,H15=1,I15=1,K15=1),1,0)</f>
        <v>1</v>
      </c>
      <c r="M15" s="72">
        <v>41.5</v>
      </c>
      <c r="N15" s="74">
        <v>65</v>
      </c>
      <c r="O15" s="74" t="s">
        <v>35</v>
      </c>
      <c r="P15" s="74">
        <v>37</v>
      </c>
      <c r="Q15" s="72"/>
      <c r="R15" s="72"/>
      <c r="S15" s="72"/>
    </row>
    <row r="16" spans="1:19" ht="12" customHeight="1" x14ac:dyDescent="0.15">
      <c r="A16" s="66" t="s">
        <v>171</v>
      </c>
      <c r="B16" s="71">
        <v>42462</v>
      </c>
      <c r="C16" s="72" t="s">
        <v>287</v>
      </c>
      <c r="D16" s="73" t="s">
        <v>288</v>
      </c>
      <c r="E16" s="72">
        <f>IF(MMN!A16=MEG!A16,MEG!E16)</f>
        <v>1800</v>
      </c>
      <c r="F16" s="72">
        <v>1</v>
      </c>
      <c r="G16" s="72">
        <v>1</v>
      </c>
      <c r="H16" s="72">
        <v>1</v>
      </c>
      <c r="I16" s="72">
        <v>1</v>
      </c>
      <c r="J16" s="72">
        <f t="shared" si="0"/>
        <v>1</v>
      </c>
      <c r="K16" s="72">
        <v>1</v>
      </c>
      <c r="L16" s="72">
        <f>IF(AND(F16=1,G16=1,H16=1,I16=1,K16=1),1,0)</f>
        <v>1</v>
      </c>
      <c r="M16" s="72">
        <v>41.5</v>
      </c>
      <c r="N16" s="74">
        <v>206</v>
      </c>
      <c r="O16" s="74" t="s">
        <v>35</v>
      </c>
      <c r="P16" s="74">
        <v>44</v>
      </c>
      <c r="Q16" s="72"/>
      <c r="R16" s="72"/>
      <c r="S16" s="72"/>
    </row>
    <row r="17" spans="1:19" ht="12" customHeight="1" x14ac:dyDescent="0.15">
      <c r="A17" s="66" t="s">
        <v>61</v>
      </c>
      <c r="B17" s="71">
        <v>42326</v>
      </c>
      <c r="C17" s="72" t="s">
        <v>278</v>
      </c>
      <c r="D17" s="73" t="s">
        <v>283</v>
      </c>
      <c r="E17" s="72">
        <f>IF(MMN!A17=MEG!A17,MEG!E17)</f>
        <v>1800</v>
      </c>
      <c r="F17" s="72">
        <v>1</v>
      </c>
      <c r="G17" s="72">
        <v>1</v>
      </c>
      <c r="H17" s="72">
        <v>1</v>
      </c>
      <c r="I17" s="72">
        <v>1</v>
      </c>
      <c r="J17" s="72">
        <f t="shared" si="0"/>
        <v>1</v>
      </c>
      <c r="K17" s="72">
        <v>1</v>
      </c>
      <c r="L17" s="72">
        <v>0</v>
      </c>
      <c r="M17" s="72">
        <v>30</v>
      </c>
      <c r="N17" s="74">
        <v>64</v>
      </c>
      <c r="O17" s="74" t="s">
        <v>28</v>
      </c>
      <c r="P17" s="74">
        <v>40</v>
      </c>
      <c r="Q17" s="72"/>
      <c r="R17" s="72"/>
      <c r="S17" s="72"/>
    </row>
    <row r="18" spans="1:19" ht="12" customHeight="1" x14ac:dyDescent="0.15">
      <c r="A18" s="66" t="s">
        <v>173</v>
      </c>
      <c r="B18" s="71">
        <v>42452</v>
      </c>
      <c r="C18" s="72" t="s">
        <v>289</v>
      </c>
      <c r="D18" s="73" t="s">
        <v>283</v>
      </c>
      <c r="E18" s="72">
        <f>IF(MMN!A18=MEG!A18,MEG!E18)</f>
        <v>1800</v>
      </c>
      <c r="F18" s="72">
        <v>1</v>
      </c>
      <c r="G18" s="72">
        <v>0</v>
      </c>
      <c r="H18" s="72">
        <v>0</v>
      </c>
      <c r="I18" s="72">
        <v>0</v>
      </c>
      <c r="J18" s="72">
        <f t="shared" si="0"/>
        <v>0</v>
      </c>
      <c r="K18" s="72">
        <v>1</v>
      </c>
      <c r="L18" s="72">
        <f>IF(AND(F18=1,G18=1,H18=1,I18=1,K18=1),1,0)</f>
        <v>0</v>
      </c>
      <c r="M18" s="72">
        <v>30</v>
      </c>
      <c r="N18" s="74">
        <v>194</v>
      </c>
      <c r="O18" s="74" t="s">
        <v>28</v>
      </c>
      <c r="P18" s="74">
        <v>44</v>
      </c>
      <c r="Q18" s="72" t="s">
        <v>285</v>
      </c>
      <c r="R18" s="72"/>
      <c r="S18" s="72"/>
    </row>
    <row r="19" spans="1:19" ht="12" customHeight="1" x14ac:dyDescent="0.15">
      <c r="A19" s="66" t="s">
        <v>63</v>
      </c>
      <c r="B19" s="71">
        <v>42309</v>
      </c>
      <c r="C19" s="72" t="s">
        <v>278</v>
      </c>
      <c r="D19" s="73" t="s">
        <v>282</v>
      </c>
      <c r="E19" s="72">
        <f>IF(MMN!A19=MEG!A19,MEG!E19)</f>
        <v>1800</v>
      </c>
      <c r="F19" s="72">
        <v>1</v>
      </c>
      <c r="G19" s="72">
        <v>1</v>
      </c>
      <c r="H19" s="72">
        <v>1</v>
      </c>
      <c r="I19" s="72">
        <v>1</v>
      </c>
      <c r="J19" s="72">
        <f t="shared" si="0"/>
        <v>1</v>
      </c>
      <c r="K19" s="72">
        <v>1</v>
      </c>
      <c r="L19" s="72">
        <v>0</v>
      </c>
      <c r="M19" s="72">
        <v>35</v>
      </c>
      <c r="N19" s="74">
        <v>126</v>
      </c>
      <c r="O19" s="74" t="s">
        <v>28</v>
      </c>
      <c r="P19" s="74">
        <v>41</v>
      </c>
      <c r="Q19" s="72"/>
      <c r="R19" s="72"/>
      <c r="S19" s="72"/>
    </row>
    <row r="20" spans="1:19" ht="12" customHeight="1" x14ac:dyDescent="0.15">
      <c r="A20" s="66" t="s">
        <v>92</v>
      </c>
      <c r="B20" s="71">
        <v>42325</v>
      </c>
      <c r="C20" s="72" t="s">
        <v>278</v>
      </c>
      <c r="D20" s="73" t="s">
        <v>290</v>
      </c>
      <c r="E20" s="72">
        <f>IF(MMN!A20=MEG!A20,MEG!E20)</f>
        <v>1800</v>
      </c>
      <c r="F20" s="72">
        <v>1</v>
      </c>
      <c r="G20" s="72">
        <v>1</v>
      </c>
      <c r="H20" s="72">
        <v>1</v>
      </c>
      <c r="I20" s="72">
        <v>1</v>
      </c>
      <c r="J20" s="72">
        <f t="shared" si="0"/>
        <v>1</v>
      </c>
      <c r="K20" s="72">
        <v>1</v>
      </c>
      <c r="L20" s="72">
        <f>IF(AND(F20=1,G20=1,H20=1,I20=1,K20=1),1,0)</f>
        <v>1</v>
      </c>
      <c r="M20" s="72">
        <v>63</v>
      </c>
      <c r="N20" s="74">
        <v>67</v>
      </c>
      <c r="O20" s="74" t="s">
        <v>35</v>
      </c>
      <c r="P20" s="74">
        <v>40</v>
      </c>
      <c r="Q20" s="72"/>
      <c r="R20" s="72"/>
      <c r="S20" s="72"/>
    </row>
    <row r="21" spans="1:19" ht="12" customHeight="1" x14ac:dyDescent="0.15">
      <c r="A21" s="66" t="s">
        <v>175</v>
      </c>
      <c r="B21" s="71">
        <v>42466</v>
      </c>
      <c r="C21" s="72" t="s">
        <v>278</v>
      </c>
      <c r="D21" s="73" t="s">
        <v>283</v>
      </c>
      <c r="E21" s="72">
        <f>IF(MMN!A21=MEG!A21,MEG!E21)</f>
        <v>1800</v>
      </c>
      <c r="F21" s="72">
        <v>1</v>
      </c>
      <c r="G21" s="72">
        <v>1</v>
      </c>
      <c r="H21" s="72">
        <v>1</v>
      </c>
      <c r="I21" s="72">
        <v>1</v>
      </c>
      <c r="J21" s="72">
        <f t="shared" si="0"/>
        <v>1</v>
      </c>
      <c r="K21" s="72">
        <v>1</v>
      </c>
      <c r="L21" s="72">
        <f>IF(AND(F21=1,G21=1,H21=1,I21=1,K21=1),1,0)</f>
        <v>1</v>
      </c>
      <c r="M21" s="72">
        <v>63</v>
      </c>
      <c r="N21" s="74">
        <v>208</v>
      </c>
      <c r="O21" s="74" t="s">
        <v>35</v>
      </c>
      <c r="P21" s="74">
        <v>44</v>
      </c>
      <c r="Q21" s="72"/>
      <c r="R21" s="72"/>
      <c r="S21" s="72"/>
    </row>
    <row r="22" spans="1:19" ht="12" customHeight="1" x14ac:dyDescent="0.15">
      <c r="A22" s="66" t="s">
        <v>65</v>
      </c>
      <c r="B22" s="71">
        <v>42332</v>
      </c>
      <c r="C22" s="72" t="s">
        <v>291</v>
      </c>
      <c r="D22" s="73" t="s">
        <v>279</v>
      </c>
      <c r="E22" s="72">
        <f>IF(MMN!A22=MEG!A22,MEG!E22)</f>
        <v>1800</v>
      </c>
      <c r="F22" s="72">
        <v>1</v>
      </c>
      <c r="G22" s="72">
        <v>1</v>
      </c>
      <c r="H22" s="72">
        <v>1</v>
      </c>
      <c r="I22" s="72">
        <v>0</v>
      </c>
      <c r="J22" s="72">
        <f t="shared" si="0"/>
        <v>0</v>
      </c>
      <c r="K22" s="72">
        <v>1</v>
      </c>
      <c r="L22" s="72">
        <f>IF(AND(F22=1,G22=1,H22=1,I22=1,K22=1),1,0)</f>
        <v>0</v>
      </c>
      <c r="M22" s="72">
        <v>35</v>
      </c>
      <c r="N22" s="74">
        <v>70</v>
      </c>
      <c r="O22" s="74" t="s">
        <v>35</v>
      </c>
      <c r="P22" s="74">
        <v>41</v>
      </c>
      <c r="Q22" s="72"/>
      <c r="R22" s="72"/>
      <c r="S22" s="72"/>
    </row>
    <row r="23" spans="1:19" ht="12" customHeight="1" x14ac:dyDescent="0.15">
      <c r="A23" s="66" t="s">
        <v>177</v>
      </c>
      <c r="B23" s="71">
        <v>42451</v>
      </c>
      <c r="C23" s="72" t="s">
        <v>292</v>
      </c>
      <c r="D23" s="73" t="s">
        <v>279</v>
      </c>
      <c r="E23" s="72">
        <f>IF(MMN!A23=MEG!A23,MEG!E23)</f>
        <v>1800</v>
      </c>
      <c r="F23" s="72">
        <v>1</v>
      </c>
      <c r="G23" s="72">
        <v>1</v>
      </c>
      <c r="H23" s="72">
        <v>1</v>
      </c>
      <c r="I23" s="72">
        <v>1</v>
      </c>
      <c r="J23" s="72">
        <f t="shared" si="0"/>
        <v>1</v>
      </c>
      <c r="K23" s="72">
        <v>1</v>
      </c>
      <c r="L23" s="72">
        <v>0</v>
      </c>
      <c r="M23" s="72">
        <v>35</v>
      </c>
      <c r="N23" s="74">
        <v>189</v>
      </c>
      <c r="O23" s="74" t="s">
        <v>35</v>
      </c>
      <c r="P23" s="74">
        <v>44</v>
      </c>
      <c r="Q23" s="72"/>
      <c r="R23" s="72"/>
      <c r="S23" s="72"/>
    </row>
    <row r="24" spans="1:19" ht="12" customHeight="1" x14ac:dyDescent="0.15">
      <c r="A24" s="66" t="s">
        <v>67</v>
      </c>
      <c r="B24" s="71">
        <v>42339</v>
      </c>
      <c r="C24" s="72" t="s">
        <v>278</v>
      </c>
      <c r="D24" s="73" t="s">
        <v>284</v>
      </c>
      <c r="E24" s="72">
        <f>IF(MMN!A24=MEG!A24,MEG!E24)</f>
        <v>1800</v>
      </c>
      <c r="F24" s="72">
        <v>1</v>
      </c>
      <c r="G24" s="72">
        <v>1</v>
      </c>
      <c r="H24" s="72">
        <v>1</v>
      </c>
      <c r="I24" s="72">
        <v>1</v>
      </c>
      <c r="J24" s="72">
        <f t="shared" si="0"/>
        <v>1</v>
      </c>
      <c r="K24" s="72">
        <v>1</v>
      </c>
      <c r="L24" s="72">
        <f>IF(AND(F24=1,G24=1,H24=1,I24=1,K24=1),1,0)</f>
        <v>1</v>
      </c>
      <c r="M24" s="72">
        <v>43</v>
      </c>
      <c r="N24" s="74">
        <v>60</v>
      </c>
      <c r="O24" s="74" t="s">
        <v>35</v>
      </c>
      <c r="P24" s="74">
        <v>39</v>
      </c>
      <c r="Q24" s="72"/>
      <c r="R24" s="72"/>
      <c r="S24" s="72"/>
    </row>
    <row r="25" spans="1:19" ht="12" customHeight="1" x14ac:dyDescent="0.15">
      <c r="A25" s="66" t="s">
        <v>179</v>
      </c>
      <c r="B25" s="71">
        <v>42464</v>
      </c>
      <c r="C25" s="72" t="s">
        <v>293</v>
      </c>
      <c r="D25" s="73" t="s">
        <v>279</v>
      </c>
      <c r="E25" s="72">
        <f>IF(MMN!A25=MEG!A25,MEG!E25)</f>
        <v>1800</v>
      </c>
      <c r="F25" s="72">
        <v>1</v>
      </c>
      <c r="G25" s="72">
        <v>1</v>
      </c>
      <c r="H25" s="72">
        <v>1</v>
      </c>
      <c r="I25" s="72">
        <v>1</v>
      </c>
      <c r="J25" s="72">
        <f t="shared" si="0"/>
        <v>1</v>
      </c>
      <c r="K25" s="72">
        <v>1</v>
      </c>
      <c r="L25" s="72">
        <f>IF(AND(F25=1,G25=1,H25=1,I25=1,K25=1),1,0)</f>
        <v>1</v>
      </c>
      <c r="M25" s="72">
        <v>43</v>
      </c>
      <c r="N25" s="74">
        <v>185</v>
      </c>
      <c r="O25" s="74" t="s">
        <v>35</v>
      </c>
      <c r="P25" s="74">
        <v>42</v>
      </c>
      <c r="Q25" s="72"/>
      <c r="R25" s="72"/>
      <c r="S25" s="72"/>
    </row>
    <row r="26" spans="1:19" ht="12" customHeight="1" x14ac:dyDescent="0.15">
      <c r="A26" s="66" t="s">
        <v>95</v>
      </c>
      <c r="B26" s="71">
        <v>42342</v>
      </c>
      <c r="C26" s="72" t="s">
        <v>278</v>
      </c>
      <c r="D26" s="73" t="s">
        <v>283</v>
      </c>
      <c r="E26" s="72">
        <f>IF(MMN!A26=MEG!A26,MEG!E26)</f>
        <v>1800</v>
      </c>
      <c r="F26" s="72">
        <v>1</v>
      </c>
      <c r="G26" s="72">
        <v>1</v>
      </c>
      <c r="H26" s="72">
        <v>1</v>
      </c>
      <c r="I26" s="72">
        <v>1</v>
      </c>
      <c r="J26" s="72">
        <f t="shared" si="0"/>
        <v>1</v>
      </c>
      <c r="K26" s="72">
        <v>1</v>
      </c>
      <c r="L26" s="72">
        <v>0</v>
      </c>
      <c r="M26" s="72">
        <v>55.5</v>
      </c>
      <c r="N26" s="74">
        <v>63</v>
      </c>
      <c r="O26" s="74" t="s">
        <v>28</v>
      </c>
      <c r="P26" s="74">
        <v>39</v>
      </c>
      <c r="Q26" s="72"/>
      <c r="R26" s="72"/>
      <c r="S26" s="72"/>
    </row>
    <row r="27" spans="1:19" ht="12" customHeight="1" x14ac:dyDescent="0.15">
      <c r="A27" s="66" t="s">
        <v>70</v>
      </c>
      <c r="B27" s="71">
        <v>42349</v>
      </c>
      <c r="C27" s="72" t="s">
        <v>278</v>
      </c>
      <c r="D27" s="73" t="s">
        <v>279</v>
      </c>
      <c r="E27" s="72">
        <f>IF(MMN!A27=MEG!A27,MEG!E27)</f>
        <v>1800</v>
      </c>
      <c r="F27" s="72">
        <v>1</v>
      </c>
      <c r="G27" s="72">
        <v>1</v>
      </c>
      <c r="H27" s="72">
        <v>1</v>
      </c>
      <c r="I27" s="72">
        <v>1</v>
      </c>
      <c r="J27" s="72">
        <f t="shared" si="0"/>
        <v>1</v>
      </c>
      <c r="K27" s="72">
        <v>1</v>
      </c>
      <c r="L27" s="72">
        <f>IF(AND(F27=1,G27=1,H27=1,I27=1,K27=1),1,0)</f>
        <v>1</v>
      </c>
      <c r="M27" s="72">
        <v>42</v>
      </c>
      <c r="N27" s="74">
        <v>75</v>
      </c>
      <c r="O27" s="74" t="s">
        <v>35</v>
      </c>
      <c r="P27" s="74">
        <v>39</v>
      </c>
      <c r="Q27" s="72"/>
      <c r="R27" s="72"/>
      <c r="S27" s="72"/>
    </row>
    <row r="28" spans="1:19" ht="12" customHeight="1" x14ac:dyDescent="0.15">
      <c r="A28" s="66" t="s">
        <v>181</v>
      </c>
      <c r="B28" s="71">
        <v>42464</v>
      </c>
      <c r="C28" s="72" t="s">
        <v>278</v>
      </c>
      <c r="D28" s="73" t="s">
        <v>294</v>
      </c>
      <c r="E28" s="72">
        <f>IF(MMN!A28=MEG!A28,MEG!E28)</f>
        <v>1800</v>
      </c>
      <c r="F28" s="72">
        <v>1</v>
      </c>
      <c r="G28" s="72">
        <v>1</v>
      </c>
      <c r="H28" s="72">
        <v>1</v>
      </c>
      <c r="I28" s="72">
        <v>1</v>
      </c>
      <c r="J28" s="72">
        <f t="shared" si="0"/>
        <v>1</v>
      </c>
      <c r="K28" s="72">
        <v>1</v>
      </c>
      <c r="L28" s="72">
        <f>IF(AND(F28=1,G28=1,H28=1,I28=1,K28=1),1,0)</f>
        <v>1</v>
      </c>
      <c r="M28" s="72">
        <v>42</v>
      </c>
      <c r="N28" s="74">
        <v>190</v>
      </c>
      <c r="O28" s="74" t="s">
        <v>35</v>
      </c>
      <c r="P28" s="74">
        <v>44</v>
      </c>
      <c r="Q28" s="72"/>
      <c r="R28" s="72"/>
      <c r="S28" s="72"/>
    </row>
    <row r="29" spans="1:19" ht="12" customHeight="1" x14ac:dyDescent="0.15">
      <c r="A29" s="66" t="s">
        <v>72</v>
      </c>
      <c r="B29" s="71">
        <v>42374</v>
      </c>
      <c r="C29" s="72" t="s">
        <v>278</v>
      </c>
      <c r="D29" s="73" t="s">
        <v>279</v>
      </c>
      <c r="E29" s="72">
        <f>IF(MMN!A29=MEG!A29,MEG!E29)</f>
        <v>1800</v>
      </c>
      <c r="F29" s="72">
        <v>1</v>
      </c>
      <c r="G29" s="72">
        <v>1</v>
      </c>
      <c r="H29" s="72">
        <v>1</v>
      </c>
      <c r="I29" s="72">
        <v>1</v>
      </c>
      <c r="J29" s="72">
        <f t="shared" si="0"/>
        <v>1</v>
      </c>
      <c r="K29" s="72">
        <v>1</v>
      </c>
      <c r="L29" s="72">
        <v>0</v>
      </c>
      <c r="M29" s="72">
        <v>43</v>
      </c>
      <c r="N29" s="74">
        <v>62</v>
      </c>
      <c r="O29" s="74" t="s">
        <v>35</v>
      </c>
      <c r="P29" s="74">
        <v>42</v>
      </c>
      <c r="Q29" s="72"/>
      <c r="R29" s="72"/>
      <c r="S29" s="72"/>
    </row>
    <row r="30" spans="1:19" ht="12" customHeight="1" x14ac:dyDescent="0.15">
      <c r="A30" s="66" t="s">
        <v>74</v>
      </c>
      <c r="B30" s="71">
        <v>42383</v>
      </c>
      <c r="C30" s="72" t="s">
        <v>278</v>
      </c>
      <c r="D30" s="73" t="s">
        <v>283</v>
      </c>
      <c r="E30" s="72">
        <f>IF(MMN!A30=MEG!A30,MEG!E30)</f>
        <v>1800</v>
      </c>
      <c r="F30" s="72">
        <v>1</v>
      </c>
      <c r="G30" s="72">
        <v>1</v>
      </c>
      <c r="H30" s="72">
        <v>0</v>
      </c>
      <c r="I30" s="72">
        <v>0</v>
      </c>
      <c r="J30" s="72">
        <f t="shared" si="0"/>
        <v>0</v>
      </c>
      <c r="K30" s="72">
        <v>1</v>
      </c>
      <c r="L30" s="72">
        <f t="shared" ref="L30:L36" si="1">IF(AND(F30=1,G30=1,H30=1,I30=1,K30=1),1,0)</f>
        <v>0</v>
      </c>
      <c r="M30" s="72">
        <v>42</v>
      </c>
      <c r="N30" s="74">
        <v>60</v>
      </c>
      <c r="O30" s="74" t="s">
        <v>28</v>
      </c>
      <c r="P30" s="74">
        <v>39</v>
      </c>
      <c r="Q30" s="72" t="s">
        <v>285</v>
      </c>
      <c r="R30" s="72"/>
      <c r="S30" s="72"/>
    </row>
    <row r="31" spans="1:19" ht="12" customHeight="1" x14ac:dyDescent="0.15">
      <c r="A31" s="66" t="s">
        <v>75</v>
      </c>
      <c r="B31" s="71">
        <v>42394</v>
      </c>
      <c r="C31" s="72" t="s">
        <v>295</v>
      </c>
      <c r="D31" s="73" t="s">
        <v>279</v>
      </c>
      <c r="E31" s="72">
        <f>IF(MMN!A31=MEG!A31,MEG!E31)</f>
        <v>1800</v>
      </c>
      <c r="F31" s="72">
        <v>1</v>
      </c>
      <c r="G31" s="72">
        <v>1</v>
      </c>
      <c r="H31" s="72">
        <v>1</v>
      </c>
      <c r="I31" s="72">
        <v>1</v>
      </c>
      <c r="J31" s="72">
        <f t="shared" si="0"/>
        <v>1</v>
      </c>
      <c r="K31" s="72">
        <v>1</v>
      </c>
      <c r="L31" s="72">
        <f t="shared" si="1"/>
        <v>1</v>
      </c>
      <c r="M31" s="72">
        <v>35</v>
      </c>
      <c r="N31" s="74">
        <v>57</v>
      </c>
      <c r="O31" s="74" t="s">
        <v>28</v>
      </c>
      <c r="P31" s="74">
        <v>40</v>
      </c>
      <c r="Q31" s="72"/>
      <c r="R31" s="72"/>
      <c r="S31" s="72"/>
    </row>
    <row r="32" spans="1:19" ht="12" customHeight="1" x14ac:dyDescent="0.15">
      <c r="A32" s="66" t="s">
        <v>183</v>
      </c>
      <c r="B32" s="71">
        <v>42528</v>
      </c>
      <c r="C32" s="72" t="s">
        <v>278</v>
      </c>
      <c r="D32" s="73" t="s">
        <v>283</v>
      </c>
      <c r="E32" s="72">
        <f>IF(MMN!A32=MEG!A32,MEG!E32)</f>
        <v>1800</v>
      </c>
      <c r="F32" s="72">
        <v>1</v>
      </c>
      <c r="G32" s="72">
        <v>1</v>
      </c>
      <c r="H32" s="72">
        <v>1</v>
      </c>
      <c r="I32" s="72">
        <v>1</v>
      </c>
      <c r="J32" s="72">
        <f t="shared" si="0"/>
        <v>1</v>
      </c>
      <c r="K32" s="72">
        <v>1</v>
      </c>
      <c r="L32" s="72">
        <f t="shared" si="1"/>
        <v>1</v>
      </c>
      <c r="M32" s="72">
        <v>35</v>
      </c>
      <c r="N32" s="74">
        <v>191</v>
      </c>
      <c r="O32" s="74" t="s">
        <v>28</v>
      </c>
      <c r="P32" s="74">
        <v>43</v>
      </c>
      <c r="Q32" s="72"/>
      <c r="R32" s="72"/>
      <c r="S32" s="72"/>
    </row>
    <row r="33" spans="1:19" ht="12" customHeight="1" x14ac:dyDescent="0.15">
      <c r="A33" s="66" t="s">
        <v>77</v>
      </c>
      <c r="B33" s="71">
        <v>42395</v>
      </c>
      <c r="C33" s="72" t="s">
        <v>296</v>
      </c>
      <c r="D33" s="73" t="s">
        <v>283</v>
      </c>
      <c r="E33" s="72">
        <f>IF(MMN!A33=MEG!A33,MEG!E33)</f>
        <v>1800</v>
      </c>
      <c r="F33" s="72">
        <v>1</v>
      </c>
      <c r="G33" s="72">
        <v>1</v>
      </c>
      <c r="H33" s="72">
        <v>1</v>
      </c>
      <c r="I33" s="72">
        <v>1</v>
      </c>
      <c r="J33" s="72">
        <f t="shared" si="0"/>
        <v>1</v>
      </c>
      <c r="K33" s="72">
        <v>1</v>
      </c>
      <c r="L33" s="72">
        <f t="shared" si="1"/>
        <v>1</v>
      </c>
      <c r="M33" s="72">
        <v>22</v>
      </c>
      <c r="N33" s="74">
        <v>54</v>
      </c>
      <c r="O33" s="74" t="s">
        <v>35</v>
      </c>
      <c r="P33" s="74">
        <v>39</v>
      </c>
      <c r="Q33" s="72"/>
      <c r="R33" s="72"/>
      <c r="S33" s="72"/>
    </row>
    <row r="34" spans="1:19" ht="12" customHeight="1" x14ac:dyDescent="0.15">
      <c r="A34" s="66" t="s">
        <v>185</v>
      </c>
      <c r="B34" s="71">
        <v>42534</v>
      </c>
      <c r="C34" s="72" t="s">
        <v>278</v>
      </c>
      <c r="D34" s="73" t="s">
        <v>283</v>
      </c>
      <c r="E34" s="72">
        <f>IF(MMN!A34=MEG!A34,MEG!E34)</f>
        <v>1800</v>
      </c>
      <c r="F34" s="72">
        <v>1</v>
      </c>
      <c r="G34" s="72">
        <v>1</v>
      </c>
      <c r="H34" s="72">
        <v>1</v>
      </c>
      <c r="I34" s="72">
        <v>1</v>
      </c>
      <c r="J34" s="72">
        <f t="shared" ref="J34:J65" si="2">IF(AND(F34=1,G34=1,H34=1,I34=1),1,0)</f>
        <v>1</v>
      </c>
      <c r="K34" s="72">
        <v>1</v>
      </c>
      <c r="L34" s="72">
        <f t="shared" si="1"/>
        <v>1</v>
      </c>
      <c r="M34" s="72">
        <v>22</v>
      </c>
      <c r="N34" s="74">
        <v>193</v>
      </c>
      <c r="O34" s="74" t="s">
        <v>35</v>
      </c>
      <c r="P34" s="74">
        <v>44</v>
      </c>
      <c r="Q34" s="72"/>
      <c r="R34" s="72"/>
      <c r="S34" s="72"/>
    </row>
    <row r="35" spans="1:19" ht="12" customHeight="1" x14ac:dyDescent="0.15">
      <c r="A35" s="66" t="s">
        <v>79</v>
      </c>
      <c r="B35" s="71">
        <v>42398</v>
      </c>
      <c r="C35" s="72" t="s">
        <v>297</v>
      </c>
      <c r="D35" s="73" t="s">
        <v>283</v>
      </c>
      <c r="E35" s="72">
        <f>IF(MMN!A35=MEG!A35,MEG!E35)</f>
        <v>1800</v>
      </c>
      <c r="F35" s="72">
        <v>1</v>
      </c>
      <c r="G35" s="72">
        <v>1</v>
      </c>
      <c r="H35" s="72">
        <v>1</v>
      </c>
      <c r="I35" s="72">
        <v>1</v>
      </c>
      <c r="J35" s="72">
        <f t="shared" si="2"/>
        <v>1</v>
      </c>
      <c r="K35" s="72">
        <v>0</v>
      </c>
      <c r="L35" s="72">
        <f t="shared" si="1"/>
        <v>0</v>
      </c>
      <c r="M35" s="72">
        <v>40.5</v>
      </c>
      <c r="N35" s="74">
        <v>57</v>
      </c>
      <c r="O35" s="74" t="s">
        <v>35</v>
      </c>
      <c r="P35" s="74">
        <v>41</v>
      </c>
      <c r="Q35" s="72"/>
      <c r="R35" s="72"/>
      <c r="S35" s="72"/>
    </row>
    <row r="36" spans="1:19" ht="12" customHeight="1" x14ac:dyDescent="0.15">
      <c r="A36" s="66" t="s">
        <v>187</v>
      </c>
      <c r="B36" s="71">
        <v>42535</v>
      </c>
      <c r="C36" s="72" t="s">
        <v>278</v>
      </c>
      <c r="D36" s="73" t="s">
        <v>279</v>
      </c>
      <c r="E36" s="72">
        <f>IF(MMN!A36=MEG!A36,MEG!E36)</f>
        <v>1800</v>
      </c>
      <c r="F36" s="72">
        <v>1</v>
      </c>
      <c r="G36" s="72">
        <v>1</v>
      </c>
      <c r="H36" s="72">
        <v>1</v>
      </c>
      <c r="I36" s="72">
        <v>1</v>
      </c>
      <c r="J36" s="72">
        <f t="shared" si="2"/>
        <v>1</v>
      </c>
      <c r="K36" s="72">
        <v>0</v>
      </c>
      <c r="L36" s="72">
        <f t="shared" si="1"/>
        <v>0</v>
      </c>
      <c r="M36" s="72">
        <v>40.5</v>
      </c>
      <c r="N36" s="74">
        <v>194</v>
      </c>
      <c r="O36" s="74" t="s">
        <v>35</v>
      </c>
      <c r="P36" s="74">
        <v>46</v>
      </c>
      <c r="Q36" s="72"/>
      <c r="R36" s="72"/>
      <c r="S36" s="72"/>
    </row>
    <row r="37" spans="1:19" ht="12" customHeight="1" x14ac:dyDescent="0.15">
      <c r="A37" s="66" t="s">
        <v>80</v>
      </c>
      <c r="B37" s="71">
        <v>42410</v>
      </c>
      <c r="C37" s="72" t="s">
        <v>298</v>
      </c>
      <c r="D37" s="73" t="s">
        <v>283</v>
      </c>
      <c r="E37" s="72">
        <f>IF(MMN!A37=MEG!A37,MEG!E37)</f>
        <v>1800</v>
      </c>
      <c r="F37" s="72">
        <v>1</v>
      </c>
      <c r="G37" s="72">
        <v>1</v>
      </c>
      <c r="H37" s="72">
        <v>1</v>
      </c>
      <c r="I37" s="72">
        <v>1</v>
      </c>
      <c r="J37" s="72">
        <f t="shared" si="2"/>
        <v>1</v>
      </c>
      <c r="K37" s="72">
        <v>1</v>
      </c>
      <c r="L37" s="72">
        <v>0</v>
      </c>
      <c r="M37" s="72">
        <v>41</v>
      </c>
      <c r="N37" s="74">
        <v>53</v>
      </c>
      <c r="O37" s="74" t="s">
        <v>28</v>
      </c>
      <c r="P37" s="74">
        <v>39</v>
      </c>
      <c r="Q37" s="72"/>
      <c r="R37" s="72"/>
      <c r="S37" s="72"/>
    </row>
    <row r="38" spans="1:19" ht="12" customHeight="1" x14ac:dyDescent="0.15">
      <c r="A38" s="66" t="s">
        <v>188</v>
      </c>
      <c r="B38" s="71">
        <v>42558</v>
      </c>
      <c r="C38" s="72" t="s">
        <v>278</v>
      </c>
      <c r="D38" s="73" t="s">
        <v>279</v>
      </c>
      <c r="E38" s="72">
        <f>IF(MMN!A38=MEG!A38,MEG!E38)</f>
        <v>1800</v>
      </c>
      <c r="F38" s="72">
        <v>1</v>
      </c>
      <c r="G38" s="72">
        <v>0</v>
      </c>
      <c r="H38" s="72">
        <v>0</v>
      </c>
      <c r="I38" s="72">
        <v>0</v>
      </c>
      <c r="J38" s="72">
        <f t="shared" si="2"/>
        <v>0</v>
      </c>
      <c r="K38" s="72">
        <v>1</v>
      </c>
      <c r="L38" s="72">
        <f t="shared" ref="L38:L46" si="3">IF(AND(F38=1,G38=1,H38=1,I38=1,K38=1),1,0)</f>
        <v>0</v>
      </c>
      <c r="M38" s="72">
        <v>41</v>
      </c>
      <c r="N38" s="74">
        <v>201</v>
      </c>
      <c r="O38" s="74" t="s">
        <v>28</v>
      </c>
      <c r="P38" s="74">
        <v>49</v>
      </c>
      <c r="Q38" s="75" t="s">
        <v>299</v>
      </c>
      <c r="R38" s="75"/>
      <c r="S38" s="75"/>
    </row>
    <row r="39" spans="1:19" ht="12" customHeight="1" x14ac:dyDescent="0.15">
      <c r="A39" s="66" t="s">
        <v>82</v>
      </c>
      <c r="B39" s="71">
        <v>42426</v>
      </c>
      <c r="C39" s="72" t="s">
        <v>278</v>
      </c>
      <c r="D39" s="73" t="s">
        <v>283</v>
      </c>
      <c r="E39" s="72">
        <f>IF(MMN!A39=MEG!A39,MEG!E39)</f>
        <v>1800</v>
      </c>
      <c r="F39" s="72">
        <v>1</v>
      </c>
      <c r="G39" s="72">
        <v>1</v>
      </c>
      <c r="H39" s="72">
        <v>1</v>
      </c>
      <c r="I39" s="72">
        <v>1</v>
      </c>
      <c r="J39" s="72">
        <f t="shared" si="2"/>
        <v>1</v>
      </c>
      <c r="K39" s="72">
        <v>1</v>
      </c>
      <c r="L39" s="72">
        <f t="shared" si="3"/>
        <v>1</v>
      </c>
      <c r="M39" s="72">
        <v>36.5</v>
      </c>
      <c r="N39" s="74">
        <v>54</v>
      </c>
      <c r="O39" s="74" t="s">
        <v>28</v>
      </c>
      <c r="P39" s="74">
        <v>39</v>
      </c>
      <c r="Q39" s="72"/>
      <c r="R39" s="72"/>
      <c r="S39" s="72"/>
    </row>
    <row r="40" spans="1:19" ht="12" customHeight="1" x14ac:dyDescent="0.15">
      <c r="A40" s="66" t="s">
        <v>190</v>
      </c>
      <c r="B40" s="71">
        <v>42550</v>
      </c>
      <c r="C40" s="72" t="s">
        <v>300</v>
      </c>
      <c r="D40" s="73" t="s">
        <v>279</v>
      </c>
      <c r="E40" s="72">
        <f>IF(MMN!A40=MEG!A40,MEG!E40)</f>
        <v>1800</v>
      </c>
      <c r="F40" s="72">
        <v>1</v>
      </c>
      <c r="G40" s="72">
        <v>1</v>
      </c>
      <c r="H40" s="72">
        <v>1</v>
      </c>
      <c r="I40" s="72">
        <v>1</v>
      </c>
      <c r="J40" s="72">
        <f t="shared" si="2"/>
        <v>1</v>
      </c>
      <c r="K40" s="72">
        <v>1</v>
      </c>
      <c r="L40" s="72">
        <f t="shared" si="3"/>
        <v>1</v>
      </c>
      <c r="M40" s="72">
        <v>36.5</v>
      </c>
      <c r="N40" s="74">
        <v>188</v>
      </c>
      <c r="O40" s="74" t="s">
        <v>28</v>
      </c>
      <c r="P40" s="74">
        <v>43</v>
      </c>
      <c r="Q40" s="72"/>
      <c r="R40" s="72"/>
      <c r="S40" s="72"/>
    </row>
    <row r="41" spans="1:19" ht="12" customHeight="1" x14ac:dyDescent="0.15">
      <c r="A41" s="66" t="s">
        <v>84</v>
      </c>
      <c r="B41" s="71">
        <v>42467</v>
      </c>
      <c r="C41" s="72" t="s">
        <v>278</v>
      </c>
      <c r="D41" s="73" t="s">
        <v>279</v>
      </c>
      <c r="E41" s="72">
        <f>IF(MMN!A41=MEG!A41,MEG!E41)</f>
        <v>1800</v>
      </c>
      <c r="F41" s="72">
        <v>1</v>
      </c>
      <c r="G41" s="72">
        <v>1</v>
      </c>
      <c r="H41" s="72">
        <v>1</v>
      </c>
      <c r="I41" s="72">
        <v>1</v>
      </c>
      <c r="J41" s="72">
        <f t="shared" si="2"/>
        <v>1</v>
      </c>
      <c r="K41" s="72">
        <v>0</v>
      </c>
      <c r="L41" s="72">
        <f t="shared" si="3"/>
        <v>0</v>
      </c>
      <c r="M41" s="72">
        <v>40</v>
      </c>
      <c r="N41" s="74">
        <v>62</v>
      </c>
      <c r="O41" s="74" t="s">
        <v>35</v>
      </c>
      <c r="P41" s="74">
        <v>40</v>
      </c>
      <c r="Q41" s="72"/>
      <c r="R41" s="72"/>
      <c r="S41" s="72"/>
    </row>
    <row r="42" spans="1:19" ht="12" customHeight="1" x14ac:dyDescent="0.15">
      <c r="A42" s="66" t="s">
        <v>85</v>
      </c>
      <c r="B42" s="71">
        <v>42467</v>
      </c>
      <c r="C42" s="72" t="s">
        <v>278</v>
      </c>
      <c r="D42" s="73" t="s">
        <v>279</v>
      </c>
      <c r="E42" s="72">
        <f>IF(MMN!A42=MEG!A42,MEG!E42)</f>
        <v>1800</v>
      </c>
      <c r="F42" s="72">
        <v>1</v>
      </c>
      <c r="G42" s="72">
        <v>1</v>
      </c>
      <c r="H42" s="72">
        <v>1</v>
      </c>
      <c r="I42" s="72">
        <v>1</v>
      </c>
      <c r="J42" s="72">
        <f t="shared" si="2"/>
        <v>1</v>
      </c>
      <c r="K42" s="72">
        <v>0</v>
      </c>
      <c r="L42" s="72">
        <f t="shared" si="3"/>
        <v>0</v>
      </c>
      <c r="M42" s="72">
        <v>32</v>
      </c>
      <c r="N42" s="74">
        <v>62</v>
      </c>
      <c r="O42" s="74" t="s">
        <v>28</v>
      </c>
      <c r="P42" s="74">
        <v>39.5</v>
      </c>
      <c r="Q42" s="72"/>
      <c r="R42" s="72"/>
      <c r="S42" s="72"/>
    </row>
    <row r="43" spans="1:19" ht="12" customHeight="1" x14ac:dyDescent="0.15">
      <c r="A43" s="66" t="s">
        <v>192</v>
      </c>
      <c r="B43" s="71">
        <v>42598</v>
      </c>
      <c r="C43" s="72" t="s">
        <v>278</v>
      </c>
      <c r="D43" s="73" t="s">
        <v>279</v>
      </c>
      <c r="E43" s="72">
        <f>IF(MMN!A43=MEG!A43,MEG!E43)</f>
        <v>1800</v>
      </c>
      <c r="F43" s="72">
        <v>1</v>
      </c>
      <c r="G43" s="72">
        <v>1</v>
      </c>
      <c r="H43" s="72">
        <v>1</v>
      </c>
      <c r="I43" s="72">
        <v>1</v>
      </c>
      <c r="J43" s="72">
        <f t="shared" si="2"/>
        <v>1</v>
      </c>
      <c r="K43" s="72">
        <v>0</v>
      </c>
      <c r="L43" s="72">
        <f t="shared" si="3"/>
        <v>0</v>
      </c>
      <c r="M43" s="72">
        <v>32</v>
      </c>
      <c r="N43" s="74">
        <v>197</v>
      </c>
      <c r="O43" s="74" t="s">
        <v>28</v>
      </c>
      <c r="P43" s="74">
        <v>46</v>
      </c>
      <c r="Q43" s="72"/>
      <c r="R43" s="72"/>
      <c r="S43" s="72"/>
    </row>
    <row r="44" spans="1:19" ht="12" customHeight="1" x14ac:dyDescent="0.15">
      <c r="A44" s="66" t="s">
        <v>87</v>
      </c>
      <c r="B44" s="71">
        <v>42475</v>
      </c>
      <c r="C44" s="72" t="s">
        <v>301</v>
      </c>
      <c r="D44" s="73" t="s">
        <v>283</v>
      </c>
      <c r="E44" s="72">
        <f>IF(MMN!A44=MEG!A44,MEG!E44)</f>
        <v>1800</v>
      </c>
      <c r="F44" s="72">
        <v>1</v>
      </c>
      <c r="G44" s="72">
        <v>1</v>
      </c>
      <c r="H44" s="72">
        <v>1</v>
      </c>
      <c r="I44" s="72">
        <v>1</v>
      </c>
      <c r="J44" s="72">
        <f t="shared" si="2"/>
        <v>1</v>
      </c>
      <c r="K44" s="72">
        <v>0</v>
      </c>
      <c r="L44" s="72">
        <f t="shared" si="3"/>
        <v>0</v>
      </c>
      <c r="M44" s="72">
        <v>21</v>
      </c>
      <c r="N44" s="74">
        <v>57</v>
      </c>
      <c r="O44" s="74" t="s">
        <v>28</v>
      </c>
      <c r="P44" s="74">
        <v>38</v>
      </c>
      <c r="Q44" s="72"/>
      <c r="R44" s="72"/>
      <c r="S44" s="72"/>
    </row>
    <row r="45" spans="1:19" ht="12" customHeight="1" x14ac:dyDescent="0.15">
      <c r="A45" s="66" t="s">
        <v>194</v>
      </c>
      <c r="B45" s="71">
        <v>42604</v>
      </c>
      <c r="C45" s="72" t="s">
        <v>278</v>
      </c>
      <c r="D45" s="73" t="s">
        <v>290</v>
      </c>
      <c r="E45" s="72">
        <f>IF(MMN!A45=MEG!A45,MEG!E45)</f>
        <v>1800</v>
      </c>
      <c r="F45" s="72">
        <v>1</v>
      </c>
      <c r="G45" s="72">
        <v>1</v>
      </c>
      <c r="H45" s="72">
        <v>1</v>
      </c>
      <c r="I45" s="72">
        <v>1</v>
      </c>
      <c r="J45" s="72">
        <f t="shared" si="2"/>
        <v>1</v>
      </c>
      <c r="K45" s="72">
        <v>0</v>
      </c>
      <c r="L45" s="72">
        <f t="shared" si="3"/>
        <v>0</v>
      </c>
      <c r="M45" s="72">
        <v>21</v>
      </c>
      <c r="N45" s="74">
        <v>186</v>
      </c>
      <c r="O45" s="74" t="s">
        <v>28</v>
      </c>
      <c r="P45" s="74">
        <v>43</v>
      </c>
      <c r="Q45" s="72"/>
      <c r="R45" s="72"/>
      <c r="S45" s="72"/>
    </row>
    <row r="46" spans="1:19" ht="12" customHeight="1" x14ac:dyDescent="0.15">
      <c r="A46" s="66" t="s">
        <v>96</v>
      </c>
      <c r="B46" s="71">
        <v>42263</v>
      </c>
      <c r="C46" s="72" t="s">
        <v>278</v>
      </c>
      <c r="D46" s="73" t="s">
        <v>279</v>
      </c>
      <c r="E46" s="72">
        <f>IF(MMN!A46=MEG!A46,MEG!E46)</f>
        <v>1200</v>
      </c>
      <c r="F46" s="72">
        <v>1</v>
      </c>
      <c r="G46" s="72">
        <v>0</v>
      </c>
      <c r="H46" s="72">
        <v>0</v>
      </c>
      <c r="I46" s="72">
        <v>0</v>
      </c>
      <c r="J46" s="72">
        <f t="shared" si="2"/>
        <v>0</v>
      </c>
      <c r="K46" s="72">
        <v>1</v>
      </c>
      <c r="L46" s="72">
        <f t="shared" si="3"/>
        <v>0</v>
      </c>
      <c r="M46" s="72">
        <v>57</v>
      </c>
      <c r="N46" s="74">
        <v>121</v>
      </c>
      <c r="O46" s="74" t="s">
        <v>28</v>
      </c>
      <c r="P46" s="74">
        <v>41</v>
      </c>
      <c r="Q46" s="72" t="s">
        <v>302</v>
      </c>
      <c r="R46" s="72"/>
      <c r="S46" s="72"/>
    </row>
    <row r="47" spans="1:19" ht="12" customHeight="1" x14ac:dyDescent="0.15">
      <c r="A47" s="66" t="s">
        <v>98</v>
      </c>
      <c r="B47" s="71">
        <v>42262</v>
      </c>
      <c r="C47" s="72" t="s">
        <v>278</v>
      </c>
      <c r="D47" s="73" t="s">
        <v>279</v>
      </c>
      <c r="E47" s="72">
        <f>IF(MMN!A47=MEG!A47,MEG!E47)</f>
        <v>1200</v>
      </c>
      <c r="F47" s="72">
        <v>1</v>
      </c>
      <c r="G47" s="72">
        <v>1</v>
      </c>
      <c r="H47" s="72">
        <v>1</v>
      </c>
      <c r="I47" s="72">
        <v>1</v>
      </c>
      <c r="J47" s="72">
        <f t="shared" si="2"/>
        <v>1</v>
      </c>
      <c r="K47" s="72">
        <v>1</v>
      </c>
      <c r="L47" s="72">
        <v>0</v>
      </c>
      <c r="M47" s="72">
        <v>56</v>
      </c>
      <c r="N47" s="74">
        <v>114</v>
      </c>
      <c r="O47" s="74" t="s">
        <v>35</v>
      </c>
      <c r="P47" s="74">
        <v>43</v>
      </c>
      <c r="Q47" s="72"/>
      <c r="R47" s="72"/>
      <c r="S47" s="72"/>
    </row>
    <row r="48" spans="1:19" ht="12" customHeight="1" x14ac:dyDescent="0.15">
      <c r="A48" s="66" t="s">
        <v>100</v>
      </c>
      <c r="B48" s="71">
        <v>42268</v>
      </c>
      <c r="C48" s="72" t="s">
        <v>303</v>
      </c>
      <c r="D48" s="73" t="s">
        <v>279</v>
      </c>
      <c r="E48" s="72">
        <f>IF(MMN!A48=MEG!A48,MEG!E48)</f>
        <v>1200</v>
      </c>
      <c r="F48" s="72">
        <v>1</v>
      </c>
      <c r="G48" s="72">
        <v>1</v>
      </c>
      <c r="H48" s="72">
        <v>1</v>
      </c>
      <c r="I48" s="72">
        <v>1</v>
      </c>
      <c r="J48" s="72">
        <f t="shared" si="2"/>
        <v>1</v>
      </c>
      <c r="K48" s="72">
        <v>1</v>
      </c>
      <c r="L48" s="72">
        <v>0</v>
      </c>
      <c r="M48" s="72">
        <v>66</v>
      </c>
      <c r="N48" s="74">
        <v>116</v>
      </c>
      <c r="O48" s="74" t="s">
        <v>35</v>
      </c>
      <c r="P48" s="74">
        <v>43</v>
      </c>
      <c r="Q48" s="72"/>
      <c r="R48" s="72"/>
      <c r="S48" s="72"/>
    </row>
    <row r="49" spans="1:19" ht="12" customHeight="1" x14ac:dyDescent="0.15">
      <c r="A49" s="66" t="s">
        <v>101</v>
      </c>
      <c r="B49" s="71">
        <v>42272</v>
      </c>
      <c r="C49" s="72" t="s">
        <v>304</v>
      </c>
      <c r="D49" s="73" t="s">
        <v>279</v>
      </c>
      <c r="E49" s="72">
        <f>IF(MMN!A49=MEG!A49,MEG!E49)</f>
        <v>1200</v>
      </c>
      <c r="F49" s="72">
        <v>1</v>
      </c>
      <c r="G49" s="72">
        <v>0</v>
      </c>
      <c r="H49" s="72">
        <v>0</v>
      </c>
      <c r="I49" s="72">
        <v>0</v>
      </c>
      <c r="J49" s="72">
        <f t="shared" si="2"/>
        <v>0</v>
      </c>
      <c r="K49" s="72">
        <v>1</v>
      </c>
      <c r="L49" s="72">
        <v>0</v>
      </c>
      <c r="M49" s="72">
        <v>66</v>
      </c>
      <c r="N49" s="74">
        <v>113</v>
      </c>
      <c r="O49" s="74" t="s">
        <v>28</v>
      </c>
      <c r="P49" s="74">
        <v>40</v>
      </c>
      <c r="Q49" s="72" t="s">
        <v>302</v>
      </c>
      <c r="R49" s="72"/>
      <c r="S49" s="72"/>
    </row>
    <row r="50" spans="1:19" ht="12" customHeight="1" x14ac:dyDescent="0.15">
      <c r="A50" s="66" t="s">
        <v>102</v>
      </c>
      <c r="B50" s="71">
        <v>42275</v>
      </c>
      <c r="C50" s="72" t="s">
        <v>305</v>
      </c>
      <c r="D50" s="73" t="s">
        <v>279</v>
      </c>
      <c r="E50" s="72">
        <f>IF(MMN!A50=MEG!A50,MEG!E50)</f>
        <v>1200</v>
      </c>
      <c r="F50" s="72">
        <v>1</v>
      </c>
      <c r="G50" s="72">
        <v>1</v>
      </c>
      <c r="H50" s="72">
        <v>1</v>
      </c>
      <c r="I50" s="72">
        <v>1</v>
      </c>
      <c r="J50" s="72">
        <f t="shared" si="2"/>
        <v>1</v>
      </c>
      <c r="K50" s="72">
        <v>1</v>
      </c>
      <c r="L50" s="72">
        <v>0</v>
      </c>
      <c r="M50" s="72">
        <v>61</v>
      </c>
      <c r="N50" s="74">
        <v>120</v>
      </c>
      <c r="O50" s="74" t="s">
        <v>28</v>
      </c>
      <c r="P50" s="74">
        <v>41</v>
      </c>
      <c r="Q50" s="72"/>
      <c r="R50" s="72"/>
      <c r="S50" s="72"/>
    </row>
    <row r="51" spans="1:19" ht="12" customHeight="1" x14ac:dyDescent="0.15">
      <c r="A51" s="66" t="s">
        <v>104</v>
      </c>
      <c r="B51" s="71">
        <v>42282</v>
      </c>
      <c r="C51" s="72" t="s">
        <v>278</v>
      </c>
      <c r="D51" s="73" t="s">
        <v>279</v>
      </c>
      <c r="E51" s="72">
        <f>IF(MMN!A51=MEG!A51,MEG!E51)</f>
        <v>1200</v>
      </c>
      <c r="F51" s="72">
        <v>1</v>
      </c>
      <c r="G51" s="72">
        <v>1</v>
      </c>
      <c r="H51" s="72">
        <v>1</v>
      </c>
      <c r="I51" s="72">
        <v>1</v>
      </c>
      <c r="J51" s="72">
        <f t="shared" si="2"/>
        <v>1</v>
      </c>
      <c r="K51" s="72">
        <v>1</v>
      </c>
      <c r="L51" s="72">
        <v>0</v>
      </c>
      <c r="M51" s="72">
        <v>64.5</v>
      </c>
      <c r="N51" s="74">
        <v>57</v>
      </c>
      <c r="O51" s="74" t="s">
        <v>28</v>
      </c>
      <c r="P51" s="74">
        <v>39</v>
      </c>
      <c r="Q51" s="72"/>
      <c r="R51" s="72"/>
      <c r="S51" s="72"/>
    </row>
    <row r="52" spans="1:19" ht="12" customHeight="1" x14ac:dyDescent="0.15">
      <c r="A52" s="66" t="s">
        <v>196</v>
      </c>
      <c r="B52" s="71">
        <v>42426</v>
      </c>
      <c r="C52" s="72" t="s">
        <v>306</v>
      </c>
      <c r="D52" s="73" t="s">
        <v>279</v>
      </c>
      <c r="E52" s="72">
        <f>IF(MMN!A52=MEG!A52,MEG!E52)</f>
        <v>1800</v>
      </c>
      <c r="F52" s="72">
        <v>0</v>
      </c>
      <c r="G52" s="72">
        <v>0</v>
      </c>
      <c r="H52" s="72">
        <v>0</v>
      </c>
      <c r="I52" s="72">
        <v>0</v>
      </c>
      <c r="J52" s="72">
        <f t="shared" si="2"/>
        <v>0</v>
      </c>
      <c r="K52" s="72">
        <v>1</v>
      </c>
      <c r="L52" s="72">
        <f>IF(AND(F52=1,G52=1,H52=1,I52=1,K52=1),1,0)</f>
        <v>0</v>
      </c>
      <c r="M52" s="72">
        <v>64.5</v>
      </c>
      <c r="N52" s="74">
        <v>193</v>
      </c>
      <c r="O52" s="74" t="s">
        <v>28</v>
      </c>
      <c r="P52" s="74">
        <v>44</v>
      </c>
      <c r="Q52" s="72"/>
      <c r="R52" s="72"/>
      <c r="S52" s="72"/>
    </row>
    <row r="53" spans="1:19" ht="12" customHeight="1" x14ac:dyDescent="0.15">
      <c r="A53" s="66" t="s">
        <v>106</v>
      </c>
      <c r="B53" s="71">
        <v>42283</v>
      </c>
      <c r="C53" s="72" t="s">
        <v>307</v>
      </c>
      <c r="D53" s="73" t="s">
        <v>279</v>
      </c>
      <c r="E53" s="72">
        <f>IF(MMN!A53=MEG!A53,MEG!E53)</f>
        <v>1200</v>
      </c>
      <c r="F53" s="72">
        <v>1</v>
      </c>
      <c r="G53" s="72">
        <v>1</v>
      </c>
      <c r="H53" s="72">
        <v>1</v>
      </c>
      <c r="I53" s="72">
        <v>1</v>
      </c>
      <c r="J53" s="72">
        <f t="shared" si="2"/>
        <v>1</v>
      </c>
      <c r="K53" s="72">
        <v>1</v>
      </c>
      <c r="L53" s="72">
        <f>IF(AND(F53=1,G53=1,H53=1,I53=1,K53=1),1,0)</f>
        <v>1</v>
      </c>
      <c r="M53" s="72">
        <v>66</v>
      </c>
      <c r="N53" s="74">
        <v>54</v>
      </c>
      <c r="O53" s="74" t="s">
        <v>28</v>
      </c>
      <c r="P53" s="74">
        <v>40</v>
      </c>
      <c r="Q53" s="72"/>
      <c r="R53" s="72"/>
      <c r="S53" s="72"/>
    </row>
    <row r="54" spans="1:19" ht="12" customHeight="1" x14ac:dyDescent="0.15">
      <c r="A54" s="66" t="s">
        <v>197</v>
      </c>
      <c r="B54" s="71">
        <v>42425</v>
      </c>
      <c r="C54" s="72" t="s">
        <v>278</v>
      </c>
      <c r="D54" s="73" t="s">
        <v>283</v>
      </c>
      <c r="E54" s="72">
        <f>IF(MMN!A54=MEG!A54,MEG!E54)</f>
        <v>1800</v>
      </c>
      <c r="F54" s="72">
        <v>1</v>
      </c>
      <c r="G54" s="72">
        <v>1</v>
      </c>
      <c r="H54" s="72">
        <v>1</v>
      </c>
      <c r="I54" s="72">
        <v>1</v>
      </c>
      <c r="J54" s="72">
        <f t="shared" si="2"/>
        <v>1</v>
      </c>
      <c r="K54" s="72">
        <v>1</v>
      </c>
      <c r="L54" s="72">
        <f>IF(AND(F54=1,G54=1,H54=1,I54=1,K54=1),1,0)</f>
        <v>1</v>
      </c>
      <c r="M54" s="72">
        <v>66</v>
      </c>
      <c r="N54" s="74">
        <v>189</v>
      </c>
      <c r="O54" s="74" t="s">
        <v>28</v>
      </c>
      <c r="P54" s="74">
        <v>45</v>
      </c>
      <c r="Q54" s="72"/>
      <c r="R54" s="72"/>
      <c r="S54" s="72"/>
    </row>
    <row r="55" spans="1:19" ht="12" customHeight="1" x14ac:dyDescent="0.15">
      <c r="A55" s="66" t="s">
        <v>107</v>
      </c>
      <c r="B55" s="71">
        <v>42296</v>
      </c>
      <c r="C55" s="72" t="s">
        <v>308</v>
      </c>
      <c r="D55" s="73" t="s">
        <v>279</v>
      </c>
      <c r="E55" s="72">
        <f>IF(MMN!A55=MEG!A55,MEG!E55)</f>
        <v>1800</v>
      </c>
      <c r="F55" s="72">
        <v>1</v>
      </c>
      <c r="G55" s="72">
        <v>1</v>
      </c>
      <c r="H55" s="72">
        <v>1</v>
      </c>
      <c r="I55" s="72">
        <v>1</v>
      </c>
      <c r="J55" s="72">
        <f t="shared" si="2"/>
        <v>1</v>
      </c>
      <c r="K55" s="72">
        <v>1</v>
      </c>
      <c r="L55" s="72">
        <f>IF(AND(F55=1,G55=1,H55=1,I55=1,K55=1),1,0)</f>
        <v>1</v>
      </c>
      <c r="M55" s="72">
        <v>60.5</v>
      </c>
      <c r="N55" s="74">
        <v>63</v>
      </c>
      <c r="O55" s="74" t="s">
        <v>28</v>
      </c>
      <c r="P55" s="74">
        <v>38</v>
      </c>
      <c r="Q55" s="72"/>
      <c r="R55" s="72"/>
      <c r="S55" s="72"/>
    </row>
    <row r="56" spans="1:19" ht="12" customHeight="1" x14ac:dyDescent="0.15">
      <c r="A56" s="66" t="s">
        <v>198</v>
      </c>
      <c r="B56" s="71">
        <v>42422</v>
      </c>
      <c r="C56" s="72" t="s">
        <v>278</v>
      </c>
      <c r="D56" s="73" t="s">
        <v>283</v>
      </c>
      <c r="E56" s="72">
        <f>IF(MMN!A56=MEG!A56,MEG!E56)</f>
        <v>1800</v>
      </c>
      <c r="F56" s="72">
        <v>1</v>
      </c>
      <c r="G56" s="72">
        <v>1</v>
      </c>
      <c r="H56" s="72">
        <v>1</v>
      </c>
      <c r="I56" s="72">
        <v>1</v>
      </c>
      <c r="J56" s="72">
        <f t="shared" si="2"/>
        <v>1</v>
      </c>
      <c r="K56" s="72">
        <v>1</v>
      </c>
      <c r="L56" s="72">
        <f>IF(AND(F56=1,G56=1,H56=1,I56=1,K56=1),1,0)</f>
        <v>1</v>
      </c>
      <c r="M56" s="72">
        <v>60.5</v>
      </c>
      <c r="N56" s="74">
        <v>189</v>
      </c>
      <c r="O56" s="74" t="s">
        <v>28</v>
      </c>
      <c r="P56" s="74">
        <v>43</v>
      </c>
      <c r="Q56" s="72"/>
      <c r="R56" s="72"/>
      <c r="S56" s="72"/>
    </row>
    <row r="57" spans="1:19" ht="12" customHeight="1" x14ac:dyDescent="0.15">
      <c r="A57" s="66" t="s">
        <v>109</v>
      </c>
      <c r="B57" s="71">
        <v>42312</v>
      </c>
      <c r="C57" s="72" t="s">
        <v>278</v>
      </c>
      <c r="D57" s="73" t="s">
        <v>284</v>
      </c>
      <c r="E57" s="72">
        <f>IF(MMN!A57=MEG!A57,MEG!E57)</f>
        <v>1800</v>
      </c>
      <c r="F57" s="72">
        <v>1</v>
      </c>
      <c r="G57" s="72">
        <v>1</v>
      </c>
      <c r="H57" s="72">
        <v>1</v>
      </c>
      <c r="I57" s="72">
        <v>1</v>
      </c>
      <c r="J57" s="72">
        <f t="shared" si="2"/>
        <v>1</v>
      </c>
      <c r="K57" s="72">
        <v>1</v>
      </c>
      <c r="L57" s="72">
        <v>0</v>
      </c>
      <c r="M57" s="72">
        <v>66</v>
      </c>
      <c r="N57" s="74">
        <v>147</v>
      </c>
      <c r="O57" s="74" t="s">
        <v>35</v>
      </c>
      <c r="P57" s="74">
        <v>44</v>
      </c>
      <c r="Q57" s="72"/>
      <c r="R57" s="72"/>
      <c r="S57" s="72"/>
    </row>
    <row r="58" spans="1:19" ht="12" customHeight="1" x14ac:dyDescent="0.15">
      <c r="A58" s="66" t="s">
        <v>111</v>
      </c>
      <c r="B58" s="71">
        <v>42331</v>
      </c>
      <c r="C58" s="72" t="s">
        <v>278</v>
      </c>
      <c r="D58" s="73" t="s">
        <v>279</v>
      </c>
      <c r="E58" s="72">
        <f>IF(MMN!A58=MEG!A58,MEG!E58)</f>
        <v>1800</v>
      </c>
      <c r="F58" s="72">
        <v>1</v>
      </c>
      <c r="G58" s="72">
        <v>1</v>
      </c>
      <c r="H58" s="72">
        <v>1</v>
      </c>
      <c r="I58" s="72">
        <v>1</v>
      </c>
      <c r="J58" s="72">
        <f t="shared" si="2"/>
        <v>1</v>
      </c>
      <c r="K58" s="72">
        <v>1</v>
      </c>
      <c r="L58" s="72">
        <v>0</v>
      </c>
      <c r="M58" s="72">
        <v>66</v>
      </c>
      <c r="N58" s="74">
        <v>122</v>
      </c>
      <c r="O58" s="74" t="s">
        <v>35</v>
      </c>
      <c r="P58" s="74">
        <v>43</v>
      </c>
      <c r="Q58" s="72"/>
      <c r="R58" s="72"/>
      <c r="S58" s="72"/>
    </row>
    <row r="59" spans="1:19" ht="12" customHeight="1" x14ac:dyDescent="0.15">
      <c r="A59" s="66" t="s">
        <v>113</v>
      </c>
      <c r="B59" s="71">
        <v>42328</v>
      </c>
      <c r="C59" s="72" t="s">
        <v>278</v>
      </c>
      <c r="D59" s="73" t="s">
        <v>279</v>
      </c>
      <c r="E59" s="72">
        <f>IF(MMN!A59=MEG!A59,MEG!E59)</f>
        <v>1800</v>
      </c>
      <c r="F59" s="72">
        <v>1</v>
      </c>
      <c r="G59" s="72">
        <v>1</v>
      </c>
      <c r="H59" s="72">
        <v>1</v>
      </c>
      <c r="I59" s="72">
        <v>1</v>
      </c>
      <c r="J59" s="72">
        <f t="shared" si="2"/>
        <v>1</v>
      </c>
      <c r="K59" s="72">
        <v>1</v>
      </c>
      <c r="L59" s="72">
        <v>0</v>
      </c>
      <c r="M59" s="72">
        <v>66</v>
      </c>
      <c r="N59" s="74">
        <v>125</v>
      </c>
      <c r="O59" s="74" t="s">
        <v>35</v>
      </c>
      <c r="P59" s="74">
        <v>43</v>
      </c>
      <c r="Q59" s="72"/>
      <c r="R59" s="72"/>
      <c r="S59" s="72"/>
    </row>
    <row r="60" spans="1:19" ht="12" customHeight="1" x14ac:dyDescent="0.15">
      <c r="A60" s="66" t="s">
        <v>115</v>
      </c>
      <c r="B60" s="71">
        <v>42324</v>
      </c>
      <c r="C60" s="72" t="s">
        <v>309</v>
      </c>
      <c r="D60" s="73" t="s">
        <v>283</v>
      </c>
      <c r="E60" s="72">
        <f>IF(MMN!A60=MEG!A60,MEG!E60)</f>
        <v>1800</v>
      </c>
      <c r="F60" s="72">
        <v>1</v>
      </c>
      <c r="G60" s="72">
        <v>1</v>
      </c>
      <c r="H60" s="72">
        <v>1</v>
      </c>
      <c r="I60" s="72">
        <v>1</v>
      </c>
      <c r="J60" s="72">
        <f t="shared" si="2"/>
        <v>1</v>
      </c>
      <c r="K60" s="72">
        <v>1</v>
      </c>
      <c r="L60" s="72">
        <f>IF(AND(F60=1,G60=1,H60=1,I60=1,K60=1),1,0)</f>
        <v>1</v>
      </c>
      <c r="M60" s="72">
        <v>59.5</v>
      </c>
      <c r="N60" s="74">
        <v>60</v>
      </c>
      <c r="O60" s="74" t="s">
        <v>28</v>
      </c>
      <c r="P60" s="74">
        <v>42</v>
      </c>
      <c r="Q60" s="72"/>
      <c r="R60" s="72"/>
      <c r="S60" s="72"/>
    </row>
    <row r="61" spans="1:19" ht="12" customHeight="1" x14ac:dyDescent="0.15">
      <c r="A61" s="66" t="s">
        <v>199</v>
      </c>
      <c r="B61" s="71">
        <v>42462</v>
      </c>
      <c r="C61" s="72" t="s">
        <v>278</v>
      </c>
      <c r="D61" s="73" t="s">
        <v>279</v>
      </c>
      <c r="E61" s="72">
        <f>IF(MMN!A61=MEG!A61,MEG!E61)</f>
        <v>1800</v>
      </c>
      <c r="F61" s="72">
        <v>1</v>
      </c>
      <c r="G61" s="72">
        <v>1</v>
      </c>
      <c r="H61" s="72">
        <v>1</v>
      </c>
      <c r="I61" s="72">
        <v>1</v>
      </c>
      <c r="J61" s="72">
        <f t="shared" si="2"/>
        <v>1</v>
      </c>
      <c r="K61" s="72">
        <v>1</v>
      </c>
      <c r="L61" s="72">
        <f>IF(AND(F61=1,G61=1,H61=1,I61=1,K61=1),1,0)</f>
        <v>1</v>
      </c>
      <c r="M61" s="72">
        <v>59.5</v>
      </c>
      <c r="N61" s="74">
        <v>198</v>
      </c>
      <c r="O61" s="74" t="s">
        <v>28</v>
      </c>
      <c r="P61" s="74">
        <v>46</v>
      </c>
      <c r="Q61" s="72"/>
      <c r="R61" s="72"/>
      <c r="S61" s="72"/>
    </row>
    <row r="62" spans="1:19" ht="12" customHeight="1" x14ac:dyDescent="0.15">
      <c r="A62" s="66" t="s">
        <v>116</v>
      </c>
      <c r="B62" s="71">
        <v>42328</v>
      </c>
      <c r="C62" s="72" t="s">
        <v>278</v>
      </c>
      <c r="D62" s="73" t="s">
        <v>310</v>
      </c>
      <c r="E62" s="72">
        <f>IF(MMN!A62=MEG!A62,MEG!E62)</f>
        <v>1800</v>
      </c>
      <c r="F62" s="72">
        <v>1</v>
      </c>
      <c r="G62" s="72">
        <v>1</v>
      </c>
      <c r="H62" s="72">
        <v>1</v>
      </c>
      <c r="I62" s="72">
        <v>1</v>
      </c>
      <c r="J62" s="72">
        <f t="shared" si="2"/>
        <v>1</v>
      </c>
      <c r="K62" s="72">
        <v>1</v>
      </c>
      <c r="L62" s="72">
        <v>0</v>
      </c>
      <c r="M62" s="72">
        <v>66</v>
      </c>
      <c r="N62" s="74">
        <v>45</v>
      </c>
      <c r="O62" s="74" t="s">
        <v>35</v>
      </c>
      <c r="P62" s="74">
        <v>40</v>
      </c>
      <c r="Q62" s="72"/>
      <c r="R62" s="72"/>
      <c r="S62" s="72"/>
    </row>
    <row r="63" spans="1:19" ht="12" customHeight="1" x14ac:dyDescent="0.15">
      <c r="A63" s="66" t="s">
        <v>118</v>
      </c>
      <c r="B63" s="71">
        <v>42340</v>
      </c>
      <c r="C63" s="72" t="s">
        <v>278</v>
      </c>
      <c r="D63" s="73" t="s">
        <v>283</v>
      </c>
      <c r="E63" s="72">
        <f>IF(MMN!A63=MEG!A63,MEG!E63)</f>
        <v>1800</v>
      </c>
      <c r="F63" s="72">
        <v>1</v>
      </c>
      <c r="G63" s="72">
        <v>1</v>
      </c>
      <c r="H63" s="72">
        <v>1</v>
      </c>
      <c r="I63" s="72">
        <v>1</v>
      </c>
      <c r="J63" s="72">
        <f t="shared" si="2"/>
        <v>1</v>
      </c>
      <c r="K63" s="72">
        <v>1</v>
      </c>
      <c r="L63" s="72">
        <v>0</v>
      </c>
      <c r="M63" s="72">
        <v>56</v>
      </c>
      <c r="N63" s="74">
        <v>55</v>
      </c>
      <c r="O63" s="74" t="s">
        <v>28</v>
      </c>
      <c r="P63" s="74">
        <v>39</v>
      </c>
      <c r="Q63" s="72"/>
      <c r="R63" s="72"/>
      <c r="S63" s="72"/>
    </row>
    <row r="64" spans="1:19" ht="12" customHeight="1" x14ac:dyDescent="0.15">
      <c r="A64" s="66" t="s">
        <v>120</v>
      </c>
      <c r="B64" s="71">
        <v>42345</v>
      </c>
      <c r="C64" s="72" t="s">
        <v>278</v>
      </c>
      <c r="D64" s="73" t="s">
        <v>283</v>
      </c>
      <c r="E64" s="72">
        <f>IF(MMN!A64=MEG!A64,MEG!E64)</f>
        <v>1800</v>
      </c>
      <c r="F64" s="72">
        <v>1</v>
      </c>
      <c r="G64" s="72">
        <v>1</v>
      </c>
      <c r="H64" s="72">
        <v>1</v>
      </c>
      <c r="I64" s="72">
        <v>1</v>
      </c>
      <c r="J64" s="72">
        <f t="shared" si="2"/>
        <v>1</v>
      </c>
      <c r="K64" s="72">
        <v>1</v>
      </c>
      <c r="L64" s="72">
        <f t="shared" ref="L64:L73" si="4">IF(AND(F64=1,G64=1,H64=1,I64=1,K64=1),1,0)</f>
        <v>1</v>
      </c>
      <c r="M64" s="72">
        <v>59.5</v>
      </c>
      <c r="N64" s="74">
        <v>64</v>
      </c>
      <c r="O64" s="74" t="s">
        <v>28</v>
      </c>
      <c r="P64" s="74">
        <v>40</v>
      </c>
      <c r="Q64" s="72"/>
      <c r="R64" s="72"/>
      <c r="S64" s="72"/>
    </row>
    <row r="65" spans="1:19" ht="12" customHeight="1" x14ac:dyDescent="0.15">
      <c r="A65" s="66" t="s">
        <v>201</v>
      </c>
      <c r="B65" s="71">
        <v>42480</v>
      </c>
      <c r="C65" s="72" t="s">
        <v>278</v>
      </c>
      <c r="D65" s="73" t="s">
        <v>311</v>
      </c>
      <c r="E65" s="72">
        <f>IF(MMN!A65=MEG!A65,MEG!E65)</f>
        <v>1800</v>
      </c>
      <c r="F65" s="72">
        <v>1</v>
      </c>
      <c r="G65" s="72">
        <v>1</v>
      </c>
      <c r="H65" s="72">
        <v>1</v>
      </c>
      <c r="I65" s="72">
        <v>1</v>
      </c>
      <c r="J65" s="72">
        <f t="shared" si="2"/>
        <v>1</v>
      </c>
      <c r="K65" s="72">
        <v>1</v>
      </c>
      <c r="L65" s="72">
        <f t="shared" si="4"/>
        <v>1</v>
      </c>
      <c r="M65" s="72">
        <v>59.5</v>
      </c>
      <c r="N65" s="74">
        <v>199</v>
      </c>
      <c r="O65" s="74" t="s">
        <v>28</v>
      </c>
      <c r="P65" s="74">
        <v>43</v>
      </c>
      <c r="Q65" s="72"/>
      <c r="R65" s="72"/>
      <c r="S65" s="72"/>
    </row>
    <row r="66" spans="1:19" ht="12" customHeight="1" x14ac:dyDescent="0.15">
      <c r="A66" s="66" t="s">
        <v>121</v>
      </c>
      <c r="B66" s="71">
        <v>42375</v>
      </c>
      <c r="C66" s="72" t="s">
        <v>278</v>
      </c>
      <c r="D66" s="73" t="s">
        <v>279</v>
      </c>
      <c r="E66" s="72">
        <f>IF(MMN!A66=MEG!A66,MEG!E66)</f>
        <v>1800</v>
      </c>
      <c r="F66" s="72">
        <v>1</v>
      </c>
      <c r="G66" s="72">
        <v>1</v>
      </c>
      <c r="H66" s="72">
        <v>1</v>
      </c>
      <c r="I66" s="72">
        <v>1</v>
      </c>
      <c r="J66" s="72">
        <f t="shared" ref="J66:J97" si="5">IF(AND(F66=1,G66=1,H66=1,I66=1),1,0)</f>
        <v>1</v>
      </c>
      <c r="K66" s="72">
        <v>0</v>
      </c>
      <c r="L66" s="72">
        <f t="shared" si="4"/>
        <v>0</v>
      </c>
      <c r="M66" s="72">
        <v>56</v>
      </c>
      <c r="N66" s="74">
        <v>62</v>
      </c>
      <c r="O66" s="74" t="s">
        <v>28</v>
      </c>
      <c r="P66" s="74">
        <v>38</v>
      </c>
      <c r="Q66" s="72"/>
      <c r="R66" s="72"/>
      <c r="S66" s="72"/>
    </row>
    <row r="67" spans="1:19" ht="12" customHeight="1" x14ac:dyDescent="0.15">
      <c r="A67" s="66" t="s">
        <v>122</v>
      </c>
      <c r="B67" s="71">
        <v>42377</v>
      </c>
      <c r="C67" s="72" t="s">
        <v>308</v>
      </c>
      <c r="D67" s="73" t="s">
        <v>279</v>
      </c>
      <c r="E67" s="72">
        <f>IF(MMN!A67=MEG!A67,MEG!E67)</f>
        <v>1800</v>
      </c>
      <c r="F67" s="72">
        <v>1</v>
      </c>
      <c r="G67" s="72">
        <v>1</v>
      </c>
      <c r="H67" s="72">
        <v>1</v>
      </c>
      <c r="I67" s="72">
        <v>1</v>
      </c>
      <c r="J67" s="72">
        <f t="shared" si="5"/>
        <v>1</v>
      </c>
      <c r="K67" s="72">
        <v>1</v>
      </c>
      <c r="L67" s="72">
        <f t="shared" si="4"/>
        <v>1</v>
      </c>
      <c r="M67" s="72">
        <v>57</v>
      </c>
      <c r="N67" s="74">
        <v>69</v>
      </c>
      <c r="O67" s="74" t="s">
        <v>28</v>
      </c>
      <c r="P67" s="74">
        <v>39</v>
      </c>
      <c r="Q67" s="72"/>
      <c r="R67" s="72"/>
      <c r="S67" s="72"/>
    </row>
    <row r="68" spans="1:19" ht="12" customHeight="1" x14ac:dyDescent="0.15">
      <c r="A68" s="66" t="s">
        <v>203</v>
      </c>
      <c r="B68" s="71">
        <v>42502</v>
      </c>
      <c r="C68" s="72" t="s">
        <v>278</v>
      </c>
      <c r="D68" s="73" t="s">
        <v>279</v>
      </c>
      <c r="E68" s="72">
        <f>IF(MMN!A68=MEG!A68,MEG!E68)</f>
        <v>1800</v>
      </c>
      <c r="F68" s="72">
        <v>1</v>
      </c>
      <c r="G68" s="72">
        <v>1</v>
      </c>
      <c r="H68" s="72">
        <v>1</v>
      </c>
      <c r="I68" s="72">
        <v>1</v>
      </c>
      <c r="J68" s="72">
        <f t="shared" si="5"/>
        <v>1</v>
      </c>
      <c r="K68" s="72">
        <v>1</v>
      </c>
      <c r="L68" s="72">
        <f t="shared" si="4"/>
        <v>1</v>
      </c>
      <c r="M68" s="72">
        <v>57</v>
      </c>
      <c r="N68" s="74">
        <v>202</v>
      </c>
      <c r="O68" s="74" t="s">
        <v>28</v>
      </c>
      <c r="P68" s="74">
        <v>44</v>
      </c>
      <c r="Q68" s="72"/>
      <c r="R68" s="72"/>
      <c r="S68" s="72"/>
    </row>
    <row r="69" spans="1:19" ht="12" customHeight="1" x14ac:dyDescent="0.15">
      <c r="A69" s="66" t="s">
        <v>126</v>
      </c>
      <c r="B69" s="71">
        <v>42376</v>
      </c>
      <c r="C69" s="72" t="s">
        <v>278</v>
      </c>
      <c r="D69" s="73" t="s">
        <v>279</v>
      </c>
      <c r="E69" s="72">
        <f>IF(MMN!A69=MEG!A69,MEG!E69)</f>
        <v>1800</v>
      </c>
      <c r="F69" s="72">
        <v>1</v>
      </c>
      <c r="G69" s="72">
        <v>1</v>
      </c>
      <c r="H69" s="72">
        <v>1</v>
      </c>
      <c r="I69" s="72">
        <v>1</v>
      </c>
      <c r="J69" s="72">
        <f t="shared" si="5"/>
        <v>1</v>
      </c>
      <c r="K69" s="72">
        <v>1</v>
      </c>
      <c r="L69" s="72">
        <f t="shared" si="4"/>
        <v>1</v>
      </c>
      <c r="M69" s="72">
        <v>66</v>
      </c>
      <c r="N69" s="74">
        <v>59</v>
      </c>
      <c r="O69" s="74" t="s">
        <v>35</v>
      </c>
      <c r="P69" s="74">
        <v>40</v>
      </c>
      <c r="Q69" s="72"/>
      <c r="R69" s="72"/>
      <c r="S69" s="72"/>
    </row>
    <row r="70" spans="1:19" ht="12" customHeight="1" x14ac:dyDescent="0.15">
      <c r="A70" s="66" t="s">
        <v>205</v>
      </c>
      <c r="B70" s="71">
        <v>42503</v>
      </c>
      <c r="C70" s="72" t="s">
        <v>278</v>
      </c>
      <c r="D70" s="73" t="s">
        <v>282</v>
      </c>
      <c r="E70" s="72">
        <f>IF(MMN!A70=MEG!A70,MEG!E70)</f>
        <v>1800</v>
      </c>
      <c r="F70" s="72">
        <v>1</v>
      </c>
      <c r="G70" s="72">
        <v>1</v>
      </c>
      <c r="H70" s="72">
        <v>1</v>
      </c>
      <c r="I70" s="72">
        <v>1</v>
      </c>
      <c r="J70" s="72">
        <f t="shared" si="5"/>
        <v>1</v>
      </c>
      <c r="K70" s="72">
        <v>1</v>
      </c>
      <c r="L70" s="72">
        <f t="shared" si="4"/>
        <v>1</v>
      </c>
      <c r="M70" s="72">
        <v>66</v>
      </c>
      <c r="N70" s="74">
        <v>179</v>
      </c>
      <c r="O70" s="74" t="s">
        <v>35</v>
      </c>
      <c r="P70" s="74">
        <v>45</v>
      </c>
      <c r="Q70" s="72"/>
      <c r="R70" s="72"/>
      <c r="S70" s="72"/>
    </row>
    <row r="71" spans="1:19" ht="12" customHeight="1" x14ac:dyDescent="0.15">
      <c r="A71" s="66" t="s">
        <v>128</v>
      </c>
      <c r="B71" s="71">
        <v>42384</v>
      </c>
      <c r="C71" s="72" t="s">
        <v>312</v>
      </c>
      <c r="D71" s="73" t="s">
        <v>283</v>
      </c>
      <c r="E71" s="72">
        <f>IF(MMN!A71=MEG!A71,MEG!E71)</f>
        <v>1800</v>
      </c>
      <c r="F71" s="72">
        <v>1</v>
      </c>
      <c r="G71" s="72">
        <v>1</v>
      </c>
      <c r="H71" s="72">
        <v>1</v>
      </c>
      <c r="I71" s="72">
        <v>1</v>
      </c>
      <c r="J71" s="72">
        <f t="shared" si="5"/>
        <v>1</v>
      </c>
      <c r="K71" s="72">
        <v>1</v>
      </c>
      <c r="L71" s="72">
        <f t="shared" si="4"/>
        <v>1</v>
      </c>
      <c r="M71" s="72">
        <v>66</v>
      </c>
      <c r="N71" s="74">
        <v>65</v>
      </c>
      <c r="O71" s="74" t="s">
        <v>28</v>
      </c>
      <c r="P71" s="74">
        <v>38</v>
      </c>
      <c r="Q71" s="72"/>
      <c r="R71" s="72"/>
      <c r="S71" s="72"/>
    </row>
    <row r="72" spans="1:19" ht="12" customHeight="1" x14ac:dyDescent="0.15">
      <c r="A72" s="66" t="s">
        <v>207</v>
      </c>
      <c r="B72" s="71">
        <v>42516</v>
      </c>
      <c r="C72" s="72" t="s">
        <v>278</v>
      </c>
      <c r="D72" s="73" t="s">
        <v>282</v>
      </c>
      <c r="E72" s="72">
        <f>IF(MMN!A72=MEG!A72,MEG!E72)</f>
        <v>1800</v>
      </c>
      <c r="F72" s="72">
        <v>1</v>
      </c>
      <c r="G72" s="72">
        <v>1</v>
      </c>
      <c r="H72" s="72">
        <v>1</v>
      </c>
      <c r="I72" s="72">
        <v>1</v>
      </c>
      <c r="J72" s="72">
        <f t="shared" si="5"/>
        <v>1</v>
      </c>
      <c r="K72" s="72">
        <v>1</v>
      </c>
      <c r="L72" s="72">
        <f t="shared" si="4"/>
        <v>1</v>
      </c>
      <c r="M72" s="72">
        <v>66</v>
      </c>
      <c r="N72" s="74">
        <v>197</v>
      </c>
      <c r="O72" s="74" t="s">
        <v>28</v>
      </c>
      <c r="P72" s="74">
        <v>42</v>
      </c>
      <c r="Q72" s="72"/>
      <c r="R72" s="72"/>
      <c r="S72" s="72"/>
    </row>
    <row r="73" spans="1:19" ht="12" customHeight="1" x14ac:dyDescent="0.15">
      <c r="A73" s="66" t="s">
        <v>129</v>
      </c>
      <c r="B73" s="71">
        <v>42397</v>
      </c>
      <c r="C73" s="72" t="s">
        <v>313</v>
      </c>
      <c r="D73" s="73" t="s">
        <v>279</v>
      </c>
      <c r="E73" s="72">
        <f>IF(MMN!A73=MEG!A73,MEG!E73)</f>
        <v>1800</v>
      </c>
      <c r="F73" s="72">
        <v>1</v>
      </c>
      <c r="G73" s="72">
        <v>1</v>
      </c>
      <c r="H73" s="72">
        <v>1</v>
      </c>
      <c r="I73" s="72">
        <v>0</v>
      </c>
      <c r="J73" s="72">
        <f t="shared" si="5"/>
        <v>0</v>
      </c>
      <c r="K73" s="72">
        <v>1</v>
      </c>
      <c r="L73" s="72">
        <f t="shared" si="4"/>
        <v>0</v>
      </c>
      <c r="M73" s="72">
        <v>61</v>
      </c>
      <c r="N73" s="74">
        <v>64</v>
      </c>
      <c r="O73" s="74" t="s">
        <v>28</v>
      </c>
      <c r="P73" s="74">
        <v>39</v>
      </c>
      <c r="Q73" s="72" t="s">
        <v>314</v>
      </c>
      <c r="R73" s="72"/>
      <c r="S73" s="72"/>
    </row>
    <row r="74" spans="1:19" ht="12" customHeight="1" x14ac:dyDescent="0.15">
      <c r="A74" s="66" t="s">
        <v>208</v>
      </c>
      <c r="B74" s="71">
        <v>42515</v>
      </c>
      <c r="C74" s="72" t="s">
        <v>315</v>
      </c>
      <c r="D74" s="73" t="s">
        <v>279</v>
      </c>
      <c r="E74" s="72">
        <f>IF(MMN!A74=MEG!A74,MEG!E74)</f>
        <v>1800</v>
      </c>
      <c r="F74" s="72">
        <v>1</v>
      </c>
      <c r="G74" s="72">
        <v>1</v>
      </c>
      <c r="H74" s="72">
        <v>1</v>
      </c>
      <c r="I74" s="72">
        <v>1</v>
      </c>
      <c r="J74" s="72">
        <f t="shared" si="5"/>
        <v>1</v>
      </c>
      <c r="K74" s="72">
        <v>1</v>
      </c>
      <c r="L74" s="72">
        <v>0</v>
      </c>
      <c r="M74" s="72">
        <v>61</v>
      </c>
      <c r="N74" s="74">
        <v>182</v>
      </c>
      <c r="O74" s="74" t="s">
        <v>28</v>
      </c>
      <c r="P74" s="74">
        <v>42</v>
      </c>
      <c r="Q74" s="72"/>
      <c r="R74" s="72"/>
      <c r="S74" s="72"/>
    </row>
    <row r="75" spans="1:19" ht="12" customHeight="1" x14ac:dyDescent="0.15">
      <c r="A75" s="66" t="s">
        <v>130</v>
      </c>
      <c r="B75" s="71">
        <v>42390</v>
      </c>
      <c r="C75" s="72" t="s">
        <v>316</v>
      </c>
      <c r="D75" s="73" t="s">
        <v>279</v>
      </c>
      <c r="E75" s="72">
        <f>IF(MMN!A75=MEG!A75,MEG!E75)</f>
        <v>1800</v>
      </c>
      <c r="F75" s="72">
        <v>1</v>
      </c>
      <c r="G75" s="72">
        <v>1</v>
      </c>
      <c r="H75" s="72">
        <v>1</v>
      </c>
      <c r="I75" s="72">
        <v>1</v>
      </c>
      <c r="J75" s="72">
        <f t="shared" si="5"/>
        <v>1</v>
      </c>
      <c r="K75" s="72">
        <v>1</v>
      </c>
      <c r="L75" s="72">
        <v>0</v>
      </c>
      <c r="M75" s="72">
        <v>60.5</v>
      </c>
      <c r="N75" s="74">
        <v>55</v>
      </c>
      <c r="O75" s="74" t="s">
        <v>28</v>
      </c>
      <c r="P75" s="74">
        <v>39</v>
      </c>
      <c r="Q75" s="72"/>
      <c r="R75" s="72"/>
      <c r="S75" s="72"/>
    </row>
    <row r="76" spans="1:19" ht="12" customHeight="1" x14ac:dyDescent="0.15">
      <c r="A76" s="66" t="s">
        <v>131</v>
      </c>
      <c r="B76" s="71">
        <v>42404</v>
      </c>
      <c r="C76" s="72" t="s">
        <v>278</v>
      </c>
      <c r="D76" s="73" t="s">
        <v>279</v>
      </c>
      <c r="E76" s="72">
        <f>IF(MMN!A76=MEG!A76,MEG!E76)</f>
        <v>1800</v>
      </c>
      <c r="F76" s="72">
        <v>1</v>
      </c>
      <c r="G76" s="72">
        <v>1</v>
      </c>
      <c r="H76" s="72">
        <v>1</v>
      </c>
      <c r="I76" s="72">
        <v>1</v>
      </c>
      <c r="J76" s="72">
        <f t="shared" si="5"/>
        <v>1</v>
      </c>
      <c r="K76" s="72">
        <v>1</v>
      </c>
      <c r="L76" s="72">
        <f>IF(AND(F76=1,G76=1,H76=1,I76=1,K76=1),1,0)</f>
        <v>1</v>
      </c>
      <c r="M76" s="72">
        <v>58</v>
      </c>
      <c r="N76" s="74">
        <v>57</v>
      </c>
      <c r="O76" s="74" t="s">
        <v>28</v>
      </c>
      <c r="P76" s="74">
        <v>39</v>
      </c>
      <c r="Q76" s="72"/>
      <c r="R76" s="72"/>
      <c r="S76" s="72"/>
    </row>
    <row r="77" spans="1:19" ht="12" customHeight="1" x14ac:dyDescent="0.15">
      <c r="A77" s="66" t="s">
        <v>210</v>
      </c>
      <c r="B77" s="71">
        <v>42536</v>
      </c>
      <c r="C77" s="72" t="s">
        <v>317</v>
      </c>
      <c r="D77" s="73" t="s">
        <v>318</v>
      </c>
      <c r="E77" s="72">
        <f>IF(MMN!A77=MEG!A77,MEG!E77)</f>
        <v>1800</v>
      </c>
      <c r="F77" s="72">
        <v>1</v>
      </c>
      <c r="G77" s="72">
        <v>1</v>
      </c>
      <c r="H77" s="72">
        <v>1</v>
      </c>
      <c r="I77" s="72">
        <v>1</v>
      </c>
      <c r="J77" s="72">
        <f t="shared" si="5"/>
        <v>1</v>
      </c>
      <c r="K77" s="72">
        <v>1</v>
      </c>
      <c r="L77" s="72">
        <f>IF(AND(F77=1,G77=1,H77=1,I77=1,K77=1),1,0)</f>
        <v>1</v>
      </c>
      <c r="M77" s="72">
        <v>58</v>
      </c>
      <c r="N77" s="74">
        <v>189</v>
      </c>
      <c r="O77" s="74" t="s">
        <v>28</v>
      </c>
      <c r="P77" s="74">
        <v>41</v>
      </c>
      <c r="Q77" s="72"/>
      <c r="R77" s="72"/>
      <c r="S77" s="72"/>
    </row>
    <row r="78" spans="1:19" ht="12" customHeight="1" x14ac:dyDescent="0.15">
      <c r="A78" s="66" t="s">
        <v>133</v>
      </c>
      <c r="B78" s="71">
        <v>42426</v>
      </c>
      <c r="C78" s="72" t="s">
        <v>319</v>
      </c>
      <c r="D78" s="73" t="s">
        <v>279</v>
      </c>
      <c r="E78" s="72">
        <f>IF(MMN!A78=MEG!A78,MEG!E78)</f>
        <v>1800</v>
      </c>
      <c r="F78" s="72">
        <v>1</v>
      </c>
      <c r="G78" s="72">
        <v>1</v>
      </c>
      <c r="H78" s="72">
        <v>1</v>
      </c>
      <c r="I78" s="72">
        <v>0</v>
      </c>
      <c r="J78" s="72">
        <f t="shared" si="5"/>
        <v>0</v>
      </c>
      <c r="K78" s="72">
        <v>1</v>
      </c>
      <c r="L78" s="72">
        <f>IF(AND(F78=1,G78=1,H78=1,I78=1,K78=1),1,0)</f>
        <v>0</v>
      </c>
      <c r="M78" s="72">
        <v>56</v>
      </c>
      <c r="N78" s="74">
        <v>59</v>
      </c>
      <c r="O78" s="74" t="s">
        <v>35</v>
      </c>
      <c r="P78" s="74">
        <v>42</v>
      </c>
      <c r="Q78" s="72"/>
      <c r="R78" s="72"/>
      <c r="S78" s="72"/>
    </row>
    <row r="79" spans="1:19" ht="12" customHeight="1" x14ac:dyDescent="0.15">
      <c r="A79" s="66" t="s">
        <v>211</v>
      </c>
      <c r="B79" s="71">
        <v>42562</v>
      </c>
      <c r="C79" s="72" t="s">
        <v>320</v>
      </c>
      <c r="D79" s="73" t="s">
        <v>283</v>
      </c>
      <c r="E79" s="72">
        <f>IF(MMN!A79=MEG!A79,MEG!E79)</f>
        <v>1800</v>
      </c>
      <c r="F79" s="72">
        <v>1</v>
      </c>
      <c r="G79" s="72">
        <v>1</v>
      </c>
      <c r="H79" s="72">
        <v>1</v>
      </c>
      <c r="I79" s="72">
        <v>1</v>
      </c>
      <c r="J79" s="72">
        <f t="shared" si="5"/>
        <v>1</v>
      </c>
      <c r="K79" s="72">
        <v>1</v>
      </c>
      <c r="L79" s="72">
        <v>0</v>
      </c>
      <c r="M79" s="72">
        <v>56</v>
      </c>
      <c r="N79" s="74">
        <v>197</v>
      </c>
      <c r="O79" s="74" t="s">
        <v>35</v>
      </c>
      <c r="P79" s="74">
        <v>47</v>
      </c>
      <c r="Q79" s="72"/>
      <c r="R79" s="72"/>
      <c r="S79" s="72"/>
    </row>
    <row r="80" spans="1:19" ht="12" customHeight="1" x14ac:dyDescent="0.15">
      <c r="A80" s="66" t="s">
        <v>134</v>
      </c>
      <c r="B80" s="71">
        <v>42464</v>
      </c>
      <c r="C80" s="72" t="s">
        <v>321</v>
      </c>
      <c r="D80" s="73" t="s">
        <v>279</v>
      </c>
      <c r="E80" s="72">
        <f>IF(MMN!A80=MEG!A80,MEG!E80)</f>
        <v>1800</v>
      </c>
      <c r="F80" s="72">
        <v>1</v>
      </c>
      <c r="G80" s="72">
        <v>1</v>
      </c>
      <c r="H80" s="72">
        <v>1</v>
      </c>
      <c r="I80" s="72">
        <v>1</v>
      </c>
      <c r="J80" s="72">
        <f t="shared" si="5"/>
        <v>1</v>
      </c>
      <c r="K80" s="72">
        <v>0</v>
      </c>
      <c r="L80" s="72">
        <f>IF(AND(F80=1,G80=1,H80=1,I80=1,K80=1),1,0)</f>
        <v>0</v>
      </c>
      <c r="M80" s="72">
        <v>66</v>
      </c>
      <c r="N80" s="74">
        <v>68</v>
      </c>
      <c r="O80" s="74" t="s">
        <v>35</v>
      </c>
      <c r="P80" s="74">
        <v>41.5</v>
      </c>
      <c r="Q80" s="72"/>
      <c r="R80" s="72"/>
      <c r="S80" s="72"/>
    </row>
    <row r="81" spans="1:19" ht="12" customHeight="1" x14ac:dyDescent="0.15">
      <c r="A81" s="66" t="s">
        <v>212</v>
      </c>
      <c r="B81" s="71">
        <v>42583</v>
      </c>
      <c r="C81" s="72" t="s">
        <v>307</v>
      </c>
      <c r="D81" s="73" t="s">
        <v>283</v>
      </c>
      <c r="E81" s="72">
        <f>IF(MMN!A81=MEG!A81,MEG!E81)</f>
        <v>1800</v>
      </c>
      <c r="F81" s="72">
        <v>1</v>
      </c>
      <c r="G81" s="72">
        <v>1</v>
      </c>
      <c r="H81" s="72">
        <v>1</v>
      </c>
      <c r="I81" s="72">
        <v>1</v>
      </c>
      <c r="J81" s="72">
        <f t="shared" si="5"/>
        <v>1</v>
      </c>
      <c r="K81" s="72">
        <v>0</v>
      </c>
      <c r="L81" s="72">
        <f>IF(AND(F81=1,G81=1,H81=1,I81=1,K81=1),1,0)</f>
        <v>0</v>
      </c>
      <c r="M81" s="72">
        <v>66</v>
      </c>
      <c r="N81" s="74">
        <v>187</v>
      </c>
      <c r="O81" s="74" t="s">
        <v>35</v>
      </c>
      <c r="P81" s="74">
        <v>50</v>
      </c>
      <c r="Q81" s="72"/>
      <c r="R81" s="72"/>
      <c r="S81" s="72"/>
    </row>
    <row r="82" spans="1:19" ht="12" customHeight="1" x14ac:dyDescent="0.15">
      <c r="A82" s="66" t="s">
        <v>136</v>
      </c>
      <c r="B82" s="71">
        <v>42751</v>
      </c>
      <c r="C82" s="72" t="s">
        <v>278</v>
      </c>
      <c r="D82" s="73" t="s">
        <v>279</v>
      </c>
      <c r="E82" s="72">
        <f>IF(Tone!B105=MEG!B105,MEG!E105)</f>
        <v>1800</v>
      </c>
      <c r="F82" s="72">
        <v>1</v>
      </c>
      <c r="G82" s="72">
        <v>1</v>
      </c>
      <c r="H82" s="72">
        <v>1</v>
      </c>
      <c r="I82" s="72">
        <v>1</v>
      </c>
      <c r="J82" s="72">
        <f t="shared" si="5"/>
        <v>1</v>
      </c>
      <c r="K82" s="72">
        <v>0</v>
      </c>
      <c r="L82" s="72">
        <f>IF(AND(F82=1,G82=1,H82=1,I82=1,K82=1),1,0)</f>
        <v>0</v>
      </c>
      <c r="M82" s="72">
        <v>0</v>
      </c>
      <c r="N82" s="74">
        <v>53</v>
      </c>
      <c r="O82" s="74" t="s">
        <v>28</v>
      </c>
      <c r="P82" s="74">
        <v>40</v>
      </c>
      <c r="Q82" s="72"/>
      <c r="R82" s="72"/>
      <c r="S82" s="72"/>
    </row>
    <row r="83" spans="1:19" ht="12" customHeight="1" x14ac:dyDescent="0.15">
      <c r="A83" s="66" t="s">
        <v>214</v>
      </c>
      <c r="B83" s="71">
        <v>42863</v>
      </c>
      <c r="C83" s="72" t="s">
        <v>278</v>
      </c>
      <c r="D83" s="73" t="s">
        <v>279</v>
      </c>
      <c r="E83" s="72">
        <f>IF(Tone!B106=MEG!B106,MEG!E106)</f>
        <v>1800</v>
      </c>
      <c r="F83" s="72">
        <v>1</v>
      </c>
      <c r="G83" s="72">
        <v>0</v>
      </c>
      <c r="H83" s="72">
        <v>0</v>
      </c>
      <c r="I83" s="72">
        <v>0</v>
      </c>
      <c r="J83" s="72">
        <f t="shared" si="5"/>
        <v>0</v>
      </c>
      <c r="K83" s="72">
        <v>0</v>
      </c>
      <c r="L83" s="72">
        <f>IF(AND(F83=1,G83=1,H83=1,I83=1,K83=1),1,0)</f>
        <v>0</v>
      </c>
      <c r="M83" s="72">
        <v>0</v>
      </c>
      <c r="N83" s="74">
        <v>188</v>
      </c>
      <c r="O83" s="74" t="s">
        <v>28</v>
      </c>
      <c r="P83" s="74">
        <v>43</v>
      </c>
      <c r="Q83" s="72" t="s">
        <v>322</v>
      </c>
      <c r="R83" s="72"/>
      <c r="S83" s="72"/>
    </row>
    <row r="84" spans="1:19" ht="12" customHeight="1" x14ac:dyDescent="0.15">
      <c r="A84" s="66" t="s">
        <v>138</v>
      </c>
      <c r="B84" s="71">
        <v>42282</v>
      </c>
      <c r="C84" s="72" t="s">
        <v>323</v>
      </c>
      <c r="D84" s="73" t="s">
        <v>279</v>
      </c>
      <c r="E84" s="72">
        <f>IF(MMN!A84=MEG!A84,MEG!E84)</f>
        <v>1200</v>
      </c>
      <c r="F84" s="72">
        <v>1</v>
      </c>
      <c r="G84" s="72">
        <v>1</v>
      </c>
      <c r="H84" s="72">
        <v>1</v>
      </c>
      <c r="I84" s="72">
        <v>1</v>
      </c>
      <c r="J84" s="72">
        <f t="shared" si="5"/>
        <v>1</v>
      </c>
      <c r="K84" s="72">
        <v>1</v>
      </c>
      <c r="L84" s="72">
        <v>0</v>
      </c>
      <c r="M84" s="72">
        <v>58</v>
      </c>
      <c r="N84" s="74">
        <v>53</v>
      </c>
      <c r="O84" s="74" t="s">
        <v>35</v>
      </c>
      <c r="P84" s="74">
        <v>41</v>
      </c>
      <c r="Q84" s="72"/>
      <c r="R84" s="72"/>
      <c r="S84" s="72"/>
    </row>
    <row r="85" spans="1:19" ht="12" customHeight="1" x14ac:dyDescent="0.15">
      <c r="A85" s="66" t="s">
        <v>215</v>
      </c>
      <c r="B85" s="71">
        <v>42416</v>
      </c>
      <c r="C85" s="72" t="s">
        <v>278</v>
      </c>
      <c r="D85" s="73" t="s">
        <v>279</v>
      </c>
      <c r="E85" s="72">
        <f>IF(MMN!A85=MEG!A85,MEG!E85)</f>
        <v>1800</v>
      </c>
      <c r="F85" s="72">
        <v>1</v>
      </c>
      <c r="G85" s="72">
        <v>0</v>
      </c>
      <c r="H85" s="72">
        <v>0</v>
      </c>
      <c r="I85" s="72">
        <v>0</v>
      </c>
      <c r="J85" s="72">
        <f t="shared" si="5"/>
        <v>0</v>
      </c>
      <c r="K85" s="72">
        <v>1</v>
      </c>
      <c r="L85" s="72">
        <f>IF(AND(F85=1,G85=1,H85=1,I85=1,K85=1),1,0)</f>
        <v>0</v>
      </c>
      <c r="M85" s="72">
        <v>58</v>
      </c>
      <c r="N85" s="74">
        <v>187</v>
      </c>
      <c r="O85" s="74" t="s">
        <v>35</v>
      </c>
      <c r="P85" s="74">
        <v>42</v>
      </c>
      <c r="Q85" s="72" t="s">
        <v>285</v>
      </c>
      <c r="R85" s="72"/>
      <c r="S85" s="72"/>
    </row>
    <row r="86" spans="1:19" ht="12" customHeight="1" x14ac:dyDescent="0.15">
      <c r="A86" s="66" t="s">
        <v>155</v>
      </c>
      <c r="B86" s="71">
        <v>42291</v>
      </c>
      <c r="C86" s="72" t="s">
        <v>278</v>
      </c>
      <c r="D86" s="73" t="s">
        <v>283</v>
      </c>
      <c r="E86" s="72">
        <f>IF(MMN!A86=MEG!A86,MEG!E86)</f>
        <v>1200</v>
      </c>
      <c r="F86" s="72">
        <v>1</v>
      </c>
      <c r="G86" s="72">
        <v>1</v>
      </c>
      <c r="H86" s="72">
        <v>1</v>
      </c>
      <c r="I86" s="72">
        <v>1</v>
      </c>
      <c r="J86" s="72">
        <f t="shared" si="5"/>
        <v>1</v>
      </c>
      <c r="K86" s="72">
        <v>1</v>
      </c>
      <c r="L86" s="72">
        <v>0</v>
      </c>
      <c r="M86" s="72">
        <v>0</v>
      </c>
      <c r="N86" s="74">
        <v>54</v>
      </c>
      <c r="O86" s="74" t="s">
        <v>35</v>
      </c>
      <c r="P86" s="74">
        <v>41</v>
      </c>
      <c r="Q86" s="72"/>
      <c r="R86" s="72"/>
      <c r="S86" s="72"/>
    </row>
    <row r="87" spans="1:19" ht="12" customHeight="1" x14ac:dyDescent="0.15">
      <c r="A87" s="66" t="s">
        <v>156</v>
      </c>
      <c r="B87" s="71">
        <v>42327</v>
      </c>
      <c r="C87" s="72" t="s">
        <v>324</v>
      </c>
      <c r="D87" s="73" t="s">
        <v>290</v>
      </c>
      <c r="E87" s="72">
        <f>IF(MMN!A87=MEG!A87,MEG!E87)</f>
        <v>1800</v>
      </c>
      <c r="F87" s="72">
        <v>1</v>
      </c>
      <c r="G87" s="72">
        <v>1</v>
      </c>
      <c r="H87" s="72">
        <v>1</v>
      </c>
      <c r="I87" s="72">
        <v>1</v>
      </c>
      <c r="J87" s="72">
        <f t="shared" si="5"/>
        <v>1</v>
      </c>
      <c r="K87" s="72">
        <v>1</v>
      </c>
      <c r="L87" s="72">
        <v>0</v>
      </c>
      <c r="M87" s="72">
        <v>0</v>
      </c>
      <c r="N87" s="74">
        <v>55</v>
      </c>
      <c r="O87" s="74" t="s">
        <v>35</v>
      </c>
      <c r="P87" s="74">
        <v>41</v>
      </c>
      <c r="Q87" s="72"/>
      <c r="R87" s="72"/>
      <c r="S87" s="72"/>
    </row>
    <row r="88" spans="1:19" ht="12" customHeight="1" x14ac:dyDescent="0.15">
      <c r="A88" s="66" t="s">
        <v>216</v>
      </c>
      <c r="B88" s="71">
        <v>42443</v>
      </c>
      <c r="C88" s="72" t="s">
        <v>278</v>
      </c>
      <c r="D88" s="73" t="s">
        <v>279</v>
      </c>
      <c r="E88" s="72">
        <f>IF(MMN!A88=MEG!A88,MEG!E88)</f>
        <v>1800</v>
      </c>
      <c r="F88" s="72">
        <v>1</v>
      </c>
      <c r="G88" s="72">
        <v>1</v>
      </c>
      <c r="H88" s="72">
        <v>0</v>
      </c>
      <c r="I88" s="72">
        <v>0</v>
      </c>
      <c r="J88" s="72">
        <f t="shared" si="5"/>
        <v>0</v>
      </c>
      <c r="K88" s="72">
        <v>1</v>
      </c>
      <c r="L88" s="72">
        <f t="shared" ref="L88:L99" si="6">IF(AND(F88=1,G88=1,H88=1,I88=1,K88=1),1,0)</f>
        <v>0</v>
      </c>
      <c r="M88" s="72">
        <v>0</v>
      </c>
      <c r="N88" s="74">
        <v>187</v>
      </c>
      <c r="O88" s="74" t="s">
        <v>35</v>
      </c>
      <c r="P88" s="74">
        <v>44</v>
      </c>
      <c r="Q88" s="72" t="s">
        <v>314</v>
      </c>
      <c r="R88" s="72"/>
      <c r="S88" s="72"/>
    </row>
    <row r="89" spans="1:19" ht="12" customHeight="1" x14ac:dyDescent="0.15">
      <c r="A89" s="66" t="s">
        <v>139</v>
      </c>
      <c r="B89" s="71">
        <v>42313</v>
      </c>
      <c r="C89" s="72" t="s">
        <v>278</v>
      </c>
      <c r="D89" s="73" t="s">
        <v>283</v>
      </c>
      <c r="E89" s="72">
        <f>IF(MMN!A89=MEG!A89,MEG!E89)</f>
        <v>1800</v>
      </c>
      <c r="F89" s="72">
        <v>1</v>
      </c>
      <c r="G89" s="72">
        <v>1</v>
      </c>
      <c r="H89" s="72">
        <v>1</v>
      </c>
      <c r="I89" s="72">
        <v>1</v>
      </c>
      <c r="J89" s="72">
        <f t="shared" si="5"/>
        <v>1</v>
      </c>
      <c r="K89" s="72">
        <v>0</v>
      </c>
      <c r="L89" s="72">
        <f t="shared" si="6"/>
        <v>0</v>
      </c>
      <c r="M89" s="72">
        <v>63</v>
      </c>
      <c r="N89" s="74">
        <v>58</v>
      </c>
      <c r="O89" s="74" t="s">
        <v>28</v>
      </c>
      <c r="P89" s="74">
        <v>42</v>
      </c>
      <c r="Q89" s="72"/>
      <c r="R89" s="72"/>
      <c r="S89" s="72"/>
    </row>
    <row r="90" spans="1:19" ht="12" customHeight="1" x14ac:dyDescent="0.15">
      <c r="A90" s="66" t="s">
        <v>157</v>
      </c>
      <c r="B90" s="71">
        <v>42359</v>
      </c>
      <c r="C90" s="72" t="s">
        <v>278</v>
      </c>
      <c r="D90" s="73" t="s">
        <v>279</v>
      </c>
      <c r="E90" s="72">
        <f>IF(MMN!A90=MEG!A90,MEG!E90)</f>
        <v>1800</v>
      </c>
      <c r="F90" s="72">
        <v>1</v>
      </c>
      <c r="G90" s="72">
        <v>1</v>
      </c>
      <c r="H90" s="72">
        <v>1</v>
      </c>
      <c r="I90" s="72">
        <v>1</v>
      </c>
      <c r="J90" s="72">
        <f t="shared" si="5"/>
        <v>1</v>
      </c>
      <c r="K90" s="72">
        <v>0</v>
      </c>
      <c r="L90" s="72">
        <f t="shared" si="6"/>
        <v>0</v>
      </c>
      <c r="M90" s="72">
        <v>0</v>
      </c>
      <c r="N90" s="74">
        <v>60</v>
      </c>
      <c r="O90" s="74" t="s">
        <v>28</v>
      </c>
      <c r="P90" s="74">
        <v>39</v>
      </c>
      <c r="Q90" s="72"/>
      <c r="R90" s="72"/>
      <c r="S90" s="72"/>
    </row>
    <row r="91" spans="1:19" ht="12" customHeight="1" x14ac:dyDescent="0.15">
      <c r="A91" s="66" t="s">
        <v>158</v>
      </c>
      <c r="B91" s="71">
        <v>42386</v>
      </c>
      <c r="C91" s="72" t="s">
        <v>278</v>
      </c>
      <c r="D91" s="73" t="s">
        <v>279</v>
      </c>
      <c r="E91" s="72">
        <f>IF(MMN!A91=MEG!A91,MEG!E91)</f>
        <v>1800</v>
      </c>
      <c r="F91" s="72">
        <v>1</v>
      </c>
      <c r="G91" s="72">
        <v>1</v>
      </c>
      <c r="H91" s="72">
        <v>1</v>
      </c>
      <c r="I91" s="72">
        <v>1</v>
      </c>
      <c r="J91" s="72">
        <f t="shared" si="5"/>
        <v>1</v>
      </c>
      <c r="K91" s="72">
        <v>0</v>
      </c>
      <c r="L91" s="72">
        <f t="shared" si="6"/>
        <v>0</v>
      </c>
      <c r="M91" s="72">
        <v>0</v>
      </c>
      <c r="N91" s="74">
        <v>63</v>
      </c>
      <c r="O91" s="74" t="s">
        <v>35</v>
      </c>
      <c r="P91" s="74">
        <v>39</v>
      </c>
      <c r="Q91" s="72"/>
      <c r="R91" s="72"/>
      <c r="S91" s="72"/>
    </row>
    <row r="92" spans="1:19" ht="12" customHeight="1" x14ac:dyDescent="0.15">
      <c r="A92" s="66" t="s">
        <v>159</v>
      </c>
      <c r="B92" s="71">
        <v>42384</v>
      </c>
      <c r="C92" s="72" t="s">
        <v>325</v>
      </c>
      <c r="D92" s="73" t="s">
        <v>279</v>
      </c>
      <c r="E92" s="72">
        <f>IF(MMN!A92=MEG!A92,MEG!E92)</f>
        <v>1800</v>
      </c>
      <c r="F92" s="72">
        <v>1</v>
      </c>
      <c r="G92" s="72">
        <v>1</v>
      </c>
      <c r="H92" s="72">
        <v>1</v>
      </c>
      <c r="I92" s="72">
        <v>1</v>
      </c>
      <c r="J92" s="72">
        <f t="shared" si="5"/>
        <v>1</v>
      </c>
      <c r="K92" s="72">
        <v>1</v>
      </c>
      <c r="L92" s="72">
        <f t="shared" si="6"/>
        <v>1</v>
      </c>
      <c r="M92" s="72">
        <v>0</v>
      </c>
      <c r="N92" s="74">
        <v>59</v>
      </c>
      <c r="O92" s="74" t="s">
        <v>35</v>
      </c>
      <c r="P92" s="74">
        <v>39</v>
      </c>
      <c r="Q92" s="72"/>
      <c r="R92" s="72"/>
      <c r="S92" s="72"/>
    </row>
    <row r="93" spans="1:19" ht="12" customHeight="1" x14ac:dyDescent="0.15">
      <c r="A93" s="66" t="s">
        <v>217</v>
      </c>
      <c r="B93" s="71">
        <v>42513</v>
      </c>
      <c r="C93" s="72" t="s">
        <v>326</v>
      </c>
      <c r="D93" s="73" t="s">
        <v>327</v>
      </c>
      <c r="E93" s="72">
        <f>IF(MMN!A93=MEG!A93,MEG!E93)</f>
        <v>1800</v>
      </c>
      <c r="F93" s="72">
        <v>1</v>
      </c>
      <c r="G93" s="72">
        <v>1</v>
      </c>
      <c r="H93" s="72">
        <v>1</v>
      </c>
      <c r="I93" s="72">
        <v>1</v>
      </c>
      <c r="J93" s="72">
        <f t="shared" si="5"/>
        <v>1</v>
      </c>
      <c r="K93" s="72">
        <v>1</v>
      </c>
      <c r="L93" s="72">
        <f t="shared" si="6"/>
        <v>1</v>
      </c>
      <c r="M93" s="72">
        <v>0</v>
      </c>
      <c r="N93" s="74">
        <v>188</v>
      </c>
      <c r="O93" s="74" t="s">
        <v>35</v>
      </c>
      <c r="P93" s="74">
        <v>43</v>
      </c>
      <c r="Q93" s="72"/>
      <c r="R93" s="72"/>
      <c r="S93" s="72"/>
    </row>
    <row r="94" spans="1:19" ht="12" customHeight="1" x14ac:dyDescent="0.15">
      <c r="A94" s="66" t="s">
        <v>160</v>
      </c>
      <c r="B94" s="71">
        <v>42381</v>
      </c>
      <c r="C94" s="72" t="s">
        <v>328</v>
      </c>
      <c r="D94" s="73" t="s">
        <v>279</v>
      </c>
      <c r="E94" s="72">
        <f>IF(MMN!A94=MEG!A94,MEG!E94)</f>
        <v>1800</v>
      </c>
      <c r="F94" s="72">
        <v>1</v>
      </c>
      <c r="G94" s="72">
        <v>1</v>
      </c>
      <c r="H94" s="72">
        <v>1</v>
      </c>
      <c r="I94" s="72">
        <v>1</v>
      </c>
      <c r="J94" s="72">
        <f t="shared" si="5"/>
        <v>1</v>
      </c>
      <c r="K94" s="72">
        <v>1</v>
      </c>
      <c r="L94" s="72">
        <f t="shared" si="6"/>
        <v>1</v>
      </c>
      <c r="M94" s="72">
        <v>0</v>
      </c>
      <c r="N94" s="74">
        <v>64</v>
      </c>
      <c r="O94" s="74" t="s">
        <v>28</v>
      </c>
      <c r="P94" s="74">
        <v>39</v>
      </c>
      <c r="Q94" s="72"/>
      <c r="R94" s="72"/>
      <c r="S94" s="72"/>
    </row>
    <row r="95" spans="1:19" ht="12" customHeight="1" x14ac:dyDescent="0.15">
      <c r="A95" s="66" t="s">
        <v>218</v>
      </c>
      <c r="B95" s="71">
        <v>42503</v>
      </c>
      <c r="C95" s="72" t="s">
        <v>294</v>
      </c>
      <c r="D95" s="73" t="s">
        <v>279</v>
      </c>
      <c r="E95" s="72">
        <f>IF(MMN!A95=MEG!A95,MEG!E95)</f>
        <v>1800</v>
      </c>
      <c r="F95" s="72">
        <v>1</v>
      </c>
      <c r="G95" s="72">
        <v>1</v>
      </c>
      <c r="H95" s="72">
        <v>1</v>
      </c>
      <c r="I95" s="72">
        <v>1</v>
      </c>
      <c r="J95" s="72">
        <f t="shared" si="5"/>
        <v>1</v>
      </c>
      <c r="K95" s="72">
        <v>1</v>
      </c>
      <c r="L95" s="72">
        <f t="shared" si="6"/>
        <v>1</v>
      </c>
      <c r="M95" s="72">
        <v>0</v>
      </c>
      <c r="N95" s="74">
        <v>186</v>
      </c>
      <c r="O95" s="74" t="s">
        <v>28</v>
      </c>
      <c r="P95" s="74">
        <v>44</v>
      </c>
      <c r="Q95" s="72"/>
      <c r="R95" s="72"/>
      <c r="S95" s="72"/>
    </row>
    <row r="96" spans="1:19" ht="12" customHeight="1" x14ac:dyDescent="0.15">
      <c r="A96" s="66" t="s">
        <v>161</v>
      </c>
      <c r="B96" s="71">
        <v>42395</v>
      </c>
      <c r="C96" s="72" t="s">
        <v>289</v>
      </c>
      <c r="D96" s="73" t="s">
        <v>283</v>
      </c>
      <c r="E96" s="72">
        <f>IF(MMN!A96=MEG!A96,MEG!E96)</f>
        <v>1800</v>
      </c>
      <c r="F96" s="72">
        <v>1</v>
      </c>
      <c r="G96" s="72">
        <v>1</v>
      </c>
      <c r="H96" s="72">
        <v>1</v>
      </c>
      <c r="I96" s="72">
        <v>1</v>
      </c>
      <c r="J96" s="72">
        <f t="shared" si="5"/>
        <v>1</v>
      </c>
      <c r="K96" s="72">
        <v>1</v>
      </c>
      <c r="L96" s="72">
        <f t="shared" si="6"/>
        <v>1</v>
      </c>
      <c r="M96" s="72">
        <v>0</v>
      </c>
      <c r="N96" s="74">
        <v>64</v>
      </c>
      <c r="O96" s="74" t="s">
        <v>35</v>
      </c>
      <c r="P96" s="74">
        <v>41</v>
      </c>
      <c r="Q96" s="72"/>
      <c r="R96" s="72"/>
      <c r="S96" s="72"/>
    </row>
    <row r="97" spans="1:19" ht="12" customHeight="1" x14ac:dyDescent="0.15">
      <c r="A97" s="66" t="s">
        <v>219</v>
      </c>
      <c r="B97" s="71">
        <v>42522</v>
      </c>
      <c r="C97" s="72" t="s">
        <v>278</v>
      </c>
      <c r="D97" s="73" t="s">
        <v>283</v>
      </c>
      <c r="E97" s="72">
        <f>IF(MMN!A97=MEG!A97,MEG!E97)</f>
        <v>1800</v>
      </c>
      <c r="F97" s="72">
        <v>1</v>
      </c>
      <c r="G97" s="72">
        <v>1</v>
      </c>
      <c r="H97" s="72">
        <v>1</v>
      </c>
      <c r="I97" s="72">
        <v>1</v>
      </c>
      <c r="J97" s="72">
        <f t="shared" si="5"/>
        <v>1</v>
      </c>
      <c r="K97" s="72">
        <v>1</v>
      </c>
      <c r="L97" s="72">
        <f t="shared" si="6"/>
        <v>1</v>
      </c>
      <c r="M97" s="72">
        <v>0</v>
      </c>
      <c r="N97" s="74">
        <v>64</v>
      </c>
      <c r="O97" s="74" t="s">
        <v>35</v>
      </c>
      <c r="P97" s="74">
        <v>45</v>
      </c>
      <c r="Q97" s="72"/>
      <c r="R97" s="72"/>
      <c r="S97" s="72"/>
    </row>
    <row r="98" spans="1:19" ht="12" customHeight="1" x14ac:dyDescent="0.15">
      <c r="A98" s="66" t="s">
        <v>162</v>
      </c>
      <c r="B98" s="71">
        <v>42401</v>
      </c>
      <c r="C98" s="72" t="s">
        <v>329</v>
      </c>
      <c r="D98" s="73" t="s">
        <v>283</v>
      </c>
      <c r="E98" s="72">
        <f>IF(MMN!A98=MEG!A98,MEG!E98)</f>
        <v>1800</v>
      </c>
      <c r="F98" s="72">
        <v>1</v>
      </c>
      <c r="G98" s="72">
        <v>1</v>
      </c>
      <c r="H98" s="72">
        <v>1</v>
      </c>
      <c r="I98" s="72">
        <v>1</v>
      </c>
      <c r="J98" s="72">
        <f t="shared" ref="J98:J129" si="7">IF(AND(F98=1,G98=1,H98=1,I98=1),1,0)</f>
        <v>1</v>
      </c>
      <c r="K98" s="72">
        <v>1</v>
      </c>
      <c r="L98" s="72">
        <f t="shared" si="6"/>
        <v>1</v>
      </c>
      <c r="M98" s="72">
        <v>0</v>
      </c>
      <c r="N98" s="74">
        <v>54</v>
      </c>
      <c r="O98" s="74" t="s">
        <v>28</v>
      </c>
      <c r="P98" s="74">
        <v>40</v>
      </c>
      <c r="Q98" s="72"/>
      <c r="R98" s="72"/>
      <c r="S98" s="72"/>
    </row>
    <row r="99" spans="1:19" ht="12" customHeight="1" x14ac:dyDescent="0.15">
      <c r="A99" s="66" t="s">
        <v>220</v>
      </c>
      <c r="B99" s="71">
        <v>42535</v>
      </c>
      <c r="C99" s="72" t="s">
        <v>330</v>
      </c>
      <c r="D99" s="73" t="s">
        <v>282</v>
      </c>
      <c r="E99" s="72">
        <f>IF(MMN!A99=MEG!A99,MEG!E99)</f>
        <v>1800</v>
      </c>
      <c r="F99" s="72">
        <v>1</v>
      </c>
      <c r="G99" s="72">
        <v>1</v>
      </c>
      <c r="H99" s="72">
        <v>1</v>
      </c>
      <c r="I99" s="72">
        <v>1</v>
      </c>
      <c r="J99" s="72">
        <f t="shared" si="7"/>
        <v>1</v>
      </c>
      <c r="K99" s="72">
        <v>1</v>
      </c>
      <c r="L99" s="72">
        <f t="shared" si="6"/>
        <v>1</v>
      </c>
      <c r="M99" s="72">
        <v>0</v>
      </c>
      <c r="N99" s="74">
        <v>188</v>
      </c>
      <c r="O99" s="74" t="s">
        <v>28</v>
      </c>
      <c r="P99" s="74">
        <v>45</v>
      </c>
      <c r="Q99" s="72"/>
      <c r="R99" s="72"/>
      <c r="S99" s="72"/>
    </row>
    <row r="100" spans="1:19" ht="12" customHeight="1" x14ac:dyDescent="0.15">
      <c r="A100" s="66" t="s">
        <v>141</v>
      </c>
      <c r="B100" s="71">
        <v>42411</v>
      </c>
      <c r="C100" s="72" t="s">
        <v>289</v>
      </c>
      <c r="D100" s="73" t="s">
        <v>283</v>
      </c>
      <c r="E100" s="72">
        <f>IF(MMN!A100=MEG!A100,MEG!E100)</f>
        <v>1800</v>
      </c>
      <c r="F100" s="72">
        <v>1</v>
      </c>
      <c r="G100" s="72">
        <v>1</v>
      </c>
      <c r="H100" s="72">
        <v>1</v>
      </c>
      <c r="I100" s="72">
        <v>1</v>
      </c>
      <c r="J100" s="72">
        <f t="shared" si="7"/>
        <v>1</v>
      </c>
      <c r="K100" s="72">
        <v>1</v>
      </c>
      <c r="L100" s="72">
        <v>0</v>
      </c>
      <c r="M100" s="72">
        <v>60.5</v>
      </c>
      <c r="N100" s="74">
        <v>56</v>
      </c>
      <c r="O100" s="74" t="s">
        <v>28</v>
      </c>
      <c r="P100" s="74">
        <v>40</v>
      </c>
      <c r="Q100" s="72"/>
      <c r="R100" s="72"/>
      <c r="S100" s="72"/>
    </row>
    <row r="101" spans="1:19" ht="12" customHeight="1" x14ac:dyDescent="0.15">
      <c r="A101" s="66" t="s">
        <v>221</v>
      </c>
      <c r="B101" s="71">
        <v>42559</v>
      </c>
      <c r="C101" s="72" t="s">
        <v>278</v>
      </c>
      <c r="D101" s="73" t="s">
        <v>279</v>
      </c>
      <c r="E101" s="72">
        <f>IF(MMN!A101=MEG!A101,MEG!E101)</f>
        <v>1800</v>
      </c>
      <c r="F101" s="72">
        <v>1</v>
      </c>
      <c r="G101" s="72">
        <v>1</v>
      </c>
      <c r="H101" s="72">
        <v>0</v>
      </c>
      <c r="I101" s="72">
        <v>0</v>
      </c>
      <c r="J101" s="72">
        <f t="shared" si="7"/>
        <v>0</v>
      </c>
      <c r="K101" s="72">
        <v>1</v>
      </c>
      <c r="L101" s="72">
        <f>IF(AND(F101=1,G101=1,H101=1,I101=1,K101=1),1,0)</f>
        <v>0</v>
      </c>
      <c r="M101" s="72">
        <v>60.5</v>
      </c>
      <c r="N101" s="74">
        <v>204</v>
      </c>
      <c r="O101" s="74" t="s">
        <v>28</v>
      </c>
      <c r="P101" s="74">
        <v>45</v>
      </c>
      <c r="Q101" s="72" t="s">
        <v>314</v>
      </c>
      <c r="R101" s="72"/>
      <c r="S101" s="72"/>
    </row>
    <row r="102" spans="1:19" ht="12" customHeight="1" x14ac:dyDescent="0.15">
      <c r="A102" s="66" t="s">
        <v>163</v>
      </c>
      <c r="B102" s="71">
        <v>42417</v>
      </c>
      <c r="C102" s="72" t="s">
        <v>278</v>
      </c>
      <c r="D102" s="73" t="s">
        <v>279</v>
      </c>
      <c r="E102" s="72">
        <f>IF(MMN!A102=MEG!A102,MEG!E102)</f>
        <v>1800</v>
      </c>
      <c r="F102" s="72">
        <v>1</v>
      </c>
      <c r="G102" s="72">
        <v>1</v>
      </c>
      <c r="H102" s="72">
        <v>1</v>
      </c>
      <c r="I102" s="72">
        <v>0</v>
      </c>
      <c r="J102" s="72">
        <f t="shared" si="7"/>
        <v>0</v>
      </c>
      <c r="K102" s="72">
        <v>1</v>
      </c>
      <c r="L102" s="72">
        <f>IF(AND(F102=1,G102=1,H102=1,I102=1,K102=1),1,0)</f>
        <v>0</v>
      </c>
      <c r="M102" s="72">
        <v>0</v>
      </c>
      <c r="N102" s="74">
        <v>53</v>
      </c>
      <c r="O102" s="74" t="s">
        <v>28</v>
      </c>
      <c r="P102" s="74">
        <v>38</v>
      </c>
      <c r="Q102" s="72" t="s">
        <v>331</v>
      </c>
      <c r="R102" s="72"/>
      <c r="S102" s="72"/>
    </row>
    <row r="103" spans="1:19" ht="12" customHeight="1" x14ac:dyDescent="0.15">
      <c r="A103" s="66" t="s">
        <v>223</v>
      </c>
      <c r="B103" s="71">
        <v>42552</v>
      </c>
      <c r="C103" s="72" t="s">
        <v>278</v>
      </c>
      <c r="D103" s="73" t="s">
        <v>283</v>
      </c>
      <c r="E103" s="72">
        <f>IF(MMN!A103=MEG!A103,MEG!E103)</f>
        <v>1800</v>
      </c>
      <c r="F103" s="72">
        <v>1</v>
      </c>
      <c r="G103" s="72">
        <v>1</v>
      </c>
      <c r="H103" s="72">
        <v>1</v>
      </c>
      <c r="I103" s="72">
        <v>1</v>
      </c>
      <c r="J103" s="72">
        <f t="shared" si="7"/>
        <v>1</v>
      </c>
      <c r="K103" s="72">
        <v>1</v>
      </c>
      <c r="L103" s="72">
        <v>0</v>
      </c>
      <c r="M103" s="72">
        <v>0</v>
      </c>
      <c r="N103" s="74">
        <v>188</v>
      </c>
      <c r="O103" s="74" t="s">
        <v>28</v>
      </c>
      <c r="P103" s="74">
        <v>42</v>
      </c>
      <c r="Q103" s="72"/>
      <c r="R103" s="72"/>
      <c r="S103" s="72"/>
    </row>
    <row r="104" spans="1:19" ht="12" customHeight="1" x14ac:dyDescent="0.15">
      <c r="A104" s="66" t="s">
        <v>88</v>
      </c>
      <c r="B104" s="71">
        <v>42459</v>
      </c>
      <c r="C104" s="72" t="s">
        <v>332</v>
      </c>
      <c r="D104" s="73" t="s">
        <v>279</v>
      </c>
      <c r="E104" s="72">
        <f>IF(MMN!A104=MEG!A104,MEG!E104)</f>
        <v>1800</v>
      </c>
      <c r="F104" s="72">
        <v>1</v>
      </c>
      <c r="G104" s="72">
        <v>1</v>
      </c>
      <c r="H104" s="72">
        <v>1</v>
      </c>
      <c r="I104" s="72">
        <v>1</v>
      </c>
      <c r="J104" s="72">
        <f t="shared" si="7"/>
        <v>1</v>
      </c>
      <c r="K104" s="72">
        <v>0</v>
      </c>
      <c r="L104" s="72">
        <f t="shared" ref="L104:L114" si="8">IF(AND(F104=1,G104=1,H104=1,I104=1,K104=1),1,0)</f>
        <v>0</v>
      </c>
      <c r="M104" s="72">
        <v>0</v>
      </c>
      <c r="N104" s="74">
        <v>63</v>
      </c>
      <c r="O104" s="74" t="s">
        <v>28</v>
      </c>
      <c r="P104" s="74">
        <v>40</v>
      </c>
      <c r="Q104" s="72"/>
      <c r="R104" s="72"/>
      <c r="S104" s="72"/>
    </row>
    <row r="105" spans="1:19" ht="12" customHeight="1" x14ac:dyDescent="0.15">
      <c r="A105" s="66" t="s">
        <v>164</v>
      </c>
      <c r="B105" s="71">
        <v>42465</v>
      </c>
      <c r="C105" s="72" t="s">
        <v>333</v>
      </c>
      <c r="D105" s="73" t="s">
        <v>279</v>
      </c>
      <c r="E105" s="72">
        <f>IF(MMN!A105=MEG!A105,MEG!E105)</f>
        <v>1800</v>
      </c>
      <c r="F105" s="72">
        <v>1</v>
      </c>
      <c r="G105" s="72">
        <v>1</v>
      </c>
      <c r="H105" s="72">
        <v>1</v>
      </c>
      <c r="I105" s="72">
        <v>1</v>
      </c>
      <c r="J105" s="72">
        <f t="shared" si="7"/>
        <v>1</v>
      </c>
      <c r="K105" s="72">
        <v>0</v>
      </c>
      <c r="L105" s="72">
        <f t="shared" si="8"/>
        <v>0</v>
      </c>
      <c r="M105" s="72">
        <v>0</v>
      </c>
      <c r="N105" s="74">
        <v>70</v>
      </c>
      <c r="O105" s="74" t="s">
        <v>28</v>
      </c>
      <c r="P105" s="74">
        <v>41</v>
      </c>
      <c r="Q105" s="72"/>
      <c r="R105" s="72"/>
      <c r="S105" s="72"/>
    </row>
    <row r="106" spans="1:19" ht="12" customHeight="1" x14ac:dyDescent="0.15">
      <c r="A106" s="66" t="s">
        <v>224</v>
      </c>
      <c r="B106" s="71">
        <v>42587</v>
      </c>
      <c r="C106" s="72" t="s">
        <v>278</v>
      </c>
      <c r="D106" s="73" t="s">
        <v>279</v>
      </c>
      <c r="E106" s="72">
        <f>IF(MMN!A106=MEG!A106,MEG!E106)</f>
        <v>1800</v>
      </c>
      <c r="F106" s="72">
        <v>1</v>
      </c>
      <c r="G106" s="72">
        <v>1</v>
      </c>
      <c r="H106" s="72">
        <v>1</v>
      </c>
      <c r="I106" s="72">
        <v>1</v>
      </c>
      <c r="J106" s="72">
        <f t="shared" si="7"/>
        <v>1</v>
      </c>
      <c r="K106" s="72">
        <v>0</v>
      </c>
      <c r="L106" s="72">
        <f t="shared" si="8"/>
        <v>0</v>
      </c>
      <c r="M106" s="72">
        <v>0</v>
      </c>
      <c r="N106" s="74">
        <v>192</v>
      </c>
      <c r="O106" s="74" t="s">
        <v>28</v>
      </c>
      <c r="P106" s="74">
        <v>43</v>
      </c>
      <c r="Q106" s="72"/>
      <c r="R106" s="72"/>
      <c r="S106" s="72"/>
    </row>
    <row r="107" spans="1:19" ht="12" customHeight="1" x14ac:dyDescent="0.15">
      <c r="A107" s="66" t="s">
        <v>165</v>
      </c>
      <c r="B107" s="71">
        <v>42466</v>
      </c>
      <c r="C107" s="72" t="s">
        <v>278</v>
      </c>
      <c r="D107" s="73" t="s">
        <v>279</v>
      </c>
      <c r="E107" s="72">
        <f>IF(MMN!A107=MEG!A107,MEG!E107)</f>
        <v>1800</v>
      </c>
      <c r="F107" s="72">
        <v>1</v>
      </c>
      <c r="G107" s="72">
        <v>1</v>
      </c>
      <c r="H107" s="72">
        <v>1</v>
      </c>
      <c r="I107" s="72">
        <v>1</v>
      </c>
      <c r="J107" s="72">
        <f t="shared" si="7"/>
        <v>1</v>
      </c>
      <c r="K107" s="72">
        <v>0</v>
      </c>
      <c r="L107" s="72">
        <f t="shared" si="8"/>
        <v>0</v>
      </c>
      <c r="M107" s="72">
        <v>0</v>
      </c>
      <c r="N107" s="74">
        <v>65</v>
      </c>
      <c r="O107" s="74" t="s">
        <v>28</v>
      </c>
      <c r="P107" s="74">
        <v>40</v>
      </c>
      <c r="Q107" s="72"/>
      <c r="R107" s="72"/>
      <c r="S107" s="72"/>
    </row>
    <row r="108" spans="1:19" ht="12" customHeight="1" x14ac:dyDescent="0.15">
      <c r="A108" s="66" t="s">
        <v>226</v>
      </c>
      <c r="B108" s="71">
        <v>42594</v>
      </c>
      <c r="C108" s="72" t="s">
        <v>278</v>
      </c>
      <c r="D108" s="73" t="s">
        <v>279</v>
      </c>
      <c r="E108" s="72">
        <f>IF(MMN!A108=MEG!A108,MEG!E108)</f>
        <v>1800</v>
      </c>
      <c r="F108" s="72">
        <v>1</v>
      </c>
      <c r="G108" s="72">
        <v>1</v>
      </c>
      <c r="H108" s="72">
        <v>1</v>
      </c>
      <c r="I108" s="72">
        <v>1</v>
      </c>
      <c r="J108" s="72">
        <f t="shared" si="7"/>
        <v>1</v>
      </c>
      <c r="K108" s="72">
        <v>0</v>
      </c>
      <c r="L108" s="72">
        <f t="shared" si="8"/>
        <v>0</v>
      </c>
      <c r="M108" s="72">
        <v>0</v>
      </c>
      <c r="N108" s="74">
        <v>193</v>
      </c>
      <c r="O108" s="74" t="s">
        <v>28</v>
      </c>
      <c r="P108" s="74">
        <v>44</v>
      </c>
      <c r="Q108" s="72"/>
      <c r="R108" s="72"/>
      <c r="S108" s="72"/>
    </row>
    <row r="109" spans="1:19" ht="12" customHeight="1" x14ac:dyDescent="0.15">
      <c r="A109" s="66" t="s">
        <v>166</v>
      </c>
      <c r="B109" s="71">
        <v>42472</v>
      </c>
      <c r="C109" s="72" t="s">
        <v>278</v>
      </c>
      <c r="D109" s="73" t="s">
        <v>279</v>
      </c>
      <c r="E109" s="72">
        <f>IF(MMN!A109=MEG!A109,MEG!E109)</f>
        <v>1800</v>
      </c>
      <c r="F109" s="72">
        <v>1</v>
      </c>
      <c r="G109" s="72">
        <v>1</v>
      </c>
      <c r="H109" s="72">
        <v>1</v>
      </c>
      <c r="I109" s="72">
        <v>1</v>
      </c>
      <c r="J109" s="72">
        <f t="shared" si="7"/>
        <v>1</v>
      </c>
      <c r="K109" s="72">
        <v>0</v>
      </c>
      <c r="L109" s="72">
        <f t="shared" si="8"/>
        <v>0</v>
      </c>
      <c r="M109" s="72">
        <v>0</v>
      </c>
      <c r="N109" s="74">
        <v>55</v>
      </c>
      <c r="O109" s="74" t="s">
        <v>35</v>
      </c>
      <c r="P109" s="74">
        <v>40</v>
      </c>
      <c r="Q109" s="72"/>
      <c r="R109" s="72"/>
      <c r="S109" s="72"/>
    </row>
    <row r="110" spans="1:19" ht="12" customHeight="1" x14ac:dyDescent="0.15">
      <c r="A110" s="66" t="s">
        <v>227</v>
      </c>
      <c r="B110" s="71">
        <v>42606</v>
      </c>
      <c r="C110" s="72" t="s">
        <v>278</v>
      </c>
      <c r="D110" s="73" t="s">
        <v>283</v>
      </c>
      <c r="E110" s="72">
        <f>IF(MMN!A110=MEG!A110,MEG!E110)</f>
        <v>1800</v>
      </c>
      <c r="F110" s="72">
        <v>1</v>
      </c>
      <c r="G110" s="72">
        <v>1</v>
      </c>
      <c r="H110" s="72">
        <v>1</v>
      </c>
      <c r="I110" s="72">
        <v>0</v>
      </c>
      <c r="J110" s="72">
        <f t="shared" si="7"/>
        <v>0</v>
      </c>
      <c r="K110" s="72">
        <v>0</v>
      </c>
      <c r="L110" s="72">
        <f t="shared" si="8"/>
        <v>0</v>
      </c>
      <c r="M110" s="72">
        <v>0</v>
      </c>
      <c r="N110" s="74">
        <v>189</v>
      </c>
      <c r="O110" s="74" t="s">
        <v>35</v>
      </c>
      <c r="P110" s="74">
        <v>45</v>
      </c>
      <c r="Q110" s="72" t="s">
        <v>334</v>
      </c>
      <c r="R110" s="72"/>
      <c r="S110" s="72"/>
    </row>
    <row r="111" spans="1:19" ht="12" customHeight="1" x14ac:dyDescent="0.15">
      <c r="A111" s="66" t="s">
        <v>266</v>
      </c>
      <c r="B111" s="71">
        <v>42235</v>
      </c>
      <c r="C111" s="72" t="s">
        <v>307</v>
      </c>
      <c r="D111" s="73" t="s">
        <v>283</v>
      </c>
      <c r="E111" s="72">
        <f>IF(MMN!A111=MEG!A111,MEG!E111)</f>
        <v>1200</v>
      </c>
      <c r="F111" s="72">
        <v>1</v>
      </c>
      <c r="G111" s="72">
        <v>1</v>
      </c>
      <c r="H111" s="72">
        <v>1</v>
      </c>
      <c r="I111" s="72">
        <v>1</v>
      </c>
      <c r="J111" s="72">
        <f t="shared" si="7"/>
        <v>1</v>
      </c>
      <c r="K111" s="72">
        <v>0</v>
      </c>
      <c r="L111" s="72">
        <f t="shared" si="8"/>
        <v>0</v>
      </c>
      <c r="M111" s="72">
        <v>0</v>
      </c>
      <c r="N111" s="74">
        <v>0</v>
      </c>
      <c r="O111" s="74" t="s">
        <v>335</v>
      </c>
      <c r="P111" s="74">
        <v>0</v>
      </c>
      <c r="Q111" s="72" t="s">
        <v>336</v>
      </c>
      <c r="R111" s="72"/>
      <c r="S111" s="72"/>
    </row>
    <row r="112" spans="1:19" ht="12" customHeight="1" x14ac:dyDescent="0.15">
      <c r="A112" s="66" t="s">
        <v>167</v>
      </c>
      <c r="B112" s="71">
        <v>42234</v>
      </c>
      <c r="C112" s="72" t="s">
        <v>278</v>
      </c>
      <c r="D112" s="73" t="s">
        <v>279</v>
      </c>
      <c r="E112" s="72">
        <f>IF(MMN!A112=MEG!A112,MEG!E112)</f>
        <v>1200</v>
      </c>
      <c r="F112" s="72">
        <v>1</v>
      </c>
      <c r="G112" s="72">
        <v>1</v>
      </c>
      <c r="H112" s="72">
        <v>1</v>
      </c>
      <c r="I112" s="72">
        <v>1</v>
      </c>
      <c r="J112" s="72">
        <f t="shared" si="7"/>
        <v>1</v>
      </c>
      <c r="K112" s="72">
        <v>1</v>
      </c>
      <c r="L112" s="72">
        <f t="shared" si="8"/>
        <v>1</v>
      </c>
      <c r="M112" s="72">
        <v>0</v>
      </c>
      <c r="N112" s="74">
        <v>54</v>
      </c>
      <c r="O112" s="74" t="s">
        <v>35</v>
      </c>
      <c r="P112" s="74">
        <v>38</v>
      </c>
      <c r="Q112" s="72"/>
      <c r="R112" s="72"/>
      <c r="S112" s="72"/>
    </row>
    <row r="113" spans="1:19" ht="12" customHeight="1" x14ac:dyDescent="0.15">
      <c r="A113" s="66" t="s">
        <v>228</v>
      </c>
      <c r="B113" s="71">
        <v>42373</v>
      </c>
      <c r="C113" s="72" t="s">
        <v>278</v>
      </c>
      <c r="D113" s="73" t="s">
        <v>279</v>
      </c>
      <c r="E113" s="72">
        <f>IF(MMN!A113=MEG!A113,MEG!E113)</f>
        <v>1800</v>
      </c>
      <c r="F113" s="72">
        <v>1</v>
      </c>
      <c r="G113" s="72">
        <v>1</v>
      </c>
      <c r="H113" s="72">
        <v>1</v>
      </c>
      <c r="I113" s="72">
        <v>1</v>
      </c>
      <c r="J113" s="72">
        <f t="shared" si="7"/>
        <v>1</v>
      </c>
      <c r="K113" s="72">
        <v>1</v>
      </c>
      <c r="L113" s="72">
        <f t="shared" si="8"/>
        <v>1</v>
      </c>
      <c r="M113" s="72">
        <v>0</v>
      </c>
      <c r="N113" s="74">
        <v>193</v>
      </c>
      <c r="O113" s="74" t="s">
        <v>35</v>
      </c>
      <c r="P113" s="74">
        <v>44</v>
      </c>
      <c r="Q113" s="72"/>
      <c r="R113" s="72"/>
      <c r="S113" s="72"/>
    </row>
    <row r="114" spans="1:19" ht="12" customHeight="1" x14ac:dyDescent="0.15">
      <c r="A114" s="66" t="s">
        <v>168</v>
      </c>
      <c r="B114" s="71">
        <v>42237</v>
      </c>
      <c r="C114" s="72" t="s">
        <v>278</v>
      </c>
      <c r="D114" s="73" t="s">
        <v>279</v>
      </c>
      <c r="E114" s="72">
        <f>IF(MMN!A114=MEG!A114,MEG!E114)</f>
        <v>1200</v>
      </c>
      <c r="F114" s="72">
        <v>1</v>
      </c>
      <c r="G114" s="72">
        <v>1</v>
      </c>
      <c r="H114" s="72">
        <v>0</v>
      </c>
      <c r="I114" s="72">
        <v>0</v>
      </c>
      <c r="J114" s="72">
        <f t="shared" si="7"/>
        <v>0</v>
      </c>
      <c r="K114" s="72">
        <v>1</v>
      </c>
      <c r="L114" s="72">
        <f t="shared" si="8"/>
        <v>0</v>
      </c>
      <c r="M114" s="72">
        <v>0</v>
      </c>
      <c r="N114" s="74">
        <v>59</v>
      </c>
      <c r="O114" s="74" t="s">
        <v>35</v>
      </c>
      <c r="P114" s="74">
        <v>0</v>
      </c>
      <c r="Q114" s="72" t="s">
        <v>314</v>
      </c>
      <c r="R114" s="72"/>
      <c r="S114" s="72"/>
    </row>
    <row r="115" spans="1:19" ht="12" customHeight="1" x14ac:dyDescent="0.15">
      <c r="A115" s="66" t="s">
        <v>229</v>
      </c>
      <c r="B115" s="71">
        <v>42367</v>
      </c>
      <c r="C115" s="72" t="s">
        <v>337</v>
      </c>
      <c r="D115" s="73" t="s">
        <v>279</v>
      </c>
      <c r="E115" s="72">
        <f>IF(MMN!A115=MEG!A115,MEG!E115)</f>
        <v>1800</v>
      </c>
      <c r="F115" s="72">
        <v>1</v>
      </c>
      <c r="G115" s="72">
        <v>1</v>
      </c>
      <c r="H115" s="72">
        <v>1</v>
      </c>
      <c r="I115" s="72">
        <v>1</v>
      </c>
      <c r="J115" s="72">
        <f t="shared" si="7"/>
        <v>1</v>
      </c>
      <c r="K115" s="72">
        <v>1</v>
      </c>
      <c r="L115" s="72">
        <v>0</v>
      </c>
      <c r="M115" s="72">
        <v>0</v>
      </c>
      <c r="N115" s="74">
        <v>186</v>
      </c>
      <c r="O115" s="74" t="s">
        <v>35</v>
      </c>
      <c r="P115" s="74">
        <v>43</v>
      </c>
      <c r="Q115" s="72"/>
      <c r="R115" s="72"/>
      <c r="S115" s="72"/>
    </row>
    <row r="116" spans="1:19" ht="12" customHeight="1" x14ac:dyDescent="0.15">
      <c r="A116" s="66" t="s">
        <v>170</v>
      </c>
      <c r="B116" s="71">
        <v>42250</v>
      </c>
      <c r="C116" s="72" t="s">
        <v>338</v>
      </c>
      <c r="D116" s="73" t="s">
        <v>279</v>
      </c>
      <c r="E116" s="72">
        <f>IF(MMN!A116=MEG!A116,MEG!E116)</f>
        <v>1200</v>
      </c>
      <c r="F116" s="72">
        <v>1</v>
      </c>
      <c r="G116" s="72">
        <v>1</v>
      </c>
      <c r="H116" s="72">
        <v>1</v>
      </c>
      <c r="I116" s="72">
        <v>1</v>
      </c>
      <c r="J116" s="72">
        <f t="shared" si="7"/>
        <v>1</v>
      </c>
      <c r="K116" s="72">
        <v>1</v>
      </c>
      <c r="L116" s="72">
        <f>IF(AND(F116=1,G116=1,H116=1,I116=1,K116=1),1,0)</f>
        <v>1</v>
      </c>
      <c r="M116" s="72">
        <v>0</v>
      </c>
      <c r="N116" s="74">
        <v>62</v>
      </c>
      <c r="O116" s="74" t="s">
        <v>28</v>
      </c>
      <c r="P116" s="74">
        <v>40</v>
      </c>
      <c r="Q116" s="72"/>
      <c r="R116" s="72"/>
      <c r="S116" s="72"/>
    </row>
    <row r="117" spans="1:19" ht="12" customHeight="1" x14ac:dyDescent="0.15">
      <c r="A117" s="66" t="s">
        <v>230</v>
      </c>
      <c r="B117" s="71">
        <v>42373</v>
      </c>
      <c r="C117" s="72" t="s">
        <v>278</v>
      </c>
      <c r="D117" s="73" t="s">
        <v>279</v>
      </c>
      <c r="E117" s="72">
        <f>IF(MMN!A117=MEG!A117,MEG!E117)</f>
        <v>1800</v>
      </c>
      <c r="F117" s="72">
        <v>1</v>
      </c>
      <c r="G117" s="72">
        <v>1</v>
      </c>
      <c r="H117" s="72">
        <v>1</v>
      </c>
      <c r="I117" s="72">
        <v>1</v>
      </c>
      <c r="J117" s="72">
        <f t="shared" si="7"/>
        <v>1</v>
      </c>
      <c r="K117" s="72">
        <v>1</v>
      </c>
      <c r="L117" s="72">
        <f>IF(AND(F117=1,G117=1,H117=1,I117=1,K117=1),1,0)</f>
        <v>1</v>
      </c>
      <c r="M117" s="72">
        <v>0</v>
      </c>
      <c r="N117" s="74">
        <v>185</v>
      </c>
      <c r="O117" s="74" t="s">
        <v>28</v>
      </c>
      <c r="P117" s="74">
        <v>43</v>
      </c>
      <c r="Q117" s="72"/>
      <c r="R117" s="72"/>
      <c r="S117" s="72"/>
    </row>
  </sheetData>
  <autoFilter ref="A1:Q117" xr:uid="{871CDBC6-B8F1-F749-84EF-BFBD377903E3}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17"/>
  <sheetViews>
    <sheetView zoomScaleNormal="100" workbookViewId="0"/>
  </sheetViews>
  <sheetFormatPr baseColWidth="10" defaultColWidth="8.83203125" defaultRowHeight="13" x14ac:dyDescent="0.15"/>
  <cols>
    <col min="1" max="1" width="15.83203125"/>
    <col min="2" max="2" width="29.83203125"/>
    <col min="3" max="6" width="10.6640625"/>
    <col min="7" max="7" width="23.6640625"/>
    <col min="8" max="9" width="11.5"/>
    <col min="10" max="10" width="41.5"/>
    <col min="11" max="11" width="9.83203125"/>
    <col min="12" max="12" width="20.1640625"/>
    <col min="13" max="15" width="19.5"/>
    <col min="16" max="25" width="15.83203125"/>
    <col min="26" max="31" width="13.6640625"/>
    <col min="32" max="1025" width="24.33203125"/>
  </cols>
  <sheetData>
    <row r="1" spans="1:31" ht="12" customHeight="1" x14ac:dyDescent="0.2">
      <c r="A1" s="6" t="s">
        <v>15</v>
      </c>
      <c r="B1" s="7" t="s">
        <v>17</v>
      </c>
      <c r="C1" s="51" t="s">
        <v>231</v>
      </c>
      <c r="D1" s="6" t="s">
        <v>233</v>
      </c>
      <c r="E1" s="6" t="s">
        <v>269</v>
      </c>
      <c r="F1" s="6" t="s">
        <v>270</v>
      </c>
      <c r="G1" s="6" t="s">
        <v>271</v>
      </c>
      <c r="H1" s="6" t="s">
        <v>272</v>
      </c>
      <c r="I1" s="6" t="s">
        <v>339</v>
      </c>
      <c r="J1" s="76" t="s">
        <v>277</v>
      </c>
      <c r="K1" s="6"/>
      <c r="L1" s="59"/>
      <c r="M1" s="59"/>
      <c r="N1" s="59"/>
      <c r="O1" s="59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spans="1:31" ht="12" customHeight="1" x14ac:dyDescent="0.25">
      <c r="A2" s="12" t="s">
        <v>27</v>
      </c>
      <c r="B2" s="14">
        <v>42262</v>
      </c>
      <c r="C2" s="12" t="str">
        <f>IF(Tone!A2=MEG!A2,MEG!C2)</f>
        <v>0113</v>
      </c>
      <c r="D2" s="19">
        <f>IF(Tone!B2=MEG!B2,MEG!E2)</f>
        <v>1200</v>
      </c>
      <c r="E2" s="19">
        <v>1</v>
      </c>
      <c r="F2" s="19">
        <v>1</v>
      </c>
      <c r="G2" s="19">
        <v>1</v>
      </c>
      <c r="H2" s="19">
        <v>1</v>
      </c>
      <c r="I2" s="19">
        <f t="shared" ref="I2:I33" si="0">IF(AND(E2=1,F2=1,G2=1,H2=1),1,0)</f>
        <v>1</v>
      </c>
      <c r="J2" s="77"/>
      <c r="K2" s="78"/>
      <c r="L2" s="59"/>
      <c r="M2" s="59"/>
      <c r="N2" s="59"/>
      <c r="O2" s="59"/>
      <c r="P2" s="60"/>
      <c r="Q2" s="59"/>
      <c r="R2" s="59"/>
      <c r="S2" s="59"/>
      <c r="T2" s="59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</row>
    <row r="3" spans="1:31" ht="12" customHeight="1" x14ac:dyDescent="0.25">
      <c r="A3" s="12" t="s">
        <v>31</v>
      </c>
      <c r="B3" s="20">
        <v>42293</v>
      </c>
      <c r="C3" s="12" t="str">
        <f>IF(Tone!A3=MEG!A3,MEG!C3)</f>
        <v>0113</v>
      </c>
      <c r="D3" s="19">
        <f>IF(Tone!B3=MEG!B3,MEG!E3)</f>
        <v>1200</v>
      </c>
      <c r="E3" s="19">
        <v>1</v>
      </c>
      <c r="F3" s="19">
        <v>1</v>
      </c>
      <c r="G3" s="19">
        <v>1</v>
      </c>
      <c r="H3" s="19">
        <v>1</v>
      </c>
      <c r="I3" s="19">
        <f t="shared" si="0"/>
        <v>1</v>
      </c>
      <c r="J3" s="77"/>
      <c r="K3" s="78"/>
      <c r="L3" s="59"/>
      <c r="M3" s="59"/>
      <c r="N3" s="59"/>
      <c r="O3" s="59"/>
      <c r="P3" s="60"/>
      <c r="Q3" s="59"/>
      <c r="R3" s="59"/>
      <c r="S3" s="59"/>
      <c r="T3" s="59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spans="1:31" ht="12" customHeight="1" x14ac:dyDescent="0.25">
      <c r="A4" s="12" t="s">
        <v>34</v>
      </c>
      <c r="B4" s="20">
        <v>42276</v>
      </c>
      <c r="C4" s="12" t="str">
        <f>IF(Tone!A4=MEG!A4,MEG!C4)</f>
        <v>0113</v>
      </c>
      <c r="D4" s="19">
        <f>IF(Tone!B4=MEG!B4,MEG!E4)</f>
        <v>1200</v>
      </c>
      <c r="E4" s="19">
        <v>1</v>
      </c>
      <c r="F4" s="19">
        <v>1</v>
      </c>
      <c r="G4" s="19">
        <v>1</v>
      </c>
      <c r="H4" s="19">
        <v>1</v>
      </c>
      <c r="I4" s="19">
        <f t="shared" si="0"/>
        <v>1</v>
      </c>
      <c r="J4" s="77"/>
      <c r="K4" s="78"/>
      <c r="L4" s="59"/>
      <c r="M4" s="59"/>
      <c r="N4" s="59"/>
      <c r="O4" s="59"/>
      <c r="P4" s="60"/>
      <c r="Q4" s="59"/>
      <c r="R4" s="59"/>
      <c r="S4" s="59"/>
      <c r="T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spans="1:31" ht="12" customHeight="1" x14ac:dyDescent="0.25">
      <c r="A5" s="12" t="s">
        <v>90</v>
      </c>
      <c r="B5" s="20">
        <v>42286</v>
      </c>
      <c r="C5" s="12" t="str">
        <f>IF(Tone!A5=MEG!A5,MEG!C5)</f>
        <v>0113</v>
      </c>
      <c r="D5" s="19">
        <f>IF(Tone!B5=MEG!B5,MEG!E5)</f>
        <v>1200</v>
      </c>
      <c r="E5" s="19">
        <v>1</v>
      </c>
      <c r="F5" s="19">
        <v>1</v>
      </c>
      <c r="G5" s="19">
        <v>1</v>
      </c>
      <c r="H5" s="19">
        <v>1</v>
      </c>
      <c r="I5" s="19">
        <f t="shared" si="0"/>
        <v>1</v>
      </c>
      <c r="J5" s="77"/>
      <c r="K5" s="78"/>
      <c r="L5" s="59"/>
      <c r="M5" s="59"/>
      <c r="N5" s="59"/>
      <c r="O5" s="59"/>
      <c r="P5" s="60"/>
      <c r="Q5" s="59"/>
      <c r="R5" s="59"/>
      <c r="S5" s="59"/>
      <c r="T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1" ht="12" customHeight="1" x14ac:dyDescent="0.25">
      <c r="A6" s="12" t="s">
        <v>37</v>
      </c>
      <c r="B6" s="20">
        <v>42279</v>
      </c>
      <c r="C6" s="12" t="str">
        <f>IF(Tone!A6=MEG!A6,MEG!C6)</f>
        <v>0113</v>
      </c>
      <c r="D6" s="19">
        <f>IF(Tone!B6=MEG!B6,MEG!E6)</f>
        <v>1200</v>
      </c>
      <c r="E6" s="19">
        <v>1</v>
      </c>
      <c r="F6" s="19">
        <v>1</v>
      </c>
      <c r="G6" s="19">
        <v>1</v>
      </c>
      <c r="H6" s="19">
        <v>1</v>
      </c>
      <c r="I6" s="19">
        <f t="shared" si="0"/>
        <v>1</v>
      </c>
      <c r="J6" s="77"/>
      <c r="K6" s="78"/>
      <c r="L6" s="59"/>
      <c r="M6" s="59"/>
      <c r="N6" s="59"/>
      <c r="O6" s="59"/>
      <c r="P6" s="60"/>
      <c r="Q6" s="59"/>
      <c r="R6" s="59"/>
      <c r="S6" s="59"/>
      <c r="T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spans="1:31" ht="12" customHeight="1" x14ac:dyDescent="0.25">
      <c r="A7" s="12" t="s">
        <v>39</v>
      </c>
      <c r="B7" s="20">
        <v>42286</v>
      </c>
      <c r="C7" s="12" t="str">
        <f>IF(Tone!A7=MEG!A7,MEG!C7)</f>
        <v>0113</v>
      </c>
      <c r="D7" s="19">
        <f>IF(Tone!B7=MEG!B7,MEG!E7)</f>
        <v>1200</v>
      </c>
      <c r="E7" s="19">
        <v>1</v>
      </c>
      <c r="F7" s="19">
        <v>1</v>
      </c>
      <c r="G7" s="19">
        <v>1</v>
      </c>
      <c r="H7" s="19">
        <v>1</v>
      </c>
      <c r="I7" s="19">
        <f t="shared" si="0"/>
        <v>1</v>
      </c>
      <c r="J7" s="77"/>
      <c r="K7" s="78"/>
      <c r="L7" s="59"/>
      <c r="M7" s="59"/>
      <c r="N7" s="59"/>
      <c r="O7" s="59"/>
      <c r="P7" s="60"/>
      <c r="Q7" s="59"/>
      <c r="R7" s="59"/>
      <c r="S7" s="59"/>
      <c r="T7" s="59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spans="1:31" ht="12" customHeight="1" x14ac:dyDescent="0.25">
      <c r="A8" s="12" t="s">
        <v>41</v>
      </c>
      <c r="B8" s="20">
        <v>42314</v>
      </c>
      <c r="C8" s="12" t="str">
        <f>IF(Tone!A76=MEG!A76,MEG!C76)</f>
        <v>0113</v>
      </c>
      <c r="D8" s="19">
        <f>IF(Tone!B76=MEG!B76,MEG!E76)</f>
        <v>1800</v>
      </c>
      <c r="E8" s="19">
        <v>1</v>
      </c>
      <c r="F8" s="19">
        <v>0</v>
      </c>
      <c r="G8" s="19">
        <v>0</v>
      </c>
      <c r="H8" s="19">
        <v>0</v>
      </c>
      <c r="I8" s="19">
        <f t="shared" si="0"/>
        <v>0</v>
      </c>
      <c r="J8" s="79" t="s">
        <v>340</v>
      </c>
      <c r="K8" s="78"/>
      <c r="L8" s="59"/>
      <c r="M8" s="59"/>
      <c r="N8" s="59"/>
      <c r="O8" s="59"/>
      <c r="P8" s="60"/>
      <c r="Q8" s="59"/>
      <c r="R8" s="59"/>
      <c r="S8" s="59"/>
      <c r="T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spans="1:31" ht="12" customHeight="1" x14ac:dyDescent="0.2">
      <c r="A9" s="12" t="s">
        <v>44</v>
      </c>
      <c r="B9" s="20">
        <v>42310</v>
      </c>
      <c r="C9" s="12" t="str">
        <f>IF(Tone!A81=MEG!A81,MEG!C81)</f>
        <v>0143</v>
      </c>
      <c r="D9" s="19">
        <f>IF(Tone!B81=MEG!B81,MEG!E81)</f>
        <v>1800</v>
      </c>
      <c r="E9" s="19">
        <v>1</v>
      </c>
      <c r="F9" s="19">
        <v>1</v>
      </c>
      <c r="G9" s="19">
        <v>1</v>
      </c>
      <c r="H9" s="19">
        <v>1</v>
      </c>
      <c r="I9" s="19">
        <f t="shared" si="0"/>
        <v>1</v>
      </c>
      <c r="J9" s="77"/>
      <c r="K9" s="6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spans="1:31" ht="12" customHeight="1" x14ac:dyDescent="0.25">
      <c r="A10" s="12" t="s">
        <v>47</v>
      </c>
      <c r="B10" s="20">
        <v>42313</v>
      </c>
      <c r="C10" s="12" t="str">
        <f>IF(Tone!A84=MEG!A84,MEG!C84)</f>
        <v>0113</v>
      </c>
      <c r="D10" s="19">
        <f>IF(Tone!B84=MEG!B84,MEG!E84)</f>
        <v>1200</v>
      </c>
      <c r="E10" s="19">
        <v>1</v>
      </c>
      <c r="F10" s="19">
        <v>1</v>
      </c>
      <c r="G10" s="19">
        <v>1</v>
      </c>
      <c r="H10" s="19">
        <v>1</v>
      </c>
      <c r="I10" s="19">
        <f t="shared" si="0"/>
        <v>1</v>
      </c>
      <c r="J10" s="77"/>
      <c r="K10" s="78"/>
      <c r="L10" s="59"/>
      <c r="M10" s="59"/>
      <c r="N10" s="59"/>
      <c r="O10" s="59"/>
      <c r="P10" s="60"/>
      <c r="Q10" s="59"/>
      <c r="R10" s="59"/>
      <c r="S10" s="59"/>
      <c r="T10" s="59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spans="1:31" ht="12" customHeight="1" x14ac:dyDescent="0.25">
      <c r="A11" s="12" t="s">
        <v>49</v>
      </c>
      <c r="B11" s="24">
        <v>42300</v>
      </c>
      <c r="C11" s="19" t="str">
        <f>IF(Tone!A25=MEG!A25,MEG!C25)</f>
        <v>0113</v>
      </c>
      <c r="D11" s="19">
        <f>IF(Tone!B25=MEG!B25,MEG!E25)</f>
        <v>1800</v>
      </c>
      <c r="E11" s="19">
        <v>1</v>
      </c>
      <c r="F11" s="19">
        <v>1</v>
      </c>
      <c r="G11" s="19">
        <v>1</v>
      </c>
      <c r="H11" s="19">
        <v>1</v>
      </c>
      <c r="I11" s="19">
        <f t="shared" si="0"/>
        <v>1</v>
      </c>
      <c r="J11" s="77"/>
      <c r="K11" s="78"/>
      <c r="L11" s="59"/>
      <c r="M11" s="59"/>
      <c r="N11" s="59"/>
      <c r="O11" s="59"/>
      <c r="P11" s="60"/>
      <c r="Q11" s="59"/>
      <c r="R11" s="59"/>
      <c r="S11" s="59"/>
      <c r="T11" s="59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spans="1:31" ht="12" customHeight="1" x14ac:dyDescent="0.25">
      <c r="A12" s="12" t="s">
        <v>51</v>
      </c>
      <c r="B12" s="24">
        <v>42304</v>
      </c>
      <c r="C12" s="19" t="str">
        <f>IF(Tone!A21=MEG!A21,MEG!C21)</f>
        <v>0143</v>
      </c>
      <c r="D12" s="19">
        <f>IF(Tone!B21=MEG!B21,MEG!E21)</f>
        <v>1800</v>
      </c>
      <c r="E12" s="19">
        <v>1</v>
      </c>
      <c r="F12" s="19">
        <v>1</v>
      </c>
      <c r="G12" s="19">
        <v>1</v>
      </c>
      <c r="H12" s="19">
        <v>1</v>
      </c>
      <c r="I12" s="19">
        <f t="shared" si="0"/>
        <v>1</v>
      </c>
      <c r="J12" s="77"/>
      <c r="K12" s="78"/>
      <c r="L12" s="59"/>
      <c r="M12" s="59"/>
      <c r="N12" s="59"/>
      <c r="O12" s="59"/>
      <c r="P12" s="60"/>
      <c r="Q12" s="59"/>
      <c r="R12" s="59"/>
      <c r="S12" s="59"/>
      <c r="T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spans="1:31" ht="12" customHeight="1" x14ac:dyDescent="0.25">
      <c r="A13" s="12" t="s">
        <v>54</v>
      </c>
      <c r="B13" s="24">
        <v>42320</v>
      </c>
      <c r="C13" s="12" t="str">
        <f>IF(Tone!A26=MEG!A26,MEG!C26)</f>
        <v>0143</v>
      </c>
      <c r="D13" s="19">
        <f>IF(Tone!B26=MEG!B26,MEG!E26)</f>
        <v>1800</v>
      </c>
      <c r="E13" s="19">
        <v>1</v>
      </c>
      <c r="F13" s="19">
        <v>1</v>
      </c>
      <c r="G13" s="19">
        <v>1</v>
      </c>
      <c r="H13" s="19">
        <v>1</v>
      </c>
      <c r="I13" s="19">
        <f t="shared" si="0"/>
        <v>1</v>
      </c>
      <c r="J13" s="77"/>
      <c r="K13" s="78"/>
      <c r="L13" s="59"/>
      <c r="M13" s="59"/>
      <c r="N13" s="59"/>
      <c r="O13" s="59"/>
      <c r="P13" s="60"/>
      <c r="Q13" s="59"/>
      <c r="R13" s="59"/>
      <c r="S13" s="59"/>
      <c r="T13" s="59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spans="1:31" ht="12" customHeight="1" x14ac:dyDescent="0.25">
      <c r="A14" s="12" t="s">
        <v>56</v>
      </c>
      <c r="B14" s="20">
        <v>42320</v>
      </c>
      <c r="C14" s="12" t="str">
        <f>IF(Tone!A27=MEG!A27,MEG!C27)</f>
        <v>0113</v>
      </c>
      <c r="D14" s="19">
        <f>IF(Tone!B27=MEG!B27,MEG!E27)</f>
        <v>1800</v>
      </c>
      <c r="E14" s="19">
        <v>1</v>
      </c>
      <c r="F14" s="19">
        <v>1</v>
      </c>
      <c r="G14" s="19">
        <v>1</v>
      </c>
      <c r="H14" s="19">
        <v>1</v>
      </c>
      <c r="I14" s="19">
        <f t="shared" si="0"/>
        <v>1</v>
      </c>
      <c r="J14" s="77"/>
      <c r="K14" s="78"/>
      <c r="L14" s="59"/>
      <c r="M14" s="59"/>
      <c r="N14" s="59"/>
      <c r="O14" s="59"/>
      <c r="P14" s="60"/>
      <c r="Q14" s="59"/>
      <c r="R14" s="59"/>
      <c r="S14" s="59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spans="1:31" ht="12" customHeight="1" x14ac:dyDescent="0.25">
      <c r="A15" s="12" t="s">
        <v>59</v>
      </c>
      <c r="B15" s="20">
        <v>42321</v>
      </c>
      <c r="C15" s="12" t="str">
        <f>IF(Tone!A22=MEG!A22,MEG!C22)</f>
        <v>0113</v>
      </c>
      <c r="D15" s="19">
        <f>IF(Tone!B22=MEG!B22,MEG!E22)</f>
        <v>1800</v>
      </c>
      <c r="E15" s="19">
        <v>1</v>
      </c>
      <c r="F15" s="19">
        <v>1</v>
      </c>
      <c r="G15" s="19">
        <v>1</v>
      </c>
      <c r="H15" s="19">
        <v>1</v>
      </c>
      <c r="I15" s="19">
        <f t="shared" si="0"/>
        <v>1</v>
      </c>
      <c r="J15" s="77"/>
      <c r="K15" s="78"/>
      <c r="L15" s="59"/>
      <c r="M15" s="59"/>
      <c r="N15" s="59"/>
      <c r="O15" s="59"/>
      <c r="P15" s="60"/>
      <c r="Q15" s="59"/>
      <c r="R15" s="59"/>
      <c r="S15" s="59"/>
      <c r="T15" s="59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spans="1:31" ht="12" customHeight="1" x14ac:dyDescent="0.2">
      <c r="A16" s="17" t="s">
        <v>171</v>
      </c>
      <c r="B16" s="24">
        <v>42462</v>
      </c>
      <c r="C16" s="12" t="str">
        <f>IF(Tone!A74=MEG!A74,MEG!C74)</f>
        <v>0113</v>
      </c>
      <c r="D16" s="19">
        <f>IF(Tone!B74=MEG!B74,MEG!E74)</f>
        <v>1800</v>
      </c>
      <c r="E16" s="19">
        <v>1</v>
      </c>
      <c r="F16" s="19">
        <v>1</v>
      </c>
      <c r="G16" s="19">
        <v>1</v>
      </c>
      <c r="H16" s="19">
        <v>1</v>
      </c>
      <c r="I16" s="19">
        <f t="shared" si="0"/>
        <v>1</v>
      </c>
      <c r="J16" s="77"/>
      <c r="K16" s="6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spans="1:31" ht="12" customHeight="1" x14ac:dyDescent="0.25">
      <c r="A17" s="12" t="s">
        <v>61</v>
      </c>
      <c r="B17" s="20">
        <v>42326</v>
      </c>
      <c r="C17" s="12" t="str">
        <f>IF(Tone!A85=MEG!A85,MEG!C85)</f>
        <v>0113</v>
      </c>
      <c r="D17" s="19">
        <f>IF(Tone!B85=MEG!B85,MEG!E85)</f>
        <v>1800</v>
      </c>
      <c r="E17" s="19">
        <v>1</v>
      </c>
      <c r="F17" s="19">
        <v>1</v>
      </c>
      <c r="G17" s="19">
        <v>1</v>
      </c>
      <c r="H17" s="19">
        <v>1</v>
      </c>
      <c r="I17" s="19">
        <f t="shared" si="0"/>
        <v>1</v>
      </c>
      <c r="J17" s="77"/>
      <c r="K17" s="78"/>
      <c r="L17" s="59"/>
      <c r="M17" s="59"/>
      <c r="N17" s="59"/>
      <c r="O17" s="59"/>
      <c r="P17" s="60"/>
      <c r="Q17" s="59"/>
      <c r="R17" s="59"/>
      <c r="S17" s="59"/>
      <c r="T17" s="59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spans="1:31" ht="12" customHeight="1" x14ac:dyDescent="0.25">
      <c r="A18" s="17" t="s">
        <v>173</v>
      </c>
      <c r="B18" s="24">
        <v>42452</v>
      </c>
      <c r="C18" s="12" t="str">
        <f>IF(Tone!A86=MEG!A86,MEG!C86)</f>
        <v>0143</v>
      </c>
      <c r="D18" s="19">
        <f>IF(Tone!B86=MEG!B86,MEG!E86)</f>
        <v>1200</v>
      </c>
      <c r="E18" s="19">
        <v>1</v>
      </c>
      <c r="F18" s="19">
        <v>1</v>
      </c>
      <c r="G18" s="19">
        <v>1</v>
      </c>
      <c r="H18" s="19">
        <v>1</v>
      </c>
      <c r="I18" s="19">
        <f t="shared" si="0"/>
        <v>1</v>
      </c>
      <c r="J18" s="77"/>
      <c r="K18" s="78"/>
      <c r="L18" s="59"/>
      <c r="M18" s="59"/>
      <c r="N18" s="59"/>
      <c r="O18" s="59"/>
      <c r="P18" s="60"/>
      <c r="Q18" s="59"/>
      <c r="R18" s="59"/>
      <c r="S18" s="59"/>
      <c r="T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spans="1:31" ht="12" customHeight="1" x14ac:dyDescent="0.2">
      <c r="A19" s="12" t="s">
        <v>63</v>
      </c>
      <c r="B19" s="20">
        <v>42309</v>
      </c>
      <c r="C19" s="12" t="str">
        <f>IF(Tone!A77=MEG!A77,MEG!C77)</f>
        <v>1531</v>
      </c>
      <c r="D19" s="19">
        <f>IF(Tone!B77=MEG!B77,MEG!E77)</f>
        <v>1800</v>
      </c>
      <c r="E19" s="19">
        <v>1</v>
      </c>
      <c r="F19" s="19">
        <v>1</v>
      </c>
      <c r="G19" s="19">
        <v>1</v>
      </c>
      <c r="H19" s="19">
        <v>1</v>
      </c>
      <c r="I19" s="19">
        <f t="shared" si="0"/>
        <v>1</v>
      </c>
      <c r="J19" s="77"/>
      <c r="K19" s="6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spans="1:31" ht="12" customHeight="1" x14ac:dyDescent="0.2">
      <c r="A20" s="12" t="s">
        <v>92</v>
      </c>
      <c r="B20" s="20">
        <v>42325</v>
      </c>
      <c r="C20" s="12" t="str">
        <f>IF(Tone!A114=MEG!A114,MEG!C114)</f>
        <v>0113</v>
      </c>
      <c r="D20" s="19">
        <f>IF(Tone!B114=MEG!B114,MEG!E114)</f>
        <v>1200</v>
      </c>
      <c r="E20" s="19">
        <v>1</v>
      </c>
      <c r="F20" s="19">
        <v>1</v>
      </c>
      <c r="G20" s="19">
        <v>1</v>
      </c>
      <c r="H20" s="19">
        <v>1</v>
      </c>
      <c r="I20" s="19">
        <f t="shared" si="0"/>
        <v>1</v>
      </c>
      <c r="J20" s="77"/>
      <c r="K20" s="6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spans="1:31" ht="12" customHeight="1" x14ac:dyDescent="0.2">
      <c r="A21" s="19" t="s">
        <v>175</v>
      </c>
      <c r="B21" s="24">
        <v>42466</v>
      </c>
      <c r="C21" s="12" t="str">
        <f>IF(Tone!A87=MEG!A87,MEG!C87)</f>
        <v>1543</v>
      </c>
      <c r="D21" s="19">
        <f>IF(Tone!B87=MEG!B87,MEG!E87)</f>
        <v>1800</v>
      </c>
      <c r="E21" s="19">
        <v>1</v>
      </c>
      <c r="F21" s="19">
        <v>1</v>
      </c>
      <c r="G21" s="19">
        <v>1</v>
      </c>
      <c r="H21" s="19">
        <v>1</v>
      </c>
      <c r="I21" s="19">
        <f t="shared" si="0"/>
        <v>1</v>
      </c>
      <c r="J21" s="77"/>
      <c r="K21" s="80"/>
      <c r="L21" s="59"/>
      <c r="M21" s="59"/>
      <c r="N21" s="59"/>
      <c r="O21" s="59"/>
      <c r="P21" s="60"/>
      <c r="Q21" s="59"/>
      <c r="R21" s="59"/>
      <c r="S21" s="59"/>
      <c r="T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spans="1:31" ht="12" customHeight="1" x14ac:dyDescent="0.25">
      <c r="A22" s="12" t="s">
        <v>65</v>
      </c>
      <c r="B22" s="20">
        <v>42332</v>
      </c>
      <c r="C22" s="19">
        <f>IF(Tone!A28=MEG!A28,MEG!C28)</f>
        <v>1711</v>
      </c>
      <c r="D22" s="19">
        <f>IF(Tone!B28=MEG!B28,MEG!E28)</f>
        <v>1800</v>
      </c>
      <c r="E22" s="19">
        <v>1</v>
      </c>
      <c r="F22" s="19">
        <v>1</v>
      </c>
      <c r="G22" s="19">
        <v>1</v>
      </c>
      <c r="H22" s="19">
        <v>1</v>
      </c>
      <c r="I22" s="19">
        <f t="shared" si="0"/>
        <v>1</v>
      </c>
      <c r="J22" s="77"/>
      <c r="K22" s="78"/>
      <c r="L22" s="59"/>
      <c r="M22" s="59"/>
      <c r="N22" s="59"/>
      <c r="O22" s="59"/>
      <c r="P22" s="60"/>
      <c r="Q22" s="59"/>
      <c r="R22" s="59"/>
      <c r="S22" s="59"/>
      <c r="T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spans="1:31" ht="12" customHeight="1" x14ac:dyDescent="0.25">
      <c r="A23" s="17" t="s">
        <v>177</v>
      </c>
      <c r="B23" s="24">
        <v>42451</v>
      </c>
      <c r="C23" s="12" t="str">
        <f>IF(Tone!A29=MEG!A29,MEG!C29)</f>
        <v>0113</v>
      </c>
      <c r="D23" s="19">
        <f>IF(Tone!B29=MEG!B29,MEG!E29)</f>
        <v>1800</v>
      </c>
      <c r="E23" s="19">
        <v>1</v>
      </c>
      <c r="F23" s="19">
        <v>1</v>
      </c>
      <c r="G23" s="19">
        <v>1</v>
      </c>
      <c r="H23" s="19">
        <v>1</v>
      </c>
      <c r="I23" s="19">
        <f t="shared" si="0"/>
        <v>1</v>
      </c>
      <c r="J23" s="77"/>
      <c r="K23" s="81"/>
      <c r="L23" s="59"/>
      <c r="M23" s="59"/>
      <c r="N23" s="59"/>
      <c r="O23" s="59"/>
      <c r="P23" s="60"/>
      <c r="Q23" s="59"/>
      <c r="R23" s="59"/>
      <c r="S23" s="59"/>
      <c r="T23" s="59"/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spans="1:31" ht="12" customHeight="1" x14ac:dyDescent="0.25">
      <c r="A24" s="12" t="s">
        <v>67</v>
      </c>
      <c r="B24" s="20">
        <v>42339</v>
      </c>
      <c r="C24" s="12" t="str">
        <f>IF(Tone!A23=MEG!A23,MEG!C23)</f>
        <v>0113</v>
      </c>
      <c r="D24" s="19">
        <f>IF(Tone!B23=MEG!B23,MEG!E23)</f>
        <v>1800</v>
      </c>
      <c r="E24" s="19">
        <v>1</v>
      </c>
      <c r="F24" s="19">
        <v>1</v>
      </c>
      <c r="G24" s="19">
        <v>1</v>
      </c>
      <c r="H24" s="19">
        <v>1</v>
      </c>
      <c r="I24" s="19">
        <f t="shared" si="0"/>
        <v>1</v>
      </c>
      <c r="J24" s="77"/>
      <c r="K24" s="78"/>
      <c r="L24" s="59"/>
      <c r="M24" s="59"/>
      <c r="N24" s="59"/>
      <c r="O24" s="59"/>
      <c r="P24" s="60"/>
      <c r="Q24" s="59"/>
      <c r="R24" s="59"/>
      <c r="S24" s="59"/>
      <c r="T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spans="1:31" ht="12" customHeight="1" x14ac:dyDescent="0.25">
      <c r="A25" s="17" t="s">
        <v>179</v>
      </c>
      <c r="B25" s="24">
        <v>42464</v>
      </c>
      <c r="C25" s="12" t="str">
        <f>IF(Tone!A30=MEG!A30,MEG!C30)</f>
        <v>0143</v>
      </c>
      <c r="D25" s="19">
        <f>IF(Tone!B30=MEG!B30,MEG!E30)</f>
        <v>1800</v>
      </c>
      <c r="E25" s="19">
        <v>1</v>
      </c>
      <c r="F25" s="19">
        <v>1</v>
      </c>
      <c r="G25" s="19">
        <v>1</v>
      </c>
      <c r="H25" s="19">
        <v>1</v>
      </c>
      <c r="I25" s="19">
        <f t="shared" si="0"/>
        <v>1</v>
      </c>
      <c r="J25" s="77"/>
      <c r="K25" s="78"/>
      <c r="L25" s="59"/>
      <c r="M25" s="59"/>
      <c r="N25" s="59"/>
      <c r="O25" s="59"/>
      <c r="P25" s="60"/>
      <c r="Q25" s="59"/>
      <c r="R25" s="59"/>
      <c r="S25" s="59"/>
      <c r="T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spans="1:31" ht="12" customHeight="1" x14ac:dyDescent="0.2">
      <c r="A26" s="12" t="s">
        <v>95</v>
      </c>
      <c r="B26" s="20">
        <v>42342</v>
      </c>
      <c r="C26" s="12" t="str">
        <f>IF(Tone!A88=MEG!A88,MEG!C88)</f>
        <v>0113</v>
      </c>
      <c r="D26" s="19">
        <f>IF(Tone!B88=MEG!B88,MEG!E88)</f>
        <v>1800</v>
      </c>
      <c r="E26" s="19">
        <v>1</v>
      </c>
      <c r="F26" s="19">
        <v>1</v>
      </c>
      <c r="G26" s="19">
        <v>1</v>
      </c>
      <c r="H26" s="19">
        <v>1</v>
      </c>
      <c r="I26" s="19">
        <f t="shared" si="0"/>
        <v>1</v>
      </c>
      <c r="J26" s="82"/>
      <c r="K26" s="80"/>
      <c r="L26" s="59"/>
      <c r="M26" s="59"/>
      <c r="N26" s="59"/>
      <c r="O26" s="59"/>
      <c r="P26" s="60"/>
      <c r="Q26" s="59"/>
      <c r="R26" s="59"/>
      <c r="S26" s="59"/>
      <c r="T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spans="1:31" ht="12" customHeight="1" x14ac:dyDescent="0.25">
      <c r="A27" s="12" t="s">
        <v>70</v>
      </c>
      <c r="B27" s="20">
        <v>42349</v>
      </c>
      <c r="C27" s="12" t="str">
        <f>IF(Tone!A31=MEG!A31,MEG!C31)</f>
        <v>0113</v>
      </c>
      <c r="D27" s="19">
        <f>IF(Tone!B31=MEG!B31,MEG!E31)</f>
        <v>1800</v>
      </c>
      <c r="E27" s="19">
        <v>1</v>
      </c>
      <c r="F27" s="19">
        <v>1</v>
      </c>
      <c r="G27" s="19">
        <v>1</v>
      </c>
      <c r="H27" s="19">
        <v>1</v>
      </c>
      <c r="I27" s="19">
        <f t="shared" si="0"/>
        <v>1</v>
      </c>
      <c r="J27" s="77"/>
      <c r="K27" s="78"/>
      <c r="L27" s="59"/>
      <c r="M27" s="59"/>
      <c r="N27" s="59"/>
      <c r="O27" s="59"/>
      <c r="P27" s="60"/>
      <c r="Q27" s="59"/>
      <c r="R27" s="59"/>
      <c r="S27" s="59"/>
      <c r="T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spans="1:31" ht="12" customHeight="1" x14ac:dyDescent="0.25">
      <c r="A28" s="17" t="s">
        <v>181</v>
      </c>
      <c r="B28" s="24">
        <v>42464</v>
      </c>
      <c r="C28" s="12" t="str">
        <f>IF(Tone!A32=MEG!A32,MEG!C32)</f>
        <v>0143</v>
      </c>
      <c r="D28" s="19">
        <f>IF(Tone!B32=MEG!B32,MEG!E32)</f>
        <v>1800</v>
      </c>
      <c r="E28" s="19">
        <v>1</v>
      </c>
      <c r="F28" s="19">
        <v>1</v>
      </c>
      <c r="G28" s="19">
        <v>1</v>
      </c>
      <c r="H28" s="19">
        <v>1</v>
      </c>
      <c r="I28" s="19">
        <f t="shared" si="0"/>
        <v>1</v>
      </c>
      <c r="J28" s="77"/>
      <c r="K28" s="78"/>
      <c r="L28" s="59"/>
      <c r="M28" s="59"/>
      <c r="N28" s="59"/>
      <c r="O28" s="59"/>
      <c r="P28" s="60"/>
      <c r="Q28" s="59"/>
      <c r="R28" s="59"/>
      <c r="S28" s="59"/>
      <c r="T28" s="59"/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spans="1:31" ht="12" customHeight="1" x14ac:dyDescent="0.25">
      <c r="A29" s="12" t="s">
        <v>72</v>
      </c>
      <c r="B29" s="20">
        <v>42374</v>
      </c>
      <c r="C29" s="12" t="str">
        <f>IF(Tone!A33=MEG!A33,MEG!C33)</f>
        <v>0143</v>
      </c>
      <c r="D29" s="19">
        <f>IF(Tone!B33=MEG!B33,MEG!E33)</f>
        <v>1800</v>
      </c>
      <c r="E29" s="19">
        <v>1</v>
      </c>
      <c r="F29" s="19">
        <v>1</v>
      </c>
      <c r="G29" s="19">
        <v>1</v>
      </c>
      <c r="H29" s="19">
        <v>1</v>
      </c>
      <c r="I29" s="19">
        <f t="shared" si="0"/>
        <v>1</v>
      </c>
      <c r="J29" s="83"/>
      <c r="K29" s="78"/>
      <c r="L29" s="59"/>
      <c r="M29" s="59"/>
      <c r="N29" s="59"/>
      <c r="O29" s="59"/>
      <c r="P29" s="60"/>
      <c r="Q29" s="59"/>
      <c r="R29" s="59"/>
      <c r="S29" s="59"/>
      <c r="T29" s="59"/>
      <c r="U29" s="59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spans="1:31" ht="12" customHeight="1" x14ac:dyDescent="0.2">
      <c r="A30" s="12" t="s">
        <v>74</v>
      </c>
      <c r="B30" s="20">
        <v>42383</v>
      </c>
      <c r="C30" s="12" t="str">
        <f>IF(Tone!A89=MEG!A89,MEG!C89)</f>
        <v>0143</v>
      </c>
      <c r="D30" s="19">
        <f>IF(Tone!B89=MEG!B89,MEG!E89)</f>
        <v>1800</v>
      </c>
      <c r="E30" s="19">
        <v>1</v>
      </c>
      <c r="F30" s="19">
        <v>1</v>
      </c>
      <c r="G30" s="19">
        <v>1</v>
      </c>
      <c r="H30" s="19">
        <v>1</v>
      </c>
      <c r="I30" s="19">
        <f t="shared" si="0"/>
        <v>1</v>
      </c>
      <c r="J30" s="83"/>
      <c r="K30" s="80"/>
      <c r="L30" s="59"/>
      <c r="M30" s="59"/>
      <c r="N30" s="59"/>
      <c r="O30" s="59"/>
      <c r="P30" s="60"/>
      <c r="Q30" s="59"/>
      <c r="R30" s="59"/>
      <c r="S30" s="59"/>
      <c r="T30" s="59"/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spans="1:31" ht="12" customHeight="1" x14ac:dyDescent="0.25">
      <c r="A31" s="12" t="s">
        <v>75</v>
      </c>
      <c r="B31" s="20">
        <v>42394</v>
      </c>
      <c r="C31" s="12" t="str">
        <f>IF(Tone!A34=MEG!A34,MEG!C34)</f>
        <v>0143</v>
      </c>
      <c r="D31" s="19">
        <f>IF(Tone!B34=MEG!B34,MEG!E34)</f>
        <v>1800</v>
      </c>
      <c r="E31" s="19">
        <v>1</v>
      </c>
      <c r="F31" s="19">
        <v>1</v>
      </c>
      <c r="G31" s="19">
        <v>1</v>
      </c>
      <c r="H31" s="19">
        <v>1</v>
      </c>
      <c r="I31" s="19">
        <f t="shared" si="0"/>
        <v>1</v>
      </c>
      <c r="J31" s="77"/>
      <c r="K31" s="78"/>
      <c r="L31" s="59"/>
      <c r="M31" s="59"/>
      <c r="N31" s="59"/>
      <c r="O31" s="59"/>
      <c r="P31" s="60"/>
      <c r="Q31" s="59"/>
      <c r="R31" s="59"/>
      <c r="S31" s="59"/>
      <c r="T31" s="59"/>
      <c r="U31" s="59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spans="1:31" ht="12" customHeight="1" x14ac:dyDescent="0.2">
      <c r="A32" s="12" t="s">
        <v>183</v>
      </c>
      <c r="B32" s="20">
        <v>42528</v>
      </c>
      <c r="C32" s="12" t="str">
        <f>IF(Tone!A90=MEG!A90,MEG!C90)</f>
        <v>0113</v>
      </c>
      <c r="D32" s="19">
        <f>IF(Tone!B90=MEG!B90,MEG!E90)</f>
        <v>1800</v>
      </c>
      <c r="E32" s="19">
        <v>1</v>
      </c>
      <c r="F32" s="19">
        <v>1</v>
      </c>
      <c r="G32" s="19">
        <v>1</v>
      </c>
      <c r="H32" s="19">
        <v>1</v>
      </c>
      <c r="I32" s="19">
        <f t="shared" si="0"/>
        <v>1</v>
      </c>
      <c r="J32" s="77"/>
      <c r="K32" s="80"/>
      <c r="L32" s="59"/>
      <c r="M32" s="60" t="s">
        <v>341</v>
      </c>
      <c r="N32" s="59"/>
      <c r="O32" s="59"/>
      <c r="P32" s="60"/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spans="1:31" ht="12" customHeight="1" x14ac:dyDescent="0.2">
      <c r="A33" s="12" t="s">
        <v>77</v>
      </c>
      <c r="B33" s="20">
        <v>42395</v>
      </c>
      <c r="C33" s="12" t="str">
        <f>IF(Tone!A91=MEG!A91,MEG!C91)</f>
        <v>0113</v>
      </c>
      <c r="D33" s="19">
        <f>IF(Tone!B91=MEG!B91,MEG!E91)</f>
        <v>1800</v>
      </c>
      <c r="E33" s="19">
        <v>1</v>
      </c>
      <c r="F33" s="19">
        <v>1</v>
      </c>
      <c r="G33" s="19">
        <v>1</v>
      </c>
      <c r="H33" s="19">
        <v>1</v>
      </c>
      <c r="I33" s="19">
        <f t="shared" si="0"/>
        <v>1</v>
      </c>
      <c r="J33" s="77"/>
      <c r="K33" s="80"/>
      <c r="L33" s="59"/>
      <c r="M33" s="59"/>
      <c r="N33" s="59"/>
      <c r="O33" s="59"/>
      <c r="P33" s="60"/>
      <c r="Q33" s="59"/>
      <c r="R33" s="59"/>
      <c r="S33" s="59"/>
      <c r="T33" s="59"/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spans="1:31" ht="12" customHeight="1" x14ac:dyDescent="0.2">
      <c r="A34" s="12" t="s">
        <v>185</v>
      </c>
      <c r="B34" s="20">
        <v>42534</v>
      </c>
      <c r="C34" s="12" t="str">
        <f>IF(Tone!A92=MEG!A92,MEG!C92)</f>
        <v>0113</v>
      </c>
      <c r="D34" s="19">
        <f>IF(Tone!B92=MEG!B92,MEG!E92)</f>
        <v>1800</v>
      </c>
      <c r="E34" s="19">
        <v>1</v>
      </c>
      <c r="F34" s="19">
        <v>1</v>
      </c>
      <c r="G34" s="19">
        <v>1</v>
      </c>
      <c r="H34" s="19">
        <v>1</v>
      </c>
      <c r="I34" s="19">
        <f t="shared" ref="I34:I65" si="1">IF(AND(E34=1,F34=1,G34=1,H34=1),1,0)</f>
        <v>1</v>
      </c>
      <c r="J34" s="77"/>
      <c r="K34" s="6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spans="1:31" ht="12" customHeight="1" x14ac:dyDescent="0.2">
      <c r="A35" s="12" t="s">
        <v>79</v>
      </c>
      <c r="B35" s="20">
        <v>42398</v>
      </c>
      <c r="C35" s="12" t="str">
        <f>IF(Tone!A93=MEG!A93,MEG!C93)</f>
        <v>1711</v>
      </c>
      <c r="D35" s="19">
        <f>IF(Tone!B93=MEG!B93,MEG!E93)</f>
        <v>1800</v>
      </c>
      <c r="E35" s="19">
        <v>1</v>
      </c>
      <c r="F35" s="19">
        <v>1</v>
      </c>
      <c r="G35" s="19">
        <v>1</v>
      </c>
      <c r="H35" s="19">
        <v>1</v>
      </c>
      <c r="I35" s="19">
        <f t="shared" si="1"/>
        <v>1</v>
      </c>
      <c r="J35" s="77"/>
      <c r="K35" s="80"/>
      <c r="L35" s="59"/>
      <c r="M35" s="59"/>
      <c r="N35" s="59"/>
      <c r="O35" s="59"/>
      <c r="P35" s="60"/>
      <c r="Q35" s="59"/>
      <c r="R35" s="59"/>
      <c r="S35" s="59"/>
      <c r="T35" s="59"/>
      <c r="U35" s="59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spans="1:31" ht="12" customHeight="1" x14ac:dyDescent="0.2">
      <c r="A36" s="12" t="s">
        <v>187</v>
      </c>
      <c r="B36" s="20">
        <v>42535</v>
      </c>
      <c r="C36" s="12" t="str">
        <f>IF(Tone!A35=MEG!A35,MEG!C35)</f>
        <v>0143</v>
      </c>
      <c r="D36" s="19">
        <f>IF(Tone!B35=MEG!B35,MEG!E35)</f>
        <v>1800</v>
      </c>
      <c r="E36" s="19">
        <v>1</v>
      </c>
      <c r="F36" s="19">
        <v>1</v>
      </c>
      <c r="G36" s="19">
        <v>1</v>
      </c>
      <c r="H36" s="19">
        <v>1</v>
      </c>
      <c r="I36" s="19">
        <f t="shared" si="1"/>
        <v>1</v>
      </c>
      <c r="J36" s="77"/>
      <c r="K36" s="6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spans="1:31" ht="12" customHeight="1" x14ac:dyDescent="0.2">
      <c r="A37" s="19" t="s">
        <v>80</v>
      </c>
      <c r="B37" s="20">
        <v>42410</v>
      </c>
      <c r="C37" s="12" t="str">
        <f>IF(Tone!A94=MEG!A94,MEG!C94)</f>
        <v>0113</v>
      </c>
      <c r="D37" s="19">
        <f>IF(Tone!B94=MEG!B94,MEG!E94)</f>
        <v>1800</v>
      </c>
      <c r="E37" s="19">
        <v>1</v>
      </c>
      <c r="F37" s="19">
        <v>1</v>
      </c>
      <c r="G37" s="19">
        <v>1</v>
      </c>
      <c r="H37" s="19">
        <v>1</v>
      </c>
      <c r="I37" s="19">
        <f t="shared" si="1"/>
        <v>1</v>
      </c>
      <c r="J37" s="77"/>
      <c r="K37" s="80"/>
      <c r="L37" s="59"/>
      <c r="M37" s="59"/>
      <c r="N37" s="59"/>
      <c r="O37" s="59"/>
      <c r="P37" s="60"/>
      <c r="Q37" s="59"/>
      <c r="R37" s="59"/>
      <c r="S37" s="59"/>
      <c r="T37" s="59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spans="1:31" ht="12" customHeight="1" x14ac:dyDescent="0.2">
      <c r="A38" s="19" t="s">
        <v>188</v>
      </c>
      <c r="B38" s="20">
        <v>42558</v>
      </c>
      <c r="C38" s="12" t="str">
        <f>IF(Tone!A36=MEG!A36,MEG!C36)</f>
        <v>0113</v>
      </c>
      <c r="D38" s="19">
        <f>IF(Tone!B36=MEG!B36,MEG!E36)</f>
        <v>1800</v>
      </c>
      <c r="E38" s="19">
        <v>1</v>
      </c>
      <c r="F38" s="19">
        <v>1</v>
      </c>
      <c r="G38" s="19">
        <v>1</v>
      </c>
      <c r="H38" s="19">
        <v>1</v>
      </c>
      <c r="I38" s="19">
        <f t="shared" si="1"/>
        <v>1</v>
      </c>
      <c r="J38" s="77"/>
      <c r="K38" s="80"/>
      <c r="L38" s="59"/>
      <c r="M38" s="59"/>
      <c r="N38" s="59"/>
      <c r="O38" s="59"/>
      <c r="P38" s="60"/>
      <c r="Q38" s="59"/>
      <c r="R38" s="59"/>
      <c r="S38" s="59"/>
      <c r="T38" s="59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spans="1:31" ht="12" customHeight="1" x14ac:dyDescent="0.2">
      <c r="A39" s="12" t="s">
        <v>82</v>
      </c>
      <c r="B39" s="20">
        <v>42426</v>
      </c>
      <c r="C39" s="12" t="str">
        <f>IF(Tone!A95=MEG!A95,MEG!C95)</f>
        <v>0113</v>
      </c>
      <c r="D39" s="19">
        <f>IF(Tone!B95=MEG!B95,MEG!E95)</f>
        <v>1800</v>
      </c>
      <c r="E39" s="19">
        <v>1</v>
      </c>
      <c r="F39" s="19">
        <v>1</v>
      </c>
      <c r="G39" s="19">
        <v>1</v>
      </c>
      <c r="H39" s="19">
        <v>1</v>
      </c>
      <c r="I39" s="19">
        <f t="shared" si="1"/>
        <v>1</v>
      </c>
      <c r="J39" s="77"/>
      <c r="K39" s="80"/>
      <c r="L39" s="59"/>
      <c r="M39" s="59"/>
      <c r="N39" s="59"/>
      <c r="O39" s="59"/>
      <c r="P39" s="60"/>
      <c r="Q39" s="59"/>
      <c r="R39" s="59"/>
      <c r="S39" s="59"/>
      <c r="T39" s="59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spans="1:31" ht="12" customHeight="1" x14ac:dyDescent="0.2">
      <c r="A40" s="12" t="s">
        <v>190</v>
      </c>
      <c r="B40" s="20">
        <v>42550</v>
      </c>
      <c r="C40" s="12" t="str">
        <f>IF(Tone!A37=MEG!A37,MEG!C37)</f>
        <v>0143</v>
      </c>
      <c r="D40" s="19">
        <f>IF(Tone!B37=MEG!B37,MEG!E37)</f>
        <v>1800</v>
      </c>
      <c r="E40" s="19">
        <v>1</v>
      </c>
      <c r="F40" s="19">
        <v>1</v>
      </c>
      <c r="G40" s="19">
        <v>1</v>
      </c>
      <c r="H40" s="19">
        <v>1</v>
      </c>
      <c r="I40" s="19">
        <f t="shared" si="1"/>
        <v>1</v>
      </c>
      <c r="J40" s="77"/>
      <c r="K40" s="6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spans="1:31" ht="12" customHeight="1" x14ac:dyDescent="0.25">
      <c r="A41" s="12" t="s">
        <v>84</v>
      </c>
      <c r="B41" s="20">
        <v>42467</v>
      </c>
      <c r="C41" s="12" t="str">
        <f>IF(Tone!A38=MEG!A38,MEG!C38)</f>
        <v>0113</v>
      </c>
      <c r="D41" s="19">
        <f>IF(Tone!B38=MEG!B38,MEG!E38)</f>
        <v>1800</v>
      </c>
      <c r="E41" s="19">
        <v>1</v>
      </c>
      <c r="F41" s="19">
        <v>1</v>
      </c>
      <c r="G41" s="19">
        <v>1</v>
      </c>
      <c r="H41" s="19">
        <v>1</v>
      </c>
      <c r="I41" s="19">
        <f t="shared" si="1"/>
        <v>1</v>
      </c>
      <c r="J41" s="77"/>
      <c r="K41" s="78"/>
      <c r="L41" s="59"/>
      <c r="M41" s="59"/>
      <c r="N41" s="59"/>
      <c r="O41" s="59"/>
      <c r="P41" s="60"/>
      <c r="Q41" s="59"/>
      <c r="R41" s="59"/>
      <c r="S41" s="59"/>
      <c r="T41" s="59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spans="1:31" ht="12" customHeight="1" x14ac:dyDescent="0.25">
      <c r="A42" s="12" t="s">
        <v>85</v>
      </c>
      <c r="B42" s="20">
        <v>42467</v>
      </c>
      <c r="C42" s="12" t="str">
        <f>IF(Tone!A39=MEG!A39,MEG!C39)</f>
        <v>0143</v>
      </c>
      <c r="D42" s="19">
        <f>IF(Tone!B39=MEG!B39,MEG!E39)</f>
        <v>1800</v>
      </c>
      <c r="E42" s="19">
        <v>1</v>
      </c>
      <c r="F42" s="19">
        <v>1</v>
      </c>
      <c r="G42" s="19">
        <v>1</v>
      </c>
      <c r="H42" s="19">
        <v>1</v>
      </c>
      <c r="I42" s="19">
        <f t="shared" si="1"/>
        <v>1</v>
      </c>
      <c r="J42" s="77"/>
      <c r="K42" s="78"/>
      <c r="L42" s="59"/>
      <c r="M42" s="59"/>
      <c r="N42" s="59"/>
      <c r="O42" s="59"/>
      <c r="P42" s="60"/>
      <c r="Q42" s="59"/>
      <c r="R42" s="59"/>
      <c r="S42" s="59"/>
      <c r="T42" s="59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spans="1:31" ht="12" customHeight="1" x14ac:dyDescent="0.2">
      <c r="A43" s="12" t="s">
        <v>192</v>
      </c>
      <c r="B43" s="20">
        <v>42598</v>
      </c>
      <c r="C43" s="12" t="str">
        <f>IF(Tone!A40=MEG!A40,MEG!C40)</f>
        <v>0113</v>
      </c>
      <c r="D43" s="19">
        <f>IF(Tone!B40=MEG!B40,MEG!E40)</f>
        <v>1800</v>
      </c>
      <c r="E43" s="19">
        <v>1</v>
      </c>
      <c r="F43" s="19">
        <v>1</v>
      </c>
      <c r="G43" s="19">
        <v>1</v>
      </c>
      <c r="H43" s="19">
        <v>1</v>
      </c>
      <c r="I43" s="19">
        <f t="shared" si="1"/>
        <v>1</v>
      </c>
      <c r="J43" s="77"/>
      <c r="K43" s="6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spans="1:31" ht="12" customHeight="1" x14ac:dyDescent="0.2">
      <c r="A44" s="19" t="s">
        <v>87</v>
      </c>
      <c r="B44" s="20">
        <v>42475</v>
      </c>
      <c r="C44" s="12" t="str">
        <f>IF(Tone!A96=MEG!A96,MEG!C96)</f>
        <v>0143</v>
      </c>
      <c r="D44" s="19">
        <f>IF(Tone!B96=MEG!B96,MEG!E96)</f>
        <v>1800</v>
      </c>
      <c r="E44" s="19">
        <v>1</v>
      </c>
      <c r="F44" s="19">
        <v>1</v>
      </c>
      <c r="G44" s="19">
        <v>1</v>
      </c>
      <c r="H44" s="19">
        <v>1</v>
      </c>
      <c r="I44" s="19">
        <f t="shared" si="1"/>
        <v>1</v>
      </c>
      <c r="J44" s="77"/>
      <c r="K44" s="80"/>
      <c r="L44" s="59"/>
      <c r="M44" s="59"/>
      <c r="N44" s="59"/>
      <c r="O44" s="59"/>
      <c r="P44" s="60"/>
      <c r="Q44" s="59"/>
      <c r="R44" s="59"/>
      <c r="S44" s="59"/>
      <c r="T44" s="59"/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spans="1:31" ht="12" customHeight="1" x14ac:dyDescent="0.2">
      <c r="A45" s="12" t="s">
        <v>194</v>
      </c>
      <c r="B45" s="20">
        <v>42604</v>
      </c>
      <c r="C45" s="12" t="str">
        <f>IF(Tone!A115=MEG!A115,MEG!C115)</f>
        <v>0113</v>
      </c>
      <c r="D45" s="19">
        <f>IF(Tone!B115=MEG!B115,MEG!E115)</f>
        <v>1800</v>
      </c>
      <c r="E45" s="19">
        <v>1</v>
      </c>
      <c r="F45" s="19">
        <v>1</v>
      </c>
      <c r="G45" s="19">
        <v>1</v>
      </c>
      <c r="H45" s="19">
        <v>1</v>
      </c>
      <c r="I45" s="19">
        <f t="shared" si="1"/>
        <v>1</v>
      </c>
      <c r="J45" s="77"/>
      <c r="K45" s="6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spans="1:31" ht="12" customHeight="1" x14ac:dyDescent="0.25">
      <c r="A46" s="12" t="s">
        <v>96</v>
      </c>
      <c r="B46" s="20">
        <v>42263</v>
      </c>
      <c r="C46" s="12" t="str">
        <f>IF(Tone!A8=MEG!A8,MEG!C8)</f>
        <v>0141</v>
      </c>
      <c r="D46" s="19">
        <f>IF(Tone!B8=MEG!B8,MEG!E8)</f>
        <v>1800</v>
      </c>
      <c r="E46" s="19">
        <v>1</v>
      </c>
      <c r="F46" s="19">
        <v>1</v>
      </c>
      <c r="G46" s="19">
        <v>1</v>
      </c>
      <c r="H46" s="19">
        <v>1</v>
      </c>
      <c r="I46" s="19">
        <f t="shared" si="1"/>
        <v>1</v>
      </c>
      <c r="J46" s="77"/>
      <c r="K46" s="78"/>
      <c r="L46" s="59"/>
      <c r="M46" s="59"/>
      <c r="N46" s="59"/>
      <c r="O46" s="59"/>
      <c r="P46" s="60"/>
      <c r="Q46" s="59"/>
      <c r="R46" s="59"/>
      <c r="S46" s="59"/>
      <c r="T46" s="59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spans="1:31" ht="12" customHeight="1" x14ac:dyDescent="0.25">
      <c r="A47" s="12" t="s">
        <v>98</v>
      </c>
      <c r="B47" s="20">
        <v>42262</v>
      </c>
      <c r="C47" s="12" t="str">
        <f>IF(Tone!A9=MEG!A9,MEG!C9)</f>
        <v>0143</v>
      </c>
      <c r="D47" s="19">
        <f>IF(Tone!B9=MEG!B9,MEG!E9)</f>
        <v>1800</v>
      </c>
      <c r="E47" s="19">
        <v>1</v>
      </c>
      <c r="F47" s="19">
        <v>1</v>
      </c>
      <c r="G47" s="19">
        <v>1</v>
      </c>
      <c r="H47" s="19">
        <v>1</v>
      </c>
      <c r="I47" s="19">
        <f t="shared" si="1"/>
        <v>1</v>
      </c>
      <c r="J47" s="77"/>
      <c r="K47" s="78"/>
      <c r="L47" s="59"/>
      <c r="M47" s="59"/>
      <c r="N47" s="59"/>
      <c r="O47" s="59"/>
      <c r="P47" s="60"/>
      <c r="Q47" s="59"/>
      <c r="R47" s="59"/>
      <c r="S47" s="59"/>
      <c r="T47" s="59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spans="1:31" ht="12" customHeight="1" x14ac:dyDescent="0.25">
      <c r="A48" s="12" t="s">
        <v>100</v>
      </c>
      <c r="B48" s="20">
        <v>42268</v>
      </c>
      <c r="C48" s="12" t="str">
        <f>IF(Tone!A10=MEG!A10,MEG!C10)</f>
        <v>0143</v>
      </c>
      <c r="D48" s="19">
        <f>IF(Tone!B10=MEG!B10,MEG!E10)</f>
        <v>1800</v>
      </c>
      <c r="E48" s="19">
        <v>1</v>
      </c>
      <c r="F48" s="19">
        <v>1</v>
      </c>
      <c r="G48" s="19">
        <v>1</v>
      </c>
      <c r="H48" s="19">
        <v>1</v>
      </c>
      <c r="I48" s="19">
        <f t="shared" si="1"/>
        <v>1</v>
      </c>
      <c r="J48" s="77"/>
      <c r="K48" s="78"/>
      <c r="L48" s="59"/>
      <c r="M48" s="59"/>
      <c r="N48" s="59"/>
      <c r="O48" s="59"/>
      <c r="P48" s="60"/>
      <c r="Q48" s="59"/>
      <c r="R48" s="59"/>
      <c r="S48" s="59"/>
      <c r="T48" s="59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spans="1:31" ht="12" customHeight="1" x14ac:dyDescent="0.25">
      <c r="A49" s="12" t="s">
        <v>101</v>
      </c>
      <c r="B49" s="20">
        <v>42272</v>
      </c>
      <c r="C49" s="12" t="str">
        <f>IF(Tone!A11=MEG!A11,MEG!C11)</f>
        <v>0113</v>
      </c>
      <c r="D49" s="19">
        <f>IF(Tone!B11=MEG!B11,MEG!E11)</f>
        <v>1800</v>
      </c>
      <c r="E49" s="19">
        <v>1</v>
      </c>
      <c r="F49" s="19">
        <v>1</v>
      </c>
      <c r="G49" s="19">
        <v>1</v>
      </c>
      <c r="H49" s="19">
        <v>1</v>
      </c>
      <c r="I49" s="19">
        <f t="shared" si="1"/>
        <v>1</v>
      </c>
      <c r="J49" s="77"/>
      <c r="K49" s="78"/>
      <c r="L49" s="59"/>
      <c r="M49" s="59"/>
      <c r="N49" s="59"/>
      <c r="O49" s="59"/>
      <c r="P49" s="60"/>
      <c r="Q49" s="59"/>
      <c r="R49" s="59"/>
      <c r="S49" s="59"/>
      <c r="T49" s="59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spans="1:31" ht="12" customHeight="1" x14ac:dyDescent="0.25">
      <c r="A50" s="12" t="s">
        <v>102</v>
      </c>
      <c r="B50" s="20">
        <v>42275</v>
      </c>
      <c r="C50" s="12" t="str">
        <f>IF(Tone!A12=MEG!A12,MEG!C12)</f>
        <v>0111</v>
      </c>
      <c r="D50" s="19">
        <f>IF(Tone!B12=MEG!B12,MEG!E12)</f>
        <v>1800</v>
      </c>
      <c r="E50" s="19">
        <v>1</v>
      </c>
      <c r="F50" s="19">
        <v>1</v>
      </c>
      <c r="G50" s="19">
        <v>1</v>
      </c>
      <c r="H50" s="19">
        <v>1</v>
      </c>
      <c r="I50" s="19">
        <f t="shared" si="1"/>
        <v>1</v>
      </c>
      <c r="J50" s="77"/>
      <c r="K50" s="78"/>
      <c r="L50" s="59"/>
      <c r="M50" s="59"/>
      <c r="N50" s="59"/>
      <c r="O50" s="59"/>
      <c r="P50" s="60"/>
      <c r="Q50" s="59"/>
      <c r="R50" s="59"/>
      <c r="S50" s="59"/>
      <c r="T50" s="59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spans="1:31" ht="12" customHeight="1" x14ac:dyDescent="0.25">
      <c r="A51" s="12" t="s">
        <v>104</v>
      </c>
      <c r="B51" s="20">
        <v>42282</v>
      </c>
      <c r="C51" s="12" t="str">
        <f>IF(Tone!A13=MEG!A13,MEG!C13)</f>
        <v>0113</v>
      </c>
      <c r="D51" s="19">
        <f>IF(Tone!B13=MEG!B13,MEG!E13)</f>
        <v>1800</v>
      </c>
      <c r="E51" s="19">
        <v>1</v>
      </c>
      <c r="F51" s="19">
        <v>1</v>
      </c>
      <c r="G51" s="19">
        <v>1</v>
      </c>
      <c r="H51" s="19">
        <v>1</v>
      </c>
      <c r="I51" s="19">
        <f t="shared" si="1"/>
        <v>1</v>
      </c>
      <c r="J51" s="77"/>
      <c r="K51" s="78"/>
      <c r="L51" s="59"/>
      <c r="M51" s="59"/>
      <c r="N51" s="59"/>
      <c r="O51" s="59"/>
      <c r="P51" s="60"/>
      <c r="Q51" s="59"/>
      <c r="R51" s="59"/>
      <c r="S51" s="59"/>
      <c r="T51" s="59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spans="1:31" ht="12" customHeight="1" x14ac:dyDescent="0.25">
      <c r="A52" s="40" t="s">
        <v>196</v>
      </c>
      <c r="B52" s="20">
        <v>42426</v>
      </c>
      <c r="C52" s="19" t="str">
        <f>IF(Tone!A41=MEG!A41,MEG!C41)</f>
        <v>0113</v>
      </c>
      <c r="D52" s="19">
        <f>IF(Tone!B41=MEG!B41,MEG!E41)</f>
        <v>1800</v>
      </c>
      <c r="E52" s="19">
        <v>1</v>
      </c>
      <c r="F52" s="19">
        <v>1</v>
      </c>
      <c r="G52" s="19">
        <v>1</v>
      </c>
      <c r="H52" s="19">
        <v>1</v>
      </c>
      <c r="I52" s="19">
        <f t="shared" si="1"/>
        <v>1</v>
      </c>
      <c r="J52" s="77"/>
      <c r="K52" s="78"/>
      <c r="L52" s="59"/>
      <c r="M52" s="59"/>
      <c r="N52" s="59"/>
      <c r="O52" s="59"/>
      <c r="P52" s="60"/>
      <c r="Q52" s="59"/>
      <c r="R52" s="59"/>
      <c r="S52" s="59"/>
      <c r="T52" s="59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spans="1:31" ht="12" customHeight="1" x14ac:dyDescent="0.25">
      <c r="A53" s="12" t="s">
        <v>106</v>
      </c>
      <c r="B53" s="20">
        <v>42283</v>
      </c>
      <c r="C53" s="12" t="str">
        <f>IF(Tone!A14=MEG!A14,MEG!C14)</f>
        <v>0113</v>
      </c>
      <c r="D53" s="19">
        <f>IF(Tone!B14=MEG!B14,MEG!E14)</f>
        <v>1800</v>
      </c>
      <c r="E53" s="19">
        <v>1</v>
      </c>
      <c r="F53" s="19">
        <v>1</v>
      </c>
      <c r="G53" s="19">
        <v>1</v>
      </c>
      <c r="H53" s="19">
        <v>1</v>
      </c>
      <c r="I53" s="19">
        <f t="shared" si="1"/>
        <v>1</v>
      </c>
      <c r="J53" s="77"/>
      <c r="K53" s="78"/>
      <c r="L53" s="59"/>
      <c r="M53" s="59"/>
      <c r="N53" s="59"/>
      <c r="O53" s="59"/>
      <c r="P53" s="60"/>
      <c r="Q53" s="59"/>
      <c r="R53" s="59"/>
      <c r="S53" s="59"/>
      <c r="T53" s="59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spans="1:31" ht="12" customHeight="1" x14ac:dyDescent="0.2">
      <c r="A54" s="40" t="s">
        <v>197</v>
      </c>
      <c r="B54" s="20">
        <v>42425</v>
      </c>
      <c r="C54" s="12" t="str">
        <f>IF(Tone!A97=MEG!A97,MEG!C97)</f>
        <v>0143</v>
      </c>
      <c r="D54" s="19">
        <f>IF(Tone!B97=MEG!B97,MEG!E97)</f>
        <v>1800</v>
      </c>
      <c r="E54" s="19">
        <v>1</v>
      </c>
      <c r="F54" s="19">
        <v>1</v>
      </c>
      <c r="G54" s="19">
        <v>1</v>
      </c>
      <c r="H54" s="19">
        <v>1</v>
      </c>
      <c r="I54" s="19">
        <f t="shared" si="1"/>
        <v>1</v>
      </c>
      <c r="J54" s="77"/>
      <c r="K54" s="80"/>
      <c r="L54" s="59"/>
      <c r="M54" s="59"/>
      <c r="N54" s="59"/>
      <c r="O54" s="59"/>
      <c r="P54" s="60"/>
      <c r="Q54" s="59"/>
      <c r="R54" s="59"/>
      <c r="S54" s="59"/>
      <c r="T54" s="59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spans="1:31" ht="12" customHeight="1" x14ac:dyDescent="0.25">
      <c r="A55" s="12" t="s">
        <v>107</v>
      </c>
      <c r="B55" s="20">
        <v>42296</v>
      </c>
      <c r="C55" s="19" t="str">
        <f>IF(Tone!A42=MEG!A42,MEG!C42)</f>
        <v>0113</v>
      </c>
      <c r="D55" s="19">
        <f>IF(Tone!B42=MEG!B42,MEG!E42)</f>
        <v>1800</v>
      </c>
      <c r="E55" s="19">
        <v>1</v>
      </c>
      <c r="F55" s="19">
        <v>1</v>
      </c>
      <c r="G55" s="19">
        <v>1</v>
      </c>
      <c r="H55" s="19">
        <v>1</v>
      </c>
      <c r="I55" s="19">
        <f t="shared" si="1"/>
        <v>1</v>
      </c>
      <c r="J55" s="77"/>
      <c r="K55" s="78"/>
      <c r="L55" s="59"/>
      <c r="M55" s="59"/>
      <c r="N55" s="59"/>
      <c r="O55" s="59"/>
      <c r="P55" s="60"/>
      <c r="Q55" s="59"/>
      <c r="R55" s="59"/>
      <c r="S55" s="59"/>
      <c r="T55" s="59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spans="1:31" ht="12" customHeight="1" x14ac:dyDescent="0.2">
      <c r="A56" s="12" t="s">
        <v>198</v>
      </c>
      <c r="B56" s="20">
        <v>42422</v>
      </c>
      <c r="C56" s="12" t="str">
        <f>IF(Tone!A98=MEG!A98,MEG!C98)</f>
        <v>0143</v>
      </c>
      <c r="D56" s="19">
        <f>IF(Tone!B98=MEG!B98,MEG!E98)</f>
        <v>1800</v>
      </c>
      <c r="E56" s="19">
        <v>1</v>
      </c>
      <c r="F56" s="19">
        <v>1</v>
      </c>
      <c r="G56" s="19">
        <v>1</v>
      </c>
      <c r="H56" s="19">
        <v>1</v>
      </c>
      <c r="I56" s="19">
        <f t="shared" si="1"/>
        <v>1</v>
      </c>
      <c r="J56" s="77"/>
      <c r="K56" s="80"/>
      <c r="L56" s="63"/>
      <c r="M56" s="63"/>
      <c r="N56" s="63"/>
      <c r="O56" s="63"/>
      <c r="P56" s="60"/>
      <c r="Q56" s="59"/>
      <c r="R56" s="59"/>
      <c r="S56" s="59"/>
      <c r="T56" s="59"/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spans="1:31" ht="12" customHeight="1" x14ac:dyDescent="0.25">
      <c r="A57" s="12" t="s">
        <v>109</v>
      </c>
      <c r="B57" s="20">
        <v>42312</v>
      </c>
      <c r="C57" s="12" t="str">
        <f>IF(Tone!A24=MEG!A24,MEG!C24)</f>
        <v>0111</v>
      </c>
      <c r="D57" s="19">
        <f>IF(Tone!B24=MEG!B24,MEG!E24)</f>
        <v>1800</v>
      </c>
      <c r="E57" s="19">
        <v>1</v>
      </c>
      <c r="F57" s="19">
        <v>1</v>
      </c>
      <c r="G57" s="19">
        <v>1</v>
      </c>
      <c r="H57" s="19">
        <v>1</v>
      </c>
      <c r="I57" s="19">
        <f t="shared" si="1"/>
        <v>1</v>
      </c>
      <c r="J57" s="77"/>
      <c r="K57" s="78"/>
      <c r="L57" s="59"/>
      <c r="M57" s="59"/>
      <c r="N57" s="59"/>
      <c r="O57" s="59"/>
      <c r="P57" s="60"/>
      <c r="Q57" s="59"/>
      <c r="R57" s="59"/>
      <c r="S57" s="59"/>
      <c r="T57" s="5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spans="1:31" ht="12" customHeight="1" x14ac:dyDescent="0.25">
      <c r="A58" s="12" t="s">
        <v>111</v>
      </c>
      <c r="B58" s="20">
        <v>42331</v>
      </c>
      <c r="C58" s="12" t="str">
        <f>IF(Tone!A43=MEG!A43,MEG!C43)</f>
        <v>0113</v>
      </c>
      <c r="D58" s="19">
        <f>IF(Tone!B43=MEG!B43,MEG!E43)</f>
        <v>1800</v>
      </c>
      <c r="E58" s="19">
        <v>1</v>
      </c>
      <c r="F58" s="19">
        <v>1</v>
      </c>
      <c r="G58" s="19">
        <v>1</v>
      </c>
      <c r="H58" s="19">
        <v>1</v>
      </c>
      <c r="I58" s="19">
        <f t="shared" si="1"/>
        <v>1</v>
      </c>
      <c r="J58" s="77"/>
      <c r="K58" s="78"/>
      <c r="L58" s="59"/>
      <c r="M58" s="59"/>
      <c r="N58" s="59"/>
      <c r="O58" s="59"/>
      <c r="P58" s="60"/>
      <c r="Q58" s="59"/>
      <c r="R58" s="59"/>
      <c r="S58" s="59"/>
      <c r="T58" s="59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spans="1:31" ht="12" customHeight="1" x14ac:dyDescent="0.25">
      <c r="A59" s="12" t="s">
        <v>113</v>
      </c>
      <c r="B59" s="20">
        <v>42328</v>
      </c>
      <c r="C59" s="12" t="str">
        <f>IF(Tone!A44=MEG!A44,MEG!C44)</f>
        <v>0143</v>
      </c>
      <c r="D59" s="19">
        <f>IF(Tone!B44=MEG!B44,MEG!E44)</f>
        <v>1800</v>
      </c>
      <c r="E59" s="19">
        <v>1</v>
      </c>
      <c r="F59" s="19">
        <v>1</v>
      </c>
      <c r="G59" s="19">
        <v>1</v>
      </c>
      <c r="H59" s="19">
        <v>1</v>
      </c>
      <c r="I59" s="19">
        <f t="shared" si="1"/>
        <v>1</v>
      </c>
      <c r="J59" s="77"/>
      <c r="K59" s="78"/>
      <c r="L59" s="59"/>
      <c r="M59" s="59"/>
      <c r="N59" s="59"/>
      <c r="O59" s="59"/>
      <c r="P59" s="60"/>
      <c r="Q59" s="59"/>
      <c r="R59" s="59"/>
      <c r="S59" s="59"/>
      <c r="T59" s="59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spans="1:31" ht="12" customHeight="1" x14ac:dyDescent="0.2">
      <c r="A60" s="12" t="s">
        <v>115</v>
      </c>
      <c r="B60" s="20">
        <v>42324</v>
      </c>
      <c r="C60" s="12" t="str">
        <f>IF(Tone!A99=MEG!A99,MEG!C99)</f>
        <v>0141</v>
      </c>
      <c r="D60" s="19">
        <f>IF(Tone!B99=MEG!B99,MEG!E99)</f>
        <v>1800</v>
      </c>
      <c r="E60" s="19">
        <v>1</v>
      </c>
      <c r="F60" s="19">
        <v>1</v>
      </c>
      <c r="G60" s="19">
        <v>1</v>
      </c>
      <c r="H60" s="19">
        <v>1</v>
      </c>
      <c r="I60" s="19">
        <f t="shared" si="1"/>
        <v>1</v>
      </c>
      <c r="J60" s="77"/>
      <c r="K60" s="80"/>
      <c r="L60" s="63"/>
      <c r="M60" s="63"/>
      <c r="N60" s="63"/>
      <c r="O60" s="63"/>
      <c r="P60" s="63"/>
      <c r="Q60" s="64"/>
      <c r="R60" s="64"/>
      <c r="S60" s="64"/>
      <c r="T60" s="64"/>
      <c r="U60" s="64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spans="1:31" ht="12" customHeight="1" x14ac:dyDescent="0.25">
      <c r="A61" s="17" t="s">
        <v>199</v>
      </c>
      <c r="B61" s="24">
        <v>42462</v>
      </c>
      <c r="C61" s="12" t="str">
        <f>IF(Tone!A45=MEG!A45,MEG!C45)</f>
        <v>1543</v>
      </c>
      <c r="D61" s="19">
        <f>IF(Tone!B45=MEG!B45,MEG!E45)</f>
        <v>1800</v>
      </c>
      <c r="E61" s="19">
        <v>1</v>
      </c>
      <c r="F61" s="19">
        <v>1</v>
      </c>
      <c r="G61" s="19">
        <v>1</v>
      </c>
      <c r="H61" s="19">
        <v>1</v>
      </c>
      <c r="I61" s="19">
        <f t="shared" si="1"/>
        <v>1</v>
      </c>
      <c r="J61" s="77"/>
      <c r="K61" s="78"/>
      <c r="L61" s="59"/>
      <c r="M61" s="59"/>
      <c r="N61" s="59"/>
      <c r="O61" s="59"/>
      <c r="P61" s="60"/>
      <c r="Q61" s="59"/>
      <c r="R61" s="59"/>
      <c r="S61" s="59"/>
      <c r="T61" s="59"/>
      <c r="U61" s="59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spans="1:31" ht="12" customHeight="1" x14ac:dyDescent="0.2">
      <c r="A62" s="12" t="s">
        <v>116</v>
      </c>
      <c r="B62" s="39">
        <v>42328</v>
      </c>
      <c r="C62" s="12" t="str">
        <f>IF(Tone!A113=MEG!A113,MEG!C113)</f>
        <v>0113</v>
      </c>
      <c r="D62" s="19">
        <f>IF(Tone!B113=MEG!B113,MEG!E113)</f>
        <v>1800</v>
      </c>
      <c r="E62" s="19">
        <v>1</v>
      </c>
      <c r="F62" s="19">
        <v>1</v>
      </c>
      <c r="G62" s="19">
        <v>1</v>
      </c>
      <c r="H62" s="19">
        <v>1</v>
      </c>
      <c r="I62" s="19">
        <f t="shared" si="1"/>
        <v>1</v>
      </c>
      <c r="J62" s="77"/>
      <c r="K62" s="6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spans="1:31" ht="12" customHeight="1" x14ac:dyDescent="0.2">
      <c r="A63" s="40" t="s">
        <v>118</v>
      </c>
      <c r="B63" s="27">
        <v>42340</v>
      </c>
      <c r="C63" s="12" t="str">
        <f>IF(Tone!A100=MEG!A100,MEG!C100)</f>
        <v>0143</v>
      </c>
      <c r="D63" s="19">
        <f>IF(Tone!B100=MEG!B100,MEG!E100)</f>
        <v>1800</v>
      </c>
      <c r="E63" s="19">
        <v>1</v>
      </c>
      <c r="F63" s="19">
        <v>1</v>
      </c>
      <c r="G63" s="19">
        <v>1</v>
      </c>
      <c r="H63" s="19">
        <v>1</v>
      </c>
      <c r="I63" s="19">
        <f t="shared" si="1"/>
        <v>1</v>
      </c>
      <c r="J63" s="77"/>
      <c r="K63" s="6"/>
      <c r="L63" s="60"/>
      <c r="M63" s="60"/>
      <c r="N63" s="60"/>
      <c r="O63" s="60"/>
      <c r="P63" s="60"/>
      <c r="Q63" s="59"/>
      <c r="R63" s="59"/>
      <c r="S63" s="59"/>
      <c r="T63" s="59"/>
      <c r="U63" s="59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spans="1:31" ht="12" customHeight="1" x14ac:dyDescent="0.2">
      <c r="A64" s="40" t="s">
        <v>120</v>
      </c>
      <c r="B64" s="27">
        <v>42345</v>
      </c>
      <c r="C64" s="12" t="str">
        <f>IF(Tone!A101=MEG!A101,MEG!C101)</f>
        <v>0113</v>
      </c>
      <c r="D64" s="19">
        <f>IF(Tone!B101=MEG!B101,MEG!E101)</f>
        <v>1800</v>
      </c>
      <c r="E64" s="19">
        <v>1</v>
      </c>
      <c r="F64" s="19">
        <v>1</v>
      </c>
      <c r="G64" s="19">
        <v>1</v>
      </c>
      <c r="H64" s="19">
        <v>1</v>
      </c>
      <c r="I64" s="19">
        <f t="shared" si="1"/>
        <v>1</v>
      </c>
      <c r="J64" s="77"/>
      <c r="K64" s="6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spans="1:31" ht="12" customHeight="1" x14ac:dyDescent="0.25">
      <c r="A65" s="19" t="s">
        <v>201</v>
      </c>
      <c r="B65" s="20">
        <v>42480</v>
      </c>
      <c r="C65" s="12" t="str">
        <f>IF(Tone!A112=MEG!A112,MEG!C112)</f>
        <v>0113</v>
      </c>
      <c r="D65" s="19">
        <f>IF(Tone!B112=MEG!B112,MEG!E112)</f>
        <v>1200</v>
      </c>
      <c r="E65" s="19">
        <v>1</v>
      </c>
      <c r="F65" s="19">
        <v>1</v>
      </c>
      <c r="G65" s="19">
        <v>1</v>
      </c>
      <c r="H65" s="19">
        <v>1</v>
      </c>
      <c r="I65" s="19">
        <f t="shared" si="1"/>
        <v>1</v>
      </c>
      <c r="J65" s="77"/>
      <c r="K65" s="78"/>
      <c r="L65" s="59"/>
      <c r="M65" s="59"/>
      <c r="N65" s="59"/>
      <c r="O65" s="59"/>
      <c r="P65" s="60"/>
      <c r="Q65" s="59"/>
      <c r="R65" s="59"/>
      <c r="S65" s="59"/>
      <c r="T65" s="59"/>
      <c r="U65" s="59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spans="1:31" ht="12" customHeight="1" x14ac:dyDescent="0.25">
      <c r="A66" s="40" t="s">
        <v>121</v>
      </c>
      <c r="B66" s="27">
        <v>42375</v>
      </c>
      <c r="C66" s="12" t="str">
        <f>IF(Tone!A46=MEG!A46,MEG!C46)</f>
        <v>0113</v>
      </c>
      <c r="D66" s="19">
        <f>IF(Tone!B46=MEG!B46,MEG!E46)</f>
        <v>1200</v>
      </c>
      <c r="E66" s="19">
        <v>1</v>
      </c>
      <c r="F66" s="19">
        <v>1</v>
      </c>
      <c r="G66" s="19">
        <v>1</v>
      </c>
      <c r="H66" s="19">
        <v>1</v>
      </c>
      <c r="I66" s="19">
        <f t="shared" ref="I66:I97" si="2">IF(AND(E66=1,F66=1,G66=1,H66=1),1,0)</f>
        <v>1</v>
      </c>
      <c r="J66" s="77"/>
      <c r="K66" s="78"/>
      <c r="L66" s="59"/>
      <c r="M66" s="59"/>
      <c r="N66" s="59"/>
      <c r="O66" s="59"/>
      <c r="P66" s="60"/>
      <c r="Q66" s="59"/>
      <c r="R66" s="59"/>
      <c r="S66" s="59"/>
      <c r="T66" s="59"/>
      <c r="U66" s="59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spans="1:31" ht="12" customHeight="1" x14ac:dyDescent="0.25">
      <c r="A67" s="40" t="s">
        <v>122</v>
      </c>
      <c r="B67" s="27">
        <v>42377</v>
      </c>
      <c r="C67" s="12" t="str">
        <f>IF(Tone!A47=MEG!A47,MEG!C47)</f>
        <v>0113</v>
      </c>
      <c r="D67" s="19">
        <f>IF(Tone!B47=MEG!B47,MEG!E47)</f>
        <v>1200</v>
      </c>
      <c r="E67" s="19"/>
      <c r="F67" s="19"/>
      <c r="G67" s="19"/>
      <c r="H67" s="19"/>
      <c r="I67" s="19"/>
      <c r="J67" s="77"/>
      <c r="K67" s="78"/>
      <c r="L67" s="59"/>
      <c r="M67" s="59"/>
      <c r="N67" s="59"/>
      <c r="O67" s="59"/>
      <c r="P67" s="60"/>
      <c r="Q67" s="59"/>
      <c r="R67" s="59"/>
      <c r="S67" s="59"/>
      <c r="T67" s="59"/>
      <c r="U67" s="59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spans="1:31" ht="12" customHeight="1" x14ac:dyDescent="0.25">
      <c r="A68" s="19" t="s">
        <v>203</v>
      </c>
      <c r="B68" s="20">
        <v>42502</v>
      </c>
      <c r="C68" s="12" t="str">
        <f>IF(Tone!A48=MEG!A48,MEG!C48)</f>
        <v>0113</v>
      </c>
      <c r="D68" s="19">
        <f>IF(Tone!B48=MEG!B48,MEG!E48)</f>
        <v>1200</v>
      </c>
      <c r="E68" s="19">
        <v>1</v>
      </c>
      <c r="F68" s="19"/>
      <c r="G68" s="19"/>
      <c r="H68" s="19"/>
      <c r="I68" s="19"/>
      <c r="J68" s="77"/>
      <c r="K68" s="78"/>
      <c r="L68" s="59"/>
      <c r="M68" s="59"/>
      <c r="N68" s="59"/>
      <c r="O68" s="59"/>
      <c r="P68" s="60"/>
      <c r="Q68" s="59"/>
      <c r="R68" s="59"/>
      <c r="S68" s="59"/>
      <c r="T68" s="59"/>
      <c r="U68" s="59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spans="1:31" ht="12" customHeight="1" x14ac:dyDescent="0.25">
      <c r="A69" s="40" t="s">
        <v>126</v>
      </c>
      <c r="B69" s="27">
        <v>42376</v>
      </c>
      <c r="C69" s="12" t="str">
        <f>IF(Tone!A49=MEG!A49,MEG!C49)</f>
        <v>0113</v>
      </c>
      <c r="D69" s="19">
        <f>IF(Tone!B49=MEG!B49,MEG!E49)</f>
        <v>1200</v>
      </c>
      <c r="E69" s="19">
        <v>1</v>
      </c>
      <c r="F69" s="19">
        <v>1</v>
      </c>
      <c r="G69" s="19">
        <v>1</v>
      </c>
      <c r="H69" s="19">
        <v>1</v>
      </c>
      <c r="I69" s="19">
        <f t="shared" ref="I69:I81" si="3">IF(AND(E69=1,F69=1,G69=1,H69=1),1,0)</f>
        <v>1</v>
      </c>
      <c r="J69" s="77"/>
      <c r="K69" s="78"/>
      <c r="L69" s="59"/>
      <c r="M69" s="59"/>
      <c r="N69" s="59"/>
      <c r="O69" s="59"/>
      <c r="P69" s="60"/>
      <c r="Q69" s="59"/>
      <c r="R69" s="59"/>
      <c r="S69" s="59"/>
      <c r="T69" s="59"/>
      <c r="U69" s="59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spans="1:31" ht="12" customHeight="1" x14ac:dyDescent="0.25">
      <c r="A70" s="12" t="s">
        <v>205</v>
      </c>
      <c r="B70" s="20">
        <v>42503</v>
      </c>
      <c r="C70" s="12" t="str">
        <f>IF(Tone!A78=MEG!A78,MEG!C78)</f>
        <v>0113</v>
      </c>
      <c r="D70" s="19">
        <f>IF(Tone!B78=MEG!B78,MEG!E78)</f>
        <v>1800</v>
      </c>
      <c r="E70" s="19">
        <v>1</v>
      </c>
      <c r="F70" s="19">
        <v>1</v>
      </c>
      <c r="G70" s="19">
        <v>1</v>
      </c>
      <c r="H70" s="19">
        <v>1</v>
      </c>
      <c r="I70" s="19">
        <f t="shared" si="3"/>
        <v>1</v>
      </c>
      <c r="J70" s="77"/>
      <c r="K70" s="78"/>
      <c r="L70" s="59"/>
      <c r="M70" s="59"/>
      <c r="N70" s="59"/>
      <c r="O70" s="59"/>
      <c r="P70" s="60"/>
      <c r="Q70" s="59"/>
      <c r="R70" s="59"/>
      <c r="S70" s="59"/>
      <c r="T70" s="59"/>
      <c r="U70" s="59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spans="1:31" ht="12" customHeight="1" x14ac:dyDescent="0.2">
      <c r="A71" s="40" t="s">
        <v>128</v>
      </c>
      <c r="B71" s="27">
        <v>42384</v>
      </c>
      <c r="C71" s="12" t="str">
        <f>IF(Tone!A102=MEG!A102,MEG!C102)</f>
        <v>0113</v>
      </c>
      <c r="D71" s="19">
        <f>IF(Tone!B102=MEG!B102,MEG!E102)</f>
        <v>1800</v>
      </c>
      <c r="E71" s="19">
        <v>1</v>
      </c>
      <c r="F71" s="19">
        <v>1</v>
      </c>
      <c r="G71" s="19">
        <v>1</v>
      </c>
      <c r="H71" s="19">
        <v>1</v>
      </c>
      <c r="I71" s="19">
        <f t="shared" si="3"/>
        <v>1</v>
      </c>
      <c r="J71" s="77"/>
      <c r="K71" s="6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spans="1:31" ht="12" customHeight="1" x14ac:dyDescent="0.25">
      <c r="A72" s="12" t="s">
        <v>207</v>
      </c>
      <c r="B72" s="20">
        <v>42516</v>
      </c>
      <c r="C72" s="12" t="str">
        <f>IF(Tone!A79=MEG!A79,MEG!C79)</f>
        <v>0143</v>
      </c>
      <c r="D72" s="19">
        <f>IF(Tone!B79=MEG!B79,MEG!E79)</f>
        <v>1800</v>
      </c>
      <c r="E72" s="19">
        <v>1</v>
      </c>
      <c r="F72" s="19">
        <v>1</v>
      </c>
      <c r="G72" s="19">
        <v>1</v>
      </c>
      <c r="H72" s="19">
        <v>1</v>
      </c>
      <c r="I72" s="19">
        <f t="shared" si="3"/>
        <v>1</v>
      </c>
      <c r="J72" s="77"/>
      <c r="K72" s="78"/>
      <c r="L72" s="59"/>
      <c r="M72" s="59"/>
      <c r="N72" s="59"/>
      <c r="O72" s="59"/>
      <c r="P72" s="60"/>
      <c r="Q72" s="59"/>
      <c r="R72" s="59"/>
      <c r="S72" s="59"/>
      <c r="T72" s="59"/>
      <c r="U72" s="59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spans="1:31" ht="12" customHeight="1" x14ac:dyDescent="0.25">
      <c r="A73" s="40" t="s">
        <v>129</v>
      </c>
      <c r="B73" s="27">
        <v>42397</v>
      </c>
      <c r="C73" s="12" t="str">
        <f>IF(Tone!A50=MEG!A50,MEG!C50)</f>
        <v>0113</v>
      </c>
      <c r="D73" s="19">
        <f>IF(Tone!B50=MEG!B50,MEG!E50)</f>
        <v>1200</v>
      </c>
      <c r="E73" s="19">
        <v>1</v>
      </c>
      <c r="F73" s="19">
        <v>1</v>
      </c>
      <c r="G73" s="19">
        <v>1</v>
      </c>
      <c r="H73" s="19">
        <v>1</v>
      </c>
      <c r="I73" s="19">
        <f t="shared" si="3"/>
        <v>1</v>
      </c>
      <c r="J73" s="77"/>
      <c r="K73" s="78"/>
      <c r="L73" s="59"/>
      <c r="M73" s="59"/>
      <c r="N73" s="59"/>
      <c r="O73" s="59"/>
      <c r="P73" s="60"/>
      <c r="Q73" s="59"/>
      <c r="R73" s="59"/>
      <c r="S73" s="59"/>
      <c r="T73" s="59"/>
      <c r="U73" s="59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spans="1:31" ht="12" customHeight="1" x14ac:dyDescent="0.25">
      <c r="A74" s="12" t="s">
        <v>208</v>
      </c>
      <c r="B74" s="20">
        <v>42515</v>
      </c>
      <c r="C74" s="12" t="str">
        <f>IF(Tone!A51=MEG!A51,MEG!C51)</f>
        <v>0113</v>
      </c>
      <c r="D74" s="19">
        <f>IF(Tone!B51=MEG!B51,MEG!E51)</f>
        <v>1200</v>
      </c>
      <c r="E74" s="19">
        <v>1</v>
      </c>
      <c r="F74" s="19">
        <v>1</v>
      </c>
      <c r="G74" s="19">
        <v>1</v>
      </c>
      <c r="H74" s="19">
        <v>1</v>
      </c>
      <c r="I74" s="19">
        <f t="shared" si="3"/>
        <v>1</v>
      </c>
      <c r="J74" s="77"/>
      <c r="K74" s="78"/>
      <c r="L74" s="59"/>
      <c r="M74" s="59"/>
      <c r="N74" s="59"/>
      <c r="O74" s="59"/>
      <c r="P74" s="60"/>
      <c r="Q74" s="59"/>
      <c r="R74" s="59"/>
      <c r="S74" s="59"/>
      <c r="T74" s="59"/>
      <c r="U74" s="59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spans="1:31" ht="12" customHeight="1" x14ac:dyDescent="0.25">
      <c r="A75" s="40" t="s">
        <v>130</v>
      </c>
      <c r="B75" s="27">
        <v>42390</v>
      </c>
      <c r="C75" s="12" t="str">
        <f>IF(Tone!A52=MEG!A52,MEG!C52)</f>
        <v>0113</v>
      </c>
      <c r="D75" s="19">
        <f>IF(Tone!B52=MEG!B52,MEG!E52)</f>
        <v>1800</v>
      </c>
      <c r="E75" s="19">
        <v>1</v>
      </c>
      <c r="F75" s="19">
        <v>1</v>
      </c>
      <c r="G75" s="19">
        <v>1</v>
      </c>
      <c r="H75" s="19">
        <v>1</v>
      </c>
      <c r="I75" s="19">
        <f t="shared" si="3"/>
        <v>1</v>
      </c>
      <c r="J75" s="77"/>
      <c r="K75" s="78"/>
      <c r="L75" s="59"/>
      <c r="M75" s="59"/>
      <c r="N75" s="59"/>
      <c r="O75" s="59"/>
      <c r="P75" s="60"/>
      <c r="Q75" s="59"/>
      <c r="R75" s="59"/>
      <c r="S75" s="59"/>
      <c r="T75" s="59"/>
      <c r="U75" s="59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spans="1:31" ht="12" customHeight="1" x14ac:dyDescent="0.25">
      <c r="A76" s="40" t="s">
        <v>131</v>
      </c>
      <c r="B76" s="27">
        <v>42404</v>
      </c>
      <c r="C76" s="12" t="str">
        <f>IF(Tone!A53=MEG!A53,MEG!C53)</f>
        <v>0113</v>
      </c>
      <c r="D76" s="19">
        <f>IF(Tone!B53=MEG!B53,MEG!E53)</f>
        <v>1200</v>
      </c>
      <c r="E76" s="19">
        <v>1</v>
      </c>
      <c r="F76" s="19">
        <v>1</v>
      </c>
      <c r="G76" s="19">
        <v>1</v>
      </c>
      <c r="H76" s="19">
        <v>0</v>
      </c>
      <c r="I76" s="19">
        <f t="shared" si="3"/>
        <v>0</v>
      </c>
      <c r="J76" s="77" t="s">
        <v>331</v>
      </c>
      <c r="K76" s="84"/>
      <c r="L76" s="59"/>
      <c r="M76" s="59"/>
      <c r="N76" s="59"/>
      <c r="O76" s="59"/>
      <c r="P76" s="60"/>
      <c r="Q76" s="59"/>
      <c r="R76" s="59"/>
      <c r="S76" s="59"/>
      <c r="T76" s="59"/>
      <c r="U76" s="59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spans="1:31" ht="12" customHeight="1" x14ac:dyDescent="0.2">
      <c r="A77" s="12" t="s">
        <v>210</v>
      </c>
      <c r="B77" s="20">
        <v>42536</v>
      </c>
      <c r="C77" s="12" t="str">
        <f>IF(Tone!A75=MEG!A75,MEG!C75)</f>
        <v>0113</v>
      </c>
      <c r="D77" s="19">
        <f>IF(Tone!B75=MEG!B75,MEG!E75)</f>
        <v>1800</v>
      </c>
      <c r="E77" s="19">
        <v>1</v>
      </c>
      <c r="F77" s="19">
        <v>1</v>
      </c>
      <c r="G77" s="19">
        <v>1</v>
      </c>
      <c r="H77" s="19">
        <v>1</v>
      </c>
      <c r="I77" s="19">
        <f t="shared" si="3"/>
        <v>1</v>
      </c>
      <c r="J77" s="77"/>
      <c r="K77" s="6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spans="1:31" ht="12" customHeight="1" x14ac:dyDescent="0.25">
      <c r="A78" s="40" t="s">
        <v>133</v>
      </c>
      <c r="B78" s="27">
        <v>42426</v>
      </c>
      <c r="C78" s="12" t="str">
        <f>IF(Tone!A54=MEG!A54,MEG!C54)</f>
        <v>0143</v>
      </c>
      <c r="D78" s="19">
        <f>IF(Tone!B54=MEG!B54,MEG!E54)</f>
        <v>1800</v>
      </c>
      <c r="E78" s="19">
        <v>1</v>
      </c>
      <c r="F78" s="19">
        <v>1</v>
      </c>
      <c r="G78" s="19">
        <v>1</v>
      </c>
      <c r="H78" s="19">
        <v>1</v>
      </c>
      <c r="I78" s="19">
        <f t="shared" si="3"/>
        <v>1</v>
      </c>
      <c r="J78" s="77"/>
      <c r="K78" s="78"/>
      <c r="L78" s="59"/>
      <c r="M78" s="59"/>
      <c r="N78" s="59"/>
      <c r="O78" s="59"/>
      <c r="P78" s="60"/>
      <c r="Q78" s="59"/>
      <c r="R78" s="59"/>
      <c r="S78" s="59"/>
      <c r="T78" s="59"/>
      <c r="U78" s="59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spans="1:31" ht="12" customHeight="1" x14ac:dyDescent="0.2">
      <c r="A79" s="12" t="s">
        <v>211</v>
      </c>
      <c r="B79" s="20">
        <v>42562</v>
      </c>
      <c r="C79" s="12" t="str">
        <f>IF(Tone!A103=MEG!A103,MEG!C103)</f>
        <v>0143</v>
      </c>
      <c r="D79" s="19">
        <f>IF(Tone!B103=MEG!B103,MEG!E103)</f>
        <v>1800</v>
      </c>
      <c r="E79" s="19">
        <v>1</v>
      </c>
      <c r="F79" s="19">
        <v>1</v>
      </c>
      <c r="G79" s="19">
        <v>1</v>
      </c>
      <c r="H79" s="19">
        <v>1</v>
      </c>
      <c r="I79" s="19">
        <f t="shared" si="3"/>
        <v>1</v>
      </c>
      <c r="J79" s="77"/>
      <c r="K79" s="6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spans="1:31" ht="12" customHeight="1" x14ac:dyDescent="0.25">
      <c r="A80" s="17" t="s">
        <v>134</v>
      </c>
      <c r="B80" s="24">
        <v>42464</v>
      </c>
      <c r="C80" s="12" t="str">
        <f>IF(Tone!A55=MEG!A55,MEG!C55)</f>
        <v>0113</v>
      </c>
      <c r="D80" s="19">
        <f>IF(Tone!B55=MEG!B55,MEG!E55)</f>
        <v>1800</v>
      </c>
      <c r="E80" s="19">
        <v>1</v>
      </c>
      <c r="F80" s="19">
        <v>1</v>
      </c>
      <c r="G80" s="19">
        <v>1</v>
      </c>
      <c r="H80" s="19">
        <v>1</v>
      </c>
      <c r="I80" s="19">
        <f t="shared" si="3"/>
        <v>1</v>
      </c>
      <c r="J80" s="77"/>
      <c r="K80" s="78"/>
      <c r="L80" s="59"/>
      <c r="M80" s="59"/>
      <c r="N80" s="59"/>
      <c r="O80" s="59"/>
      <c r="P80" s="60"/>
      <c r="Q80" s="59"/>
      <c r="R80" s="59"/>
      <c r="S80" s="59"/>
      <c r="T80" s="59"/>
      <c r="U80" s="59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spans="1:31" ht="12" customHeight="1" x14ac:dyDescent="0.2">
      <c r="A81" s="12" t="s">
        <v>212</v>
      </c>
      <c r="B81" s="20">
        <v>42583</v>
      </c>
      <c r="C81" s="12" t="str">
        <f>IF(Tone!A104=MEG!A104,MEG!C104)</f>
        <v>0113</v>
      </c>
      <c r="D81" s="19">
        <f>IF(Tone!B104=MEG!B104,MEG!E104)</f>
        <v>1800</v>
      </c>
      <c r="E81" s="19">
        <v>1</v>
      </c>
      <c r="F81" s="19">
        <v>1</v>
      </c>
      <c r="G81" s="19">
        <v>1</v>
      </c>
      <c r="H81" s="19">
        <v>1</v>
      </c>
      <c r="I81" s="19">
        <f t="shared" si="3"/>
        <v>1</v>
      </c>
      <c r="J81" s="77"/>
      <c r="K81" s="6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spans="1:31" ht="12" customHeight="1" x14ac:dyDescent="0.25">
      <c r="A82" s="12" t="s">
        <v>136</v>
      </c>
      <c r="B82" s="20">
        <v>42751</v>
      </c>
      <c r="C82" s="12" t="s">
        <v>234</v>
      </c>
      <c r="D82" s="19">
        <f>IF(Tone!B105=MEG!B105,MEG!E105)</f>
        <v>1800</v>
      </c>
      <c r="E82" s="19">
        <v>1</v>
      </c>
      <c r="F82" s="19"/>
      <c r="G82" s="19"/>
      <c r="H82" s="19"/>
      <c r="I82" s="19"/>
      <c r="J82" s="77"/>
      <c r="K82" s="78"/>
      <c r="L82" s="59"/>
      <c r="M82" s="59"/>
      <c r="N82" s="59"/>
      <c r="O82" s="59"/>
      <c r="P82" s="60"/>
      <c r="Q82" s="59"/>
      <c r="R82" s="59"/>
      <c r="S82" s="59"/>
      <c r="T82" s="59"/>
      <c r="U82" s="59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spans="1:31" ht="12" customHeight="1" x14ac:dyDescent="0.25">
      <c r="A83" s="12" t="s">
        <v>214</v>
      </c>
      <c r="B83" s="20">
        <v>42863</v>
      </c>
      <c r="C83" s="12" t="s">
        <v>234</v>
      </c>
      <c r="D83" s="19">
        <f>IF(Tone!B106=MEG!B106,MEG!E106)</f>
        <v>1800</v>
      </c>
      <c r="E83" s="19">
        <v>1</v>
      </c>
      <c r="F83" s="19"/>
      <c r="G83" s="19"/>
      <c r="H83" s="19"/>
      <c r="I83" s="19"/>
      <c r="J83" s="77"/>
      <c r="K83" s="78"/>
      <c r="L83" s="59"/>
      <c r="M83" s="59"/>
      <c r="N83" s="59"/>
      <c r="O83" s="59"/>
      <c r="P83" s="60"/>
      <c r="Q83" s="59"/>
      <c r="R83" s="59"/>
      <c r="S83" s="59"/>
      <c r="T83" s="59"/>
      <c r="U83" s="59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spans="1:31" ht="12" customHeight="1" x14ac:dyDescent="0.25">
      <c r="A84" s="12" t="s">
        <v>138</v>
      </c>
      <c r="B84" s="20">
        <v>42282</v>
      </c>
      <c r="C84" s="12" t="str">
        <f>IF(Tone!A15=MEG!A15,MEG!C15)</f>
        <v>0111</v>
      </c>
      <c r="D84" s="19">
        <f>IF(Tone!B15=MEG!B15,MEG!E15)</f>
        <v>1800</v>
      </c>
      <c r="E84" s="19">
        <v>1</v>
      </c>
      <c r="F84" s="19">
        <v>1</v>
      </c>
      <c r="G84" s="19">
        <v>1</v>
      </c>
      <c r="H84" s="19">
        <v>1</v>
      </c>
      <c r="I84" s="19">
        <f t="shared" ref="I84:I117" si="4">IF(AND(E84=1,F84=1,G84=1,H84=1),1,0)</f>
        <v>1</v>
      </c>
      <c r="J84" s="77"/>
      <c r="K84" s="78"/>
      <c r="L84" s="59"/>
      <c r="M84" s="59"/>
      <c r="N84" s="59"/>
      <c r="O84" s="59"/>
      <c r="P84" s="60"/>
      <c r="Q84" s="59"/>
      <c r="R84" s="59"/>
      <c r="S84" s="59"/>
      <c r="T84" s="59"/>
      <c r="U84" s="59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spans="1:31" ht="12" customHeight="1" x14ac:dyDescent="0.25">
      <c r="A85" s="12" t="s">
        <v>215</v>
      </c>
      <c r="B85" s="20">
        <v>42416</v>
      </c>
      <c r="C85" s="12" t="str">
        <f>IF(Tone!A56=MEG!A56,MEG!C56)</f>
        <v>0143</v>
      </c>
      <c r="D85" s="19">
        <f>IF(Tone!B56=MEG!B56,MEG!E56)</f>
        <v>1800</v>
      </c>
      <c r="E85" s="19">
        <v>1</v>
      </c>
      <c r="F85" s="19">
        <v>1</v>
      </c>
      <c r="G85" s="19">
        <v>1</v>
      </c>
      <c r="H85" s="19">
        <v>1</v>
      </c>
      <c r="I85" s="19">
        <f t="shared" si="4"/>
        <v>1</v>
      </c>
      <c r="J85" s="77"/>
      <c r="K85" s="78"/>
      <c r="L85" s="59"/>
      <c r="M85" s="59"/>
      <c r="N85" s="59"/>
      <c r="O85" s="59"/>
      <c r="P85" s="60"/>
      <c r="Q85" s="59"/>
      <c r="R85" s="59"/>
      <c r="S85" s="59"/>
      <c r="T85" s="59"/>
      <c r="U85" s="59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spans="1:31" ht="12" customHeight="1" x14ac:dyDescent="0.25">
      <c r="A86" s="12" t="s">
        <v>155</v>
      </c>
      <c r="B86" s="20">
        <v>42291</v>
      </c>
      <c r="C86" s="12" t="str">
        <f>IF(Tone!A19=MEG!A19,MEG!C19)</f>
        <v>0141</v>
      </c>
      <c r="D86" s="19">
        <f>IF(Tone!B19=MEG!B19,MEG!E19)</f>
        <v>1800</v>
      </c>
      <c r="E86" s="19">
        <v>1</v>
      </c>
      <c r="F86" s="19">
        <v>1</v>
      </c>
      <c r="G86" s="19">
        <v>1</v>
      </c>
      <c r="H86" s="19">
        <v>1</v>
      </c>
      <c r="I86" s="19">
        <f t="shared" si="4"/>
        <v>1</v>
      </c>
      <c r="J86" s="77"/>
      <c r="K86" s="78"/>
      <c r="L86" s="59"/>
      <c r="M86" s="59"/>
      <c r="N86" s="59"/>
      <c r="O86" s="59"/>
      <c r="P86" s="60"/>
      <c r="Q86" s="59"/>
      <c r="R86" s="59"/>
      <c r="S86" s="59"/>
      <c r="T86" s="59"/>
      <c r="U86" s="59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spans="1:31" ht="12" customHeight="1" x14ac:dyDescent="0.2">
      <c r="A87" s="12" t="s">
        <v>156</v>
      </c>
      <c r="B87" s="20">
        <v>42327</v>
      </c>
      <c r="C87" s="12" t="str">
        <f>IF(Tone!A116=MEG!A116,MEG!C116)</f>
        <v>0113</v>
      </c>
      <c r="D87" s="19">
        <f>IF(Tone!B116=MEG!B116,MEG!E116)</f>
        <v>1200</v>
      </c>
      <c r="E87" s="19">
        <v>1</v>
      </c>
      <c r="F87" s="19">
        <v>1</v>
      </c>
      <c r="G87" s="19">
        <v>1</v>
      </c>
      <c r="H87" s="19">
        <v>1</v>
      </c>
      <c r="I87" s="19">
        <f t="shared" si="4"/>
        <v>1</v>
      </c>
      <c r="J87" s="83"/>
      <c r="K87" s="6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spans="1:31" ht="12" customHeight="1" x14ac:dyDescent="0.25">
      <c r="A88" s="12" t="s">
        <v>216</v>
      </c>
      <c r="B88" s="20">
        <v>42443</v>
      </c>
      <c r="C88" s="12" t="str">
        <f>IF(Tone!A57=MEG!A57,MEG!C57)</f>
        <v>0111</v>
      </c>
      <c r="D88" s="19">
        <f>IF(Tone!B57=MEG!B57,MEG!E57)</f>
        <v>1800</v>
      </c>
      <c r="E88" s="19">
        <v>1</v>
      </c>
      <c r="F88" s="19">
        <v>1</v>
      </c>
      <c r="G88" s="19">
        <v>1</v>
      </c>
      <c r="H88" s="19">
        <v>1</v>
      </c>
      <c r="I88" s="19">
        <f t="shared" si="4"/>
        <v>1</v>
      </c>
      <c r="J88" s="77"/>
      <c r="K88" s="78"/>
      <c r="L88" s="59"/>
      <c r="M88" s="59"/>
      <c r="N88" s="59"/>
      <c r="O88" s="59"/>
      <c r="P88" s="60"/>
      <c r="Q88" s="59"/>
      <c r="R88" s="59"/>
      <c r="S88" s="59"/>
      <c r="T88" s="59"/>
      <c r="U88" s="59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spans="1:31" ht="12" customHeight="1" x14ac:dyDescent="0.2">
      <c r="A89" s="12" t="s">
        <v>139</v>
      </c>
      <c r="B89" s="20">
        <v>42313</v>
      </c>
      <c r="C89" s="19" t="str">
        <f>IF(Tone!A105=MEG!A105,MEG!C105)</f>
        <v>0113</v>
      </c>
      <c r="D89" s="19">
        <f>IF(Tone!B105=MEG!B105,MEG!E105)</f>
        <v>1800</v>
      </c>
      <c r="E89" s="19">
        <v>1</v>
      </c>
      <c r="F89" s="19">
        <v>1</v>
      </c>
      <c r="G89" s="19">
        <v>1</v>
      </c>
      <c r="H89" s="19">
        <v>1</v>
      </c>
      <c r="I89" s="19">
        <f t="shared" si="4"/>
        <v>1</v>
      </c>
      <c r="J89" s="83"/>
      <c r="K89" s="6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spans="1:31" ht="12" customHeight="1" x14ac:dyDescent="0.25">
      <c r="A90" s="12" t="s">
        <v>157</v>
      </c>
      <c r="B90" s="20">
        <v>42359</v>
      </c>
      <c r="C90" s="12" t="str">
        <f>IF(Tone!A58=MEG!A58,MEG!C58)</f>
        <v>0113</v>
      </c>
      <c r="D90" s="19">
        <f>IF(Tone!B58=MEG!B58,MEG!E58)</f>
        <v>1800</v>
      </c>
      <c r="E90" s="19">
        <v>1</v>
      </c>
      <c r="F90" s="19">
        <v>1</v>
      </c>
      <c r="G90" s="19">
        <v>1</v>
      </c>
      <c r="H90" s="19">
        <v>1</v>
      </c>
      <c r="I90" s="19">
        <f t="shared" si="4"/>
        <v>1</v>
      </c>
      <c r="J90" s="83"/>
      <c r="K90" s="78"/>
      <c r="L90" s="59"/>
      <c r="M90" s="59"/>
      <c r="N90" s="59"/>
      <c r="O90" s="59"/>
      <c r="P90" s="60"/>
      <c r="Q90" s="59"/>
      <c r="R90" s="59"/>
      <c r="S90" s="59"/>
      <c r="T90" s="59"/>
      <c r="U90" s="59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spans="1:31" ht="12" customHeight="1" x14ac:dyDescent="0.25">
      <c r="A91" s="12" t="s">
        <v>158</v>
      </c>
      <c r="B91" s="20">
        <v>42386</v>
      </c>
      <c r="C91" s="12" t="str">
        <f>IF(Tone!A59=MEG!A59,MEG!C59)</f>
        <v>0113</v>
      </c>
      <c r="D91" s="19">
        <f>IF(Tone!B59=MEG!B59,MEG!E59)</f>
        <v>1800</v>
      </c>
      <c r="E91" s="19">
        <v>1</v>
      </c>
      <c r="F91" s="19">
        <v>1</v>
      </c>
      <c r="G91" s="19">
        <v>1</v>
      </c>
      <c r="H91" s="19">
        <v>1</v>
      </c>
      <c r="I91" s="19">
        <f t="shared" si="4"/>
        <v>1</v>
      </c>
      <c r="J91" s="83"/>
      <c r="K91" s="78"/>
      <c r="L91" s="59"/>
      <c r="M91" s="59"/>
      <c r="N91" s="59"/>
      <c r="O91" s="59"/>
      <c r="P91" s="60"/>
      <c r="Q91" s="59"/>
      <c r="R91" s="59"/>
      <c r="S91" s="59"/>
      <c r="T91" s="59"/>
      <c r="U91" s="59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spans="1:31" ht="12" customHeight="1" x14ac:dyDescent="0.25">
      <c r="A92" s="12" t="s">
        <v>159</v>
      </c>
      <c r="B92" s="20">
        <v>42384</v>
      </c>
      <c r="C92" s="12" t="str">
        <f>IF(Tone!A60=MEG!A60,MEG!C60)</f>
        <v>0143</v>
      </c>
      <c r="D92" s="19">
        <f>IF(Tone!B60=MEG!B60,MEG!E60)</f>
        <v>1800</v>
      </c>
      <c r="E92" s="19">
        <v>1</v>
      </c>
      <c r="F92" s="19">
        <v>1</v>
      </c>
      <c r="G92" s="19">
        <v>1</v>
      </c>
      <c r="H92" s="19">
        <v>1</v>
      </c>
      <c r="I92" s="19">
        <f t="shared" si="4"/>
        <v>1</v>
      </c>
      <c r="J92" s="77"/>
      <c r="K92" s="78"/>
      <c r="L92" s="59"/>
      <c r="M92" s="59"/>
      <c r="N92" s="59"/>
      <c r="O92" s="59"/>
      <c r="P92" s="60"/>
      <c r="Q92" s="59"/>
      <c r="R92" s="59"/>
      <c r="S92" s="59"/>
      <c r="T92" s="59"/>
      <c r="U92" s="59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spans="1:31" ht="12" customHeight="1" x14ac:dyDescent="0.2">
      <c r="A93" s="19" t="s">
        <v>217</v>
      </c>
      <c r="B93" s="20">
        <v>42513</v>
      </c>
      <c r="C93" s="12" t="str">
        <f>IF(Tone!A117=MEG!A117,MEG!C117)</f>
        <v>0113</v>
      </c>
      <c r="D93" s="19">
        <f>IF(Tone!B117=MEG!B117,MEG!E117)</f>
        <v>1800</v>
      </c>
      <c r="E93" s="19">
        <v>1</v>
      </c>
      <c r="F93" s="19">
        <v>1</v>
      </c>
      <c r="G93" s="19">
        <v>1</v>
      </c>
      <c r="H93" s="19">
        <v>1</v>
      </c>
      <c r="I93" s="19">
        <f t="shared" si="4"/>
        <v>1</v>
      </c>
      <c r="J93" s="77"/>
      <c r="K93" s="6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spans="1:31" ht="12" customHeight="1" x14ac:dyDescent="0.25">
      <c r="A94" s="12" t="s">
        <v>160</v>
      </c>
      <c r="B94" s="20">
        <v>42381</v>
      </c>
      <c r="C94" s="19" t="str">
        <f>IF(Tone!A61=MEG!A61,MEG!C61)</f>
        <v>0113</v>
      </c>
      <c r="D94" s="19">
        <f>IF(Tone!B61=MEG!B61,MEG!E61)</f>
        <v>1800</v>
      </c>
      <c r="E94" s="19">
        <v>1</v>
      </c>
      <c r="F94" s="19">
        <v>1</v>
      </c>
      <c r="G94" s="19">
        <v>1</v>
      </c>
      <c r="H94" s="19">
        <v>1</v>
      </c>
      <c r="I94" s="19">
        <f t="shared" si="4"/>
        <v>1</v>
      </c>
      <c r="J94" s="77"/>
      <c r="K94" s="78"/>
      <c r="L94" s="59"/>
      <c r="M94" s="59"/>
      <c r="N94" s="59"/>
      <c r="O94" s="59"/>
      <c r="P94" s="63"/>
      <c r="Q94" s="64"/>
      <c r="R94" s="64"/>
      <c r="S94" s="64"/>
      <c r="T94" s="64"/>
      <c r="U94" s="64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spans="1:31" ht="12" customHeight="1" x14ac:dyDescent="0.25">
      <c r="A95" s="19" t="s">
        <v>218</v>
      </c>
      <c r="B95" s="20">
        <v>42503</v>
      </c>
      <c r="C95" s="12" t="str">
        <f>IF(Tone!A62=MEG!A62,MEG!C62)</f>
        <v>1533</v>
      </c>
      <c r="D95" s="19">
        <f>IF(Tone!B62=MEG!B62,MEG!E62)</f>
        <v>1800</v>
      </c>
      <c r="E95" s="19">
        <v>1</v>
      </c>
      <c r="F95" s="19">
        <v>1</v>
      </c>
      <c r="G95" s="19">
        <v>1</v>
      </c>
      <c r="H95" s="19">
        <v>1</v>
      </c>
      <c r="I95" s="19">
        <f t="shared" si="4"/>
        <v>1</v>
      </c>
      <c r="J95" s="77"/>
      <c r="K95" s="78"/>
      <c r="L95" s="59"/>
      <c r="M95" s="59"/>
      <c r="N95" s="59"/>
      <c r="O95" s="59"/>
      <c r="P95" s="63"/>
      <c r="Q95" s="64"/>
      <c r="R95" s="64"/>
      <c r="S95" s="64"/>
      <c r="T95" s="64"/>
      <c r="U95" s="64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spans="1:31" ht="12" customHeight="1" x14ac:dyDescent="0.2">
      <c r="A96" s="12" t="s">
        <v>161</v>
      </c>
      <c r="B96" s="20">
        <v>42395</v>
      </c>
      <c r="C96" s="12" t="str">
        <f>IF(Tone!A106=MEG!A106,MEG!C106)</f>
        <v>0113</v>
      </c>
      <c r="D96" s="19">
        <f>IF(Tone!B106=MEG!B106,MEG!E106)</f>
        <v>1800</v>
      </c>
      <c r="E96" s="19">
        <v>1</v>
      </c>
      <c r="F96" s="19">
        <v>1</v>
      </c>
      <c r="G96" s="19">
        <v>1</v>
      </c>
      <c r="H96" s="19">
        <v>1</v>
      </c>
      <c r="I96" s="19">
        <f t="shared" si="4"/>
        <v>1</v>
      </c>
      <c r="J96" s="77"/>
      <c r="K96" s="6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spans="1:31" ht="12" customHeight="1" x14ac:dyDescent="0.2">
      <c r="A97" s="19" t="s">
        <v>219</v>
      </c>
      <c r="B97" s="20">
        <v>42522</v>
      </c>
      <c r="C97" s="19" t="str">
        <f>IF(Tone!A107=MEG!A107,MEG!C107)</f>
        <v>0113</v>
      </c>
      <c r="D97" s="19">
        <f>IF(Tone!B107=MEG!B107,MEG!E107)</f>
        <v>1800</v>
      </c>
      <c r="E97" s="19">
        <v>1</v>
      </c>
      <c r="F97" s="19">
        <v>1</v>
      </c>
      <c r="G97" s="19">
        <v>1</v>
      </c>
      <c r="H97" s="19">
        <v>1</v>
      </c>
      <c r="I97" s="19">
        <f t="shared" si="4"/>
        <v>1</v>
      </c>
      <c r="J97" s="77"/>
      <c r="K97" s="6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spans="1:31" ht="12" customHeight="1" x14ac:dyDescent="0.2">
      <c r="A98" s="12" t="s">
        <v>162</v>
      </c>
      <c r="B98" s="20">
        <v>42401</v>
      </c>
      <c r="C98" s="12" t="str">
        <f>IF(Tone!A108=MEG!A108,MEG!C108)</f>
        <v>0113</v>
      </c>
      <c r="D98" s="19">
        <f>IF(Tone!B108=MEG!B108,MEG!E108)</f>
        <v>1800</v>
      </c>
      <c r="E98" s="19">
        <v>1</v>
      </c>
      <c r="F98" s="19">
        <v>1</v>
      </c>
      <c r="G98" s="19">
        <v>1</v>
      </c>
      <c r="H98" s="19">
        <v>1</v>
      </c>
      <c r="I98" s="19">
        <f t="shared" si="4"/>
        <v>1</v>
      </c>
      <c r="J98" s="77"/>
      <c r="K98" s="6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spans="1:31" ht="12" customHeight="1" x14ac:dyDescent="0.2">
      <c r="A99" s="12" t="s">
        <v>220</v>
      </c>
      <c r="B99" s="20">
        <v>42535</v>
      </c>
      <c r="C99" s="19" t="str">
        <f>IF(Tone!A80=MEG!A80,MEG!C80)</f>
        <v>0113</v>
      </c>
      <c r="D99" s="19">
        <f>IF(Tone!B80=MEG!B80,MEG!E80)</f>
        <v>1800</v>
      </c>
      <c r="E99" s="19">
        <v>1</v>
      </c>
      <c r="F99" s="19">
        <v>1</v>
      </c>
      <c r="G99" s="19">
        <v>1</v>
      </c>
      <c r="H99" s="19">
        <v>1</v>
      </c>
      <c r="I99" s="19">
        <f t="shared" si="4"/>
        <v>1</v>
      </c>
      <c r="J99" s="77"/>
      <c r="K99" s="6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spans="1:31" ht="12" customHeight="1" x14ac:dyDescent="0.2">
      <c r="A100" s="19" t="s">
        <v>141</v>
      </c>
      <c r="B100" s="39">
        <v>42411</v>
      </c>
      <c r="C100" s="19" t="str">
        <f>IF(Tone!A109=MEG!A109,MEG!C109)</f>
        <v>0113</v>
      </c>
      <c r="D100" s="19">
        <f>IF(Tone!B109=MEG!B109,MEG!E109)</f>
        <v>1800</v>
      </c>
      <c r="E100" s="19">
        <v>1</v>
      </c>
      <c r="F100" s="19">
        <v>1</v>
      </c>
      <c r="G100" s="19">
        <v>1</v>
      </c>
      <c r="H100" s="19">
        <v>1</v>
      </c>
      <c r="I100" s="19">
        <f t="shared" si="4"/>
        <v>1</v>
      </c>
      <c r="J100" s="77"/>
      <c r="K100" s="6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spans="1:31" ht="12" customHeight="1" x14ac:dyDescent="0.2">
      <c r="A101" s="12" t="s">
        <v>221</v>
      </c>
      <c r="B101" s="20">
        <v>42559</v>
      </c>
      <c r="C101" s="12" t="str">
        <f>IF(Tone!A63=MEG!A63,MEG!C63)</f>
        <v>0143</v>
      </c>
      <c r="D101" s="19">
        <f>IF(Tone!B63=MEG!B63,MEG!E63)</f>
        <v>1800</v>
      </c>
      <c r="E101" s="19">
        <v>1</v>
      </c>
      <c r="F101" s="19">
        <v>1</v>
      </c>
      <c r="G101" s="19">
        <v>1</v>
      </c>
      <c r="H101" s="19">
        <v>1</v>
      </c>
      <c r="I101" s="19">
        <f t="shared" si="4"/>
        <v>1</v>
      </c>
      <c r="J101" s="77"/>
      <c r="K101" s="6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spans="1:31" ht="12" customHeight="1" x14ac:dyDescent="0.25">
      <c r="A102" s="12" t="s">
        <v>163</v>
      </c>
      <c r="B102" s="20">
        <v>42417</v>
      </c>
      <c r="C102" s="12" t="str">
        <f>IF(Tone!A64=MEG!A64,MEG!C64)</f>
        <v>0143</v>
      </c>
      <c r="D102" s="19">
        <f>IF(Tone!B64=MEG!B64,MEG!E64)</f>
        <v>1800</v>
      </c>
      <c r="E102" s="19">
        <v>1</v>
      </c>
      <c r="F102" s="19">
        <v>1</v>
      </c>
      <c r="G102" s="19">
        <v>1</v>
      </c>
      <c r="H102" s="19">
        <v>0</v>
      </c>
      <c r="I102" s="19">
        <f t="shared" si="4"/>
        <v>0</v>
      </c>
      <c r="J102" s="77" t="s">
        <v>331</v>
      </c>
      <c r="K102" s="78"/>
      <c r="L102" s="59"/>
      <c r="M102" s="59"/>
      <c r="N102" s="59"/>
      <c r="O102" s="59"/>
      <c r="P102" s="60"/>
      <c r="Q102" s="59"/>
      <c r="R102" s="59"/>
      <c r="S102" s="59"/>
      <c r="T102" s="59"/>
      <c r="U102" s="59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spans="1:31" ht="12" customHeight="1" x14ac:dyDescent="0.25">
      <c r="A103" s="19" t="s">
        <v>223</v>
      </c>
      <c r="B103" s="20">
        <v>42552</v>
      </c>
      <c r="C103" s="12" t="str">
        <f>IF(Tone!A110=MEG!A110,MEG!C110)</f>
        <v>0143</v>
      </c>
      <c r="D103" s="19">
        <f>IF(Tone!B110=MEG!B110,MEG!E110)</f>
        <v>1800</v>
      </c>
      <c r="E103" s="19">
        <v>1</v>
      </c>
      <c r="F103" s="19">
        <v>1</v>
      </c>
      <c r="G103" s="19">
        <v>1</v>
      </c>
      <c r="H103" s="19">
        <v>1</v>
      </c>
      <c r="I103" s="19">
        <f t="shared" si="4"/>
        <v>1</v>
      </c>
      <c r="J103" s="77"/>
      <c r="K103" s="78"/>
      <c r="L103" s="59"/>
      <c r="M103" s="59"/>
      <c r="N103" s="59"/>
      <c r="O103" s="59"/>
      <c r="P103" s="60"/>
      <c r="Q103" s="59"/>
      <c r="R103" s="59"/>
      <c r="S103" s="59"/>
      <c r="T103" s="59"/>
      <c r="U103" s="59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spans="1:31" ht="12" customHeight="1" x14ac:dyDescent="0.25">
      <c r="A104" s="17" t="s">
        <v>88</v>
      </c>
      <c r="B104" s="24">
        <v>42459</v>
      </c>
      <c r="C104" s="12" t="str">
        <f>IF(Tone!A65=MEG!A65,MEG!C65)</f>
        <v>1423</v>
      </c>
      <c r="D104" s="19">
        <f>IF(Tone!B65=MEG!B65,MEG!E65)</f>
        <v>1800</v>
      </c>
      <c r="E104" s="19">
        <v>1</v>
      </c>
      <c r="F104" s="19">
        <v>1</v>
      </c>
      <c r="G104" s="19">
        <v>1</v>
      </c>
      <c r="H104" s="19">
        <v>1</v>
      </c>
      <c r="I104" s="19">
        <f t="shared" si="4"/>
        <v>1</v>
      </c>
      <c r="J104" s="77"/>
      <c r="K104" s="78"/>
      <c r="L104" s="59"/>
      <c r="M104" s="59"/>
      <c r="N104" s="59"/>
      <c r="O104" s="59"/>
      <c r="P104" s="60"/>
      <c r="Q104" s="59"/>
      <c r="R104" s="59"/>
      <c r="S104" s="59"/>
      <c r="T104" s="59"/>
      <c r="U104" s="59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spans="1:31" ht="12" customHeight="1" x14ac:dyDescent="0.25">
      <c r="A105" s="19" t="s">
        <v>164</v>
      </c>
      <c r="B105" s="20">
        <v>42465</v>
      </c>
      <c r="C105" s="12" t="str">
        <f>IF(Tone!A66=MEG!A66,MEG!C66)</f>
        <v>0113</v>
      </c>
      <c r="D105" s="19">
        <f>IF(Tone!B66=MEG!B66,MEG!E66)</f>
        <v>1800</v>
      </c>
      <c r="E105" s="19">
        <v>1</v>
      </c>
      <c r="F105" s="19">
        <v>1</v>
      </c>
      <c r="G105" s="19">
        <v>1</v>
      </c>
      <c r="H105" s="19">
        <v>1</v>
      </c>
      <c r="I105" s="19">
        <f t="shared" si="4"/>
        <v>1</v>
      </c>
      <c r="J105" s="77"/>
      <c r="K105" s="78"/>
      <c r="L105" s="59"/>
      <c r="M105" s="59"/>
      <c r="N105" s="59"/>
      <c r="O105" s="59"/>
      <c r="P105" s="60"/>
      <c r="Q105" s="59"/>
      <c r="R105" s="59"/>
      <c r="S105" s="59"/>
      <c r="T105" s="59"/>
      <c r="U105" s="59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spans="1:31" ht="12" customHeight="1" x14ac:dyDescent="0.25">
      <c r="A106" s="19" t="s">
        <v>224</v>
      </c>
      <c r="B106" s="20">
        <v>42587</v>
      </c>
      <c r="C106" s="12" t="str">
        <f>IF(Tone!A67=MEG!A67,MEG!C67)</f>
        <v>0113</v>
      </c>
      <c r="D106" s="19">
        <f>IF(Tone!B67=MEG!B67,MEG!E67)</f>
        <v>1800</v>
      </c>
      <c r="E106" s="19">
        <v>1</v>
      </c>
      <c r="F106" s="19">
        <v>1</v>
      </c>
      <c r="G106" s="19">
        <v>1</v>
      </c>
      <c r="H106" s="19">
        <v>1</v>
      </c>
      <c r="I106" s="19">
        <f t="shared" si="4"/>
        <v>1</v>
      </c>
      <c r="J106" s="77"/>
      <c r="K106" s="78"/>
      <c r="L106" s="59"/>
      <c r="M106" s="59"/>
      <c r="N106" s="59"/>
      <c r="O106" s="59"/>
      <c r="P106" s="60"/>
      <c r="Q106" s="59"/>
      <c r="R106" s="59"/>
      <c r="S106" s="59"/>
      <c r="T106" s="59"/>
      <c r="U106" s="59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spans="1:31" ht="12" customHeight="1" x14ac:dyDescent="0.25">
      <c r="A107" s="12" t="s">
        <v>165</v>
      </c>
      <c r="B107" s="20">
        <v>42466</v>
      </c>
      <c r="C107" s="12" t="str">
        <f>IF(Tone!A68=MEG!A68,MEG!C68)</f>
        <v>0113</v>
      </c>
      <c r="D107" s="19">
        <f>IF(Tone!B68=MEG!B68,MEG!E68)</f>
        <v>1800</v>
      </c>
      <c r="E107" s="19">
        <v>1</v>
      </c>
      <c r="F107" s="19">
        <v>1</v>
      </c>
      <c r="G107" s="19">
        <v>1</v>
      </c>
      <c r="H107" s="19">
        <v>1</v>
      </c>
      <c r="I107" s="19">
        <f t="shared" si="4"/>
        <v>1</v>
      </c>
      <c r="J107" s="77"/>
      <c r="K107" s="78"/>
      <c r="L107" s="59"/>
      <c r="M107" s="59"/>
      <c r="N107" s="59"/>
      <c r="O107" s="59"/>
      <c r="P107" s="60"/>
      <c r="Q107" s="59"/>
      <c r="R107" s="59"/>
      <c r="S107" s="59"/>
      <c r="T107" s="59"/>
      <c r="U107" s="59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spans="1:31" ht="12" customHeight="1" x14ac:dyDescent="0.2">
      <c r="A108" s="12" t="s">
        <v>226</v>
      </c>
      <c r="B108" s="20">
        <v>42594</v>
      </c>
      <c r="C108" s="12" t="str">
        <f>IF(Tone!A69=MEG!A69,MEG!C69)</f>
        <v>0113</v>
      </c>
      <c r="D108" s="19">
        <f>IF(Tone!B69=MEG!B69,MEG!E69)</f>
        <v>1800</v>
      </c>
      <c r="E108" s="19">
        <v>1</v>
      </c>
      <c r="F108" s="19">
        <v>1</v>
      </c>
      <c r="G108" s="19">
        <v>1</v>
      </c>
      <c r="H108" s="19">
        <v>1</v>
      </c>
      <c r="I108" s="19">
        <f t="shared" si="4"/>
        <v>1</v>
      </c>
      <c r="J108" s="77"/>
      <c r="K108" s="6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spans="1:31" ht="12" customHeight="1" x14ac:dyDescent="0.25">
      <c r="A109" s="12" t="s">
        <v>166</v>
      </c>
      <c r="B109" s="20">
        <v>42472</v>
      </c>
      <c r="C109" s="12" t="str">
        <f>IF(Tone!A70=MEG!A70,MEG!C70)</f>
        <v>0141</v>
      </c>
      <c r="D109" s="19">
        <f>IF(Tone!B70=MEG!B70,MEG!E70)</f>
        <v>1800</v>
      </c>
      <c r="E109" s="19">
        <v>1</v>
      </c>
      <c r="F109" s="19">
        <v>1</v>
      </c>
      <c r="G109" s="19">
        <v>1</v>
      </c>
      <c r="H109" s="19">
        <v>1</v>
      </c>
      <c r="I109" s="19">
        <f t="shared" si="4"/>
        <v>1</v>
      </c>
      <c r="J109" s="77"/>
      <c r="K109" s="78"/>
      <c r="L109" s="59"/>
      <c r="M109" s="59"/>
      <c r="N109" s="59"/>
      <c r="O109" s="59"/>
      <c r="P109" s="60"/>
      <c r="Q109" s="59"/>
      <c r="R109" s="59"/>
      <c r="S109" s="59"/>
      <c r="T109" s="59"/>
      <c r="U109" s="59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spans="1:31" ht="12" customHeight="1" x14ac:dyDescent="0.2">
      <c r="A110" s="12" t="s">
        <v>227</v>
      </c>
      <c r="B110" s="20">
        <v>42606</v>
      </c>
      <c r="C110" s="12" t="str">
        <f>IF(Tone!A111=MEG!A111,MEG!C111)</f>
        <v>0143</v>
      </c>
      <c r="D110" s="19">
        <f>IF(Tone!B111=MEG!B111,MEG!E111)</f>
        <v>1200</v>
      </c>
      <c r="E110" s="19">
        <v>1</v>
      </c>
      <c r="F110" s="19">
        <v>1</v>
      </c>
      <c r="G110" s="19">
        <v>1</v>
      </c>
      <c r="H110" s="19">
        <v>1</v>
      </c>
      <c r="I110" s="19">
        <f t="shared" si="4"/>
        <v>1</v>
      </c>
      <c r="J110" s="77"/>
      <c r="K110" s="6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spans="1:31" ht="12" customHeight="1" x14ac:dyDescent="0.25">
      <c r="A111" s="12" t="s">
        <v>266</v>
      </c>
      <c r="B111" s="20">
        <v>42235</v>
      </c>
      <c r="C111" s="12" t="str">
        <f>IF(Tone!A20=MEG!A20,MEG!C20)</f>
        <v>1543</v>
      </c>
      <c r="D111" s="19">
        <f>IF(Tone!B20=MEG!B20,MEG!E20)</f>
        <v>1800</v>
      </c>
      <c r="E111" s="19">
        <v>1</v>
      </c>
      <c r="F111" s="19">
        <v>1</v>
      </c>
      <c r="G111" s="19">
        <v>1</v>
      </c>
      <c r="H111" s="19">
        <v>1</v>
      </c>
      <c r="I111" s="19">
        <f t="shared" si="4"/>
        <v>1</v>
      </c>
      <c r="J111" s="77"/>
      <c r="K111" s="78"/>
      <c r="L111" s="59"/>
      <c r="M111" s="59"/>
      <c r="N111" s="59"/>
      <c r="O111" s="59"/>
      <c r="P111" s="60"/>
      <c r="Q111" s="59"/>
      <c r="R111" s="59"/>
      <c r="S111" s="59"/>
      <c r="T111" s="59"/>
      <c r="U111" s="59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spans="1:31" ht="12" customHeight="1" x14ac:dyDescent="0.25">
      <c r="A112" s="12" t="s">
        <v>167</v>
      </c>
      <c r="B112" s="20">
        <v>42234</v>
      </c>
      <c r="C112" s="12" t="str">
        <f>IF(Tone!A16=MEG!A16,MEG!C16)</f>
        <v>0114</v>
      </c>
      <c r="D112" s="19">
        <f>IF(Tone!B16=MEG!B16,MEG!E16)</f>
        <v>1800</v>
      </c>
      <c r="E112" s="19">
        <v>1</v>
      </c>
      <c r="F112" s="19">
        <v>1</v>
      </c>
      <c r="G112" s="19">
        <v>1</v>
      </c>
      <c r="H112" s="19">
        <v>1</v>
      </c>
      <c r="I112" s="19">
        <f t="shared" si="4"/>
        <v>1</v>
      </c>
      <c r="J112" s="77"/>
      <c r="K112" s="78"/>
      <c r="L112" s="59"/>
      <c r="M112" s="59"/>
      <c r="N112" s="59"/>
      <c r="O112" s="59"/>
      <c r="P112" s="60"/>
      <c r="Q112" s="59"/>
      <c r="R112" s="59"/>
      <c r="S112" s="59"/>
      <c r="T112" s="59"/>
      <c r="U112" s="59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spans="1:31" ht="12" customHeight="1" x14ac:dyDescent="0.25">
      <c r="A113" s="12" t="s">
        <v>228</v>
      </c>
      <c r="B113" s="20">
        <v>42373</v>
      </c>
      <c r="C113" s="12" t="str">
        <f>IF(Tone!A71=MEG!A71,MEG!C71)</f>
        <v>0143</v>
      </c>
      <c r="D113" s="19">
        <f>IF(Tone!B71=MEG!B71,MEG!E71)</f>
        <v>1800</v>
      </c>
      <c r="E113" s="19">
        <v>1</v>
      </c>
      <c r="F113" s="19">
        <v>1</v>
      </c>
      <c r="G113" s="19">
        <v>1</v>
      </c>
      <c r="H113" s="19">
        <v>1</v>
      </c>
      <c r="I113" s="19">
        <f t="shared" si="4"/>
        <v>1</v>
      </c>
      <c r="J113" s="77"/>
      <c r="K113" s="78"/>
      <c r="L113" s="59"/>
      <c r="M113" s="59"/>
      <c r="N113" s="59"/>
      <c r="O113" s="59"/>
      <c r="P113" s="60"/>
      <c r="Q113" s="59"/>
      <c r="R113" s="59"/>
      <c r="S113" s="59"/>
      <c r="T113" s="59"/>
      <c r="U113" s="59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spans="1:31" ht="12" customHeight="1" x14ac:dyDescent="0.25">
      <c r="A114" s="12" t="s">
        <v>168</v>
      </c>
      <c r="B114" s="20">
        <v>42237</v>
      </c>
      <c r="C114" s="12" t="str">
        <f>IF(Tone!A17=MEG!A17,MEG!C17)</f>
        <v>0143</v>
      </c>
      <c r="D114" s="19">
        <f>IF(Tone!B17=MEG!B17,MEG!E17)</f>
        <v>1800</v>
      </c>
      <c r="E114" s="19">
        <v>1</v>
      </c>
      <c r="F114" s="19">
        <v>1</v>
      </c>
      <c r="G114" s="19">
        <v>1</v>
      </c>
      <c r="H114" s="19">
        <v>1</v>
      </c>
      <c r="I114" s="19">
        <f t="shared" si="4"/>
        <v>1</v>
      </c>
      <c r="J114" s="77"/>
      <c r="K114" s="78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spans="1:31" ht="12" customHeight="1" x14ac:dyDescent="0.25">
      <c r="A115" s="12" t="s">
        <v>229</v>
      </c>
      <c r="B115" s="20">
        <v>42367</v>
      </c>
      <c r="C115" s="12" t="str">
        <f>IF(Tone!A72=MEG!A72,MEG!C72)</f>
        <v>0141</v>
      </c>
      <c r="D115" s="19">
        <f>IF(Tone!B72=MEG!B72,MEG!E72)</f>
        <v>1800</v>
      </c>
      <c r="E115" s="19">
        <v>1</v>
      </c>
      <c r="F115" s="19">
        <v>1</v>
      </c>
      <c r="G115" s="19">
        <v>1</v>
      </c>
      <c r="H115" s="19">
        <v>1</v>
      </c>
      <c r="I115" s="19">
        <f t="shared" si="4"/>
        <v>1</v>
      </c>
      <c r="J115" s="77"/>
      <c r="K115" s="78"/>
      <c r="L115" s="59"/>
      <c r="M115" s="59"/>
      <c r="N115" s="59"/>
      <c r="O115" s="59"/>
      <c r="P115" s="60"/>
      <c r="Q115" s="59"/>
      <c r="R115" s="59"/>
      <c r="S115" s="59"/>
      <c r="T115" s="59"/>
      <c r="U115" s="59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spans="1:31" ht="12" customHeight="1" x14ac:dyDescent="0.25">
      <c r="A116" s="12" t="s">
        <v>170</v>
      </c>
      <c r="B116" s="20">
        <v>42250</v>
      </c>
      <c r="C116" s="12" t="str">
        <f>IF(Tone!A18=MEG!A18,MEG!C18)</f>
        <v>0143</v>
      </c>
      <c r="D116" s="19">
        <f>IF(Tone!B18=MEG!B18,MEG!E18)</f>
        <v>1800</v>
      </c>
      <c r="E116" s="19">
        <v>1</v>
      </c>
      <c r="F116" s="19">
        <v>1</v>
      </c>
      <c r="G116" s="19">
        <v>0</v>
      </c>
      <c r="H116" s="19">
        <v>0</v>
      </c>
      <c r="I116" s="19">
        <f t="shared" si="4"/>
        <v>0</v>
      </c>
      <c r="J116" s="83" t="s">
        <v>342</v>
      </c>
      <c r="K116" s="78"/>
      <c r="L116" s="59"/>
      <c r="M116" s="59"/>
      <c r="N116" s="59"/>
      <c r="O116" s="59"/>
      <c r="P116" s="60"/>
      <c r="Q116" s="59"/>
      <c r="R116" s="59"/>
      <c r="S116" s="59"/>
      <c r="T116" s="59"/>
      <c r="U116" s="59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spans="1:31" ht="12" customHeight="1" x14ac:dyDescent="0.25">
      <c r="A117" s="12" t="s">
        <v>230</v>
      </c>
      <c r="B117" s="20">
        <v>42373</v>
      </c>
      <c r="C117" s="12" t="str">
        <f>IF(Tone!A73=MEG!A73,MEG!C73)</f>
        <v>0113</v>
      </c>
      <c r="D117" s="19">
        <f>IF(Tone!B73=MEG!B73,MEG!E73)</f>
        <v>1800</v>
      </c>
      <c r="E117" s="19">
        <v>1</v>
      </c>
      <c r="F117" s="19">
        <v>1</v>
      </c>
      <c r="G117" s="19">
        <v>1</v>
      </c>
      <c r="H117" s="19">
        <v>1</v>
      </c>
      <c r="I117" s="19">
        <f t="shared" si="4"/>
        <v>1</v>
      </c>
      <c r="J117" s="77"/>
      <c r="K117" s="78"/>
      <c r="L117" s="59"/>
      <c r="M117" s="59"/>
      <c r="N117" s="59"/>
      <c r="O117" s="59"/>
      <c r="P117" s="60"/>
      <c r="Q117" s="59"/>
      <c r="R117" s="59"/>
      <c r="S117" s="59"/>
      <c r="T117" s="59"/>
      <c r="U117" s="59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17"/>
  <sheetViews>
    <sheetView topLeftCell="A68" zoomScaleNormal="100" workbookViewId="0">
      <selection activeCell="A68" sqref="A68"/>
    </sheetView>
  </sheetViews>
  <sheetFormatPr baseColWidth="10" defaultColWidth="8.83203125" defaultRowHeight="13" x14ac:dyDescent="0.15"/>
  <cols>
    <col min="1" max="1" width="15.83203125"/>
    <col min="2" max="2" width="29.83203125"/>
    <col min="3" max="5" width="10.6640625"/>
    <col min="6" max="6" width="10.83203125"/>
    <col min="7" max="7" width="13.6640625"/>
    <col min="8" max="8" width="20.1640625"/>
    <col min="9" max="11" width="19.5"/>
    <col min="12" max="21" width="15.83203125"/>
    <col min="22" max="27" width="13.6640625"/>
    <col min="28" max="1025" width="24.33203125"/>
  </cols>
  <sheetData>
    <row r="1" spans="1:27" ht="12" customHeight="1" x14ac:dyDescent="0.2">
      <c r="A1" s="6" t="s">
        <v>15</v>
      </c>
      <c r="B1" s="7" t="s">
        <v>17</v>
      </c>
      <c r="C1" s="51" t="s">
        <v>231</v>
      </c>
      <c r="D1" s="6" t="s">
        <v>233</v>
      </c>
      <c r="E1" s="6" t="s">
        <v>269</v>
      </c>
      <c r="F1" s="6" t="s">
        <v>270</v>
      </c>
      <c r="G1" s="6" t="s">
        <v>339</v>
      </c>
      <c r="H1" s="59"/>
      <c r="I1" s="59"/>
      <c r="J1" s="59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7" ht="12" customHeight="1" x14ac:dyDescent="0.2">
      <c r="A2" s="12" t="s">
        <v>27</v>
      </c>
      <c r="B2" s="14">
        <v>42262</v>
      </c>
      <c r="C2" s="12" t="str">
        <f>IF(IDS!A2=MEG!A2,MEG!C2)</f>
        <v>0113</v>
      </c>
      <c r="D2" s="19">
        <f>IF(IDS!B2=MEG!B2,MEG!E2)</f>
        <v>1200</v>
      </c>
      <c r="E2" s="19">
        <v>1</v>
      </c>
      <c r="F2" s="19">
        <v>1</v>
      </c>
      <c r="G2" s="19">
        <f t="shared" ref="G2:G33" si="0">IF(AND(E2=1,F2=1),1,0)</f>
        <v>1</v>
      </c>
      <c r="H2" s="59"/>
      <c r="I2" s="59"/>
      <c r="J2" s="59"/>
      <c r="K2" s="59"/>
      <c r="L2" s="60"/>
      <c r="M2" s="59"/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 ht="12" customHeight="1" x14ac:dyDescent="0.2">
      <c r="A3" s="12" t="s">
        <v>31</v>
      </c>
      <c r="B3" s="20">
        <v>42293</v>
      </c>
      <c r="C3" s="12" t="str">
        <f>IF(IDS!A3=MEG!A3,MEG!C3)</f>
        <v>0113</v>
      </c>
      <c r="D3" s="19">
        <f>IF(IDS!B3=MEG!B3,MEG!E3)</f>
        <v>1200</v>
      </c>
      <c r="E3" s="19">
        <v>1</v>
      </c>
      <c r="F3" s="19">
        <v>1</v>
      </c>
      <c r="G3" s="19">
        <f t="shared" si="0"/>
        <v>1</v>
      </c>
      <c r="H3" s="59"/>
      <c r="I3" s="59"/>
      <c r="J3" s="59"/>
      <c r="K3" s="59"/>
      <c r="L3" s="60"/>
      <c r="M3" s="59"/>
      <c r="N3" s="59"/>
      <c r="O3" s="59"/>
      <c r="P3" s="59"/>
      <c r="Q3" s="59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 ht="12" customHeight="1" x14ac:dyDescent="0.2">
      <c r="A4" s="12" t="s">
        <v>34</v>
      </c>
      <c r="B4" s="20">
        <v>42276</v>
      </c>
      <c r="C4" s="12" t="str">
        <f>IF(IDS!A4=MEG!A4,MEG!C4)</f>
        <v>0113</v>
      </c>
      <c r="D4" s="19">
        <f>IF(IDS!B4=MEG!B4,MEG!E4)</f>
        <v>1200</v>
      </c>
      <c r="E4" s="19">
        <v>1</v>
      </c>
      <c r="F4" s="19">
        <v>1</v>
      </c>
      <c r="G4" s="19">
        <f t="shared" si="0"/>
        <v>1</v>
      </c>
      <c r="H4" s="59"/>
      <c r="I4" s="59"/>
      <c r="J4" s="59"/>
      <c r="K4" s="59"/>
      <c r="L4" s="60"/>
      <c r="M4" s="59"/>
      <c r="N4" s="59"/>
      <c r="O4" s="59"/>
      <c r="P4" s="59"/>
      <c r="Q4" s="59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 ht="12" customHeight="1" x14ac:dyDescent="0.2">
      <c r="A5" s="12" t="s">
        <v>90</v>
      </c>
      <c r="B5" s="20">
        <v>42286</v>
      </c>
      <c r="C5" s="12" t="str">
        <f>IF(IDS!A5=MEG!A5,MEG!C5)</f>
        <v>0113</v>
      </c>
      <c r="D5" s="19">
        <f>IF(IDS!B5=MEG!B5,MEG!E5)</f>
        <v>1200</v>
      </c>
      <c r="E5" s="19">
        <v>1</v>
      </c>
      <c r="F5" s="19">
        <v>1</v>
      </c>
      <c r="G5" s="19">
        <f t="shared" si="0"/>
        <v>1</v>
      </c>
      <c r="H5" s="59"/>
      <c r="I5" s="59"/>
      <c r="J5" s="59"/>
      <c r="K5" s="59"/>
      <c r="L5" s="60"/>
      <c r="M5" s="59"/>
      <c r="N5" s="59"/>
      <c r="O5" s="59"/>
      <c r="P5" s="59"/>
      <c r="Q5" s="59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2" customHeight="1" x14ac:dyDescent="0.2">
      <c r="A6" s="12" t="s">
        <v>37</v>
      </c>
      <c r="B6" s="20">
        <v>42279</v>
      </c>
      <c r="C6" s="12" t="str">
        <f>IF(IDS!A6=MEG!A6,MEG!C6)</f>
        <v>0113</v>
      </c>
      <c r="D6" s="19">
        <f>IF(IDS!B6=MEG!B6,MEG!E6)</f>
        <v>1200</v>
      </c>
      <c r="E6" s="19">
        <v>1</v>
      </c>
      <c r="F6" s="19">
        <v>1</v>
      </c>
      <c r="G6" s="19">
        <f t="shared" si="0"/>
        <v>1</v>
      </c>
      <c r="H6" s="59"/>
      <c r="I6" s="59"/>
      <c r="J6" s="59"/>
      <c r="K6" s="59"/>
      <c r="L6" s="60"/>
      <c r="M6" s="59"/>
      <c r="N6" s="59"/>
      <c r="O6" s="59"/>
      <c r="P6" s="59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 ht="12" customHeight="1" x14ac:dyDescent="0.2">
      <c r="A7" s="12" t="s">
        <v>39</v>
      </c>
      <c r="B7" s="20">
        <v>42286</v>
      </c>
      <c r="C7" s="12" t="str">
        <f>IF(IDS!A7=MEG!A7,MEG!C7)</f>
        <v>0113</v>
      </c>
      <c r="D7" s="19">
        <f>IF(IDS!B7=MEG!B7,MEG!E7)</f>
        <v>1200</v>
      </c>
      <c r="E7" s="19">
        <v>1</v>
      </c>
      <c r="F7" s="19">
        <v>0</v>
      </c>
      <c r="G7" s="19">
        <f t="shared" si="0"/>
        <v>0</v>
      </c>
      <c r="H7" s="60" t="s">
        <v>343</v>
      </c>
      <c r="I7" s="59"/>
      <c r="J7" s="59"/>
      <c r="K7" s="59"/>
      <c r="L7" s="60"/>
      <c r="M7" s="59"/>
      <c r="N7" s="59"/>
      <c r="O7" s="59"/>
      <c r="P7" s="59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 ht="12" customHeight="1" x14ac:dyDescent="0.2">
      <c r="A8" s="12" t="s">
        <v>41</v>
      </c>
      <c r="B8" s="20">
        <v>42314</v>
      </c>
      <c r="C8" s="12" t="str">
        <f>IF(IDS!A8=MEG!A8,MEG!C8)</f>
        <v>0141</v>
      </c>
      <c r="D8" s="19">
        <f>IF(IDS!B8=MEG!B8,MEG!E8)</f>
        <v>1800</v>
      </c>
      <c r="E8" s="19">
        <v>1</v>
      </c>
      <c r="F8" s="17">
        <v>1</v>
      </c>
      <c r="G8" s="19">
        <f t="shared" si="0"/>
        <v>1</v>
      </c>
      <c r="H8" s="59"/>
      <c r="I8" s="59"/>
      <c r="J8" s="59"/>
      <c r="K8" s="59"/>
      <c r="L8" s="60"/>
      <c r="M8" s="59"/>
      <c r="N8" s="59"/>
      <c r="O8" s="59"/>
      <c r="P8" s="59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 ht="12" customHeight="1" x14ac:dyDescent="0.2">
      <c r="A9" s="12" t="s">
        <v>44</v>
      </c>
      <c r="B9" s="20">
        <v>42310</v>
      </c>
      <c r="C9" s="12" t="str">
        <f>IF(IDS!A9=MEG!A9,MEG!C9)</f>
        <v>0143</v>
      </c>
      <c r="D9" s="19">
        <f>IF(IDS!B9=MEG!B9,MEG!E9)</f>
        <v>1800</v>
      </c>
      <c r="E9" s="19">
        <v>1</v>
      </c>
      <c r="F9" s="17">
        <v>1</v>
      </c>
      <c r="G9" s="19">
        <f t="shared" si="0"/>
        <v>1</v>
      </c>
      <c r="H9" s="59"/>
      <c r="I9" s="59"/>
      <c r="J9" s="59"/>
      <c r="K9" s="59"/>
      <c r="L9" s="60"/>
      <c r="M9" s="59"/>
      <c r="N9" s="59"/>
      <c r="O9" s="59"/>
      <c r="P9" s="59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 ht="12" customHeight="1" x14ac:dyDescent="0.2">
      <c r="A10" s="12" t="s">
        <v>47</v>
      </c>
      <c r="B10" s="20">
        <v>42313</v>
      </c>
      <c r="C10" s="12" t="str">
        <f>IF(IDS!A10=MEG!A10,MEG!C10)</f>
        <v>0143</v>
      </c>
      <c r="D10" s="19">
        <f>IF(IDS!B10=MEG!B10,MEG!E10)</f>
        <v>1800</v>
      </c>
      <c r="E10" s="19">
        <v>1</v>
      </c>
      <c r="F10" s="17">
        <v>1</v>
      </c>
      <c r="G10" s="19">
        <f t="shared" si="0"/>
        <v>1</v>
      </c>
      <c r="H10" s="59"/>
      <c r="I10" s="59"/>
      <c r="J10" s="59"/>
      <c r="K10" s="59"/>
      <c r="L10" s="60"/>
      <c r="M10" s="59"/>
      <c r="N10" s="59"/>
      <c r="O10" s="59"/>
      <c r="P10" s="59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 ht="12" customHeight="1" x14ac:dyDescent="0.2">
      <c r="A11" s="12" t="s">
        <v>49</v>
      </c>
      <c r="B11" s="24">
        <v>42300</v>
      </c>
      <c r="C11" s="12" t="str">
        <f>IF(IDS!A11=MEG!A11,MEG!C11)</f>
        <v>0113</v>
      </c>
      <c r="D11" s="19">
        <f>IF(IDS!B11=MEG!B11,MEG!E11)</f>
        <v>1800</v>
      </c>
      <c r="E11" s="19">
        <v>1</v>
      </c>
      <c r="F11" s="19">
        <v>1</v>
      </c>
      <c r="G11" s="19">
        <f t="shared" si="0"/>
        <v>1</v>
      </c>
      <c r="H11" s="59"/>
      <c r="I11" s="59"/>
      <c r="J11" s="59"/>
      <c r="K11" s="59"/>
      <c r="L11" s="60"/>
      <c r="M11" s="59"/>
      <c r="N11" s="59"/>
      <c r="O11" s="59"/>
      <c r="P11" s="59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 ht="12" customHeight="1" x14ac:dyDescent="0.2">
      <c r="A12" s="12" t="s">
        <v>51</v>
      </c>
      <c r="B12" s="24">
        <v>42304</v>
      </c>
      <c r="C12" s="12" t="str">
        <f>IF(IDS!A12=MEG!A12,MEG!C12)</f>
        <v>0111</v>
      </c>
      <c r="D12" s="19">
        <f>IF(IDS!B12=MEG!B12,MEG!E12)</f>
        <v>1800</v>
      </c>
      <c r="E12" s="17">
        <v>1</v>
      </c>
      <c r="F12" s="19">
        <v>1</v>
      </c>
      <c r="G12" s="19">
        <f t="shared" si="0"/>
        <v>1</v>
      </c>
      <c r="H12" s="59"/>
      <c r="I12" s="59"/>
      <c r="J12" s="59"/>
      <c r="K12" s="59"/>
      <c r="L12" s="60"/>
      <c r="M12" s="59"/>
      <c r="N12" s="59"/>
      <c r="O12" s="59"/>
      <c r="P12" s="59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 ht="12" customHeight="1" x14ac:dyDescent="0.2">
      <c r="A13" s="12" t="s">
        <v>54</v>
      </c>
      <c r="B13" s="24">
        <v>42320</v>
      </c>
      <c r="C13" s="12" t="str">
        <f>IF(IDS!A13=MEG!A13,MEG!C13)</f>
        <v>0113</v>
      </c>
      <c r="D13" s="19">
        <f>IF(IDS!B13=MEG!B13,MEG!E13)</f>
        <v>1800</v>
      </c>
      <c r="E13" s="17">
        <v>1</v>
      </c>
      <c r="F13" s="19">
        <v>1</v>
      </c>
      <c r="G13" s="19">
        <f t="shared" si="0"/>
        <v>1</v>
      </c>
      <c r="H13" s="59"/>
      <c r="I13" s="59"/>
      <c r="J13" s="59"/>
      <c r="K13" s="59"/>
      <c r="L13" s="60"/>
      <c r="M13" s="59"/>
      <c r="N13" s="59"/>
      <c r="O13" s="59"/>
      <c r="P13" s="59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ht="12" customHeight="1" x14ac:dyDescent="0.2">
      <c r="A14" s="12" t="s">
        <v>56</v>
      </c>
      <c r="B14" s="20">
        <v>42320</v>
      </c>
      <c r="C14" s="12" t="str">
        <f>IF(IDS!A14=MEG!A14,MEG!C14)</f>
        <v>0113</v>
      </c>
      <c r="D14" s="19">
        <f>IF(IDS!B14=MEG!B14,MEG!E14)</f>
        <v>1800</v>
      </c>
      <c r="E14" s="19">
        <v>1</v>
      </c>
      <c r="F14" s="19">
        <v>1</v>
      </c>
      <c r="G14" s="19">
        <f t="shared" si="0"/>
        <v>1</v>
      </c>
      <c r="H14" s="59"/>
      <c r="I14" s="59"/>
      <c r="J14" s="59"/>
      <c r="K14" s="59"/>
      <c r="L14" s="60"/>
      <c r="M14" s="59"/>
      <c r="N14" s="59"/>
      <c r="O14" s="59"/>
      <c r="P14" s="59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 ht="12" customHeight="1" x14ac:dyDescent="0.2">
      <c r="A15" s="12" t="s">
        <v>59</v>
      </c>
      <c r="B15" s="20">
        <v>42321</v>
      </c>
      <c r="C15" s="12" t="str">
        <f>IF(IDS!A15=MEG!A15,MEG!C15)</f>
        <v>0111</v>
      </c>
      <c r="D15" s="19">
        <f>IF(IDS!B15=MEG!B15,MEG!E15)</f>
        <v>1800</v>
      </c>
      <c r="E15" s="17">
        <v>1</v>
      </c>
      <c r="F15" s="19">
        <v>1</v>
      </c>
      <c r="G15" s="19">
        <f t="shared" si="0"/>
        <v>1</v>
      </c>
      <c r="H15" s="59"/>
      <c r="I15" s="59"/>
      <c r="J15" s="59"/>
      <c r="K15" s="59"/>
      <c r="L15" s="60"/>
      <c r="M15" s="59"/>
      <c r="N15" s="59"/>
      <c r="O15" s="59"/>
      <c r="P15" s="59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 ht="12" customHeight="1" x14ac:dyDescent="0.2">
      <c r="A16" s="17" t="s">
        <v>171</v>
      </c>
      <c r="B16" s="24">
        <v>42462</v>
      </c>
      <c r="C16" s="12" t="str">
        <f>IF(IDS!A16=MEG!A16,MEG!C16)</f>
        <v>0114</v>
      </c>
      <c r="D16" s="19">
        <f>IF(IDS!B16=MEG!B16,MEG!E16)</f>
        <v>1800</v>
      </c>
      <c r="E16" s="19">
        <v>1</v>
      </c>
      <c r="F16" s="17">
        <v>1</v>
      </c>
      <c r="G16" s="19">
        <f t="shared" si="0"/>
        <v>1</v>
      </c>
      <c r="H16" s="59"/>
      <c r="I16" s="59"/>
      <c r="J16" s="59"/>
      <c r="K16" s="59"/>
      <c r="L16" s="60"/>
      <c r="M16" s="59"/>
      <c r="N16" s="59"/>
      <c r="O16" s="59"/>
      <c r="P16" s="59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 ht="12" customHeight="1" x14ac:dyDescent="0.2">
      <c r="A17" s="12" t="s">
        <v>61</v>
      </c>
      <c r="B17" s="20">
        <v>42326</v>
      </c>
      <c r="C17" s="12" t="str">
        <f>IF(IDS!A17=MEG!A17,MEG!C17)</f>
        <v>0143</v>
      </c>
      <c r="D17" s="19">
        <f>IF(IDS!B17=MEG!B17,MEG!E17)</f>
        <v>1800</v>
      </c>
      <c r="E17" s="19">
        <v>1</v>
      </c>
      <c r="F17" s="17">
        <v>1</v>
      </c>
      <c r="G17" s="19">
        <f t="shared" si="0"/>
        <v>1</v>
      </c>
      <c r="H17" s="63"/>
      <c r="I17" s="63"/>
      <c r="J17" s="63"/>
      <c r="K17" s="63"/>
      <c r="L17" s="60"/>
      <c r="M17" s="59"/>
      <c r="N17" s="59"/>
      <c r="O17" s="59"/>
      <c r="P17" s="59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 ht="12" customHeight="1" x14ac:dyDescent="0.2">
      <c r="A18" s="17" t="s">
        <v>173</v>
      </c>
      <c r="B18" s="24">
        <v>42452</v>
      </c>
      <c r="C18" s="12" t="str">
        <f>IF(IDS!A18=MEG!A18,MEG!C18)</f>
        <v>0143</v>
      </c>
      <c r="D18" s="19">
        <f>IF(IDS!B18=MEG!B18,MEG!E18)</f>
        <v>1800</v>
      </c>
      <c r="E18" s="19">
        <v>1</v>
      </c>
      <c r="F18" s="17">
        <v>1</v>
      </c>
      <c r="G18" s="19">
        <f t="shared" si="0"/>
        <v>1</v>
      </c>
      <c r="H18" s="63"/>
      <c r="I18" s="63"/>
      <c r="J18" s="63"/>
      <c r="K18" s="63"/>
      <c r="L18" s="63"/>
      <c r="M18" s="64"/>
      <c r="N18" s="64"/>
      <c r="O18" s="64"/>
      <c r="P18" s="64"/>
      <c r="Q18" s="64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spans="1:27" ht="12" customHeight="1" x14ac:dyDescent="0.2">
      <c r="A19" s="12" t="s">
        <v>63</v>
      </c>
      <c r="B19" s="20">
        <v>42309</v>
      </c>
      <c r="C19" s="12" t="str">
        <f>IF(IDS!A19=MEG!A19,MEG!C19)</f>
        <v>0141</v>
      </c>
      <c r="D19" s="19">
        <f>IF(IDS!B19=MEG!B19,MEG!E19)</f>
        <v>1800</v>
      </c>
      <c r="E19" s="19">
        <v>1</v>
      </c>
      <c r="F19" s="17">
        <v>1</v>
      </c>
      <c r="G19" s="19">
        <f t="shared" si="0"/>
        <v>1</v>
      </c>
      <c r="H19" s="59"/>
      <c r="I19" s="59"/>
      <c r="J19" s="59"/>
      <c r="K19" s="59"/>
      <c r="L19" s="60"/>
      <c r="M19" s="59"/>
      <c r="N19" s="59"/>
      <c r="O19" s="59"/>
      <c r="P19" s="59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 ht="12" customHeight="1" x14ac:dyDescent="0.2">
      <c r="A20" s="12" t="s">
        <v>92</v>
      </c>
      <c r="B20" s="20">
        <v>42325</v>
      </c>
      <c r="C20" s="12" t="str">
        <f>IF(IDS!A20=MEG!A20,MEG!C20)</f>
        <v>1543</v>
      </c>
      <c r="D20" s="19">
        <f>IF(IDS!B20=MEG!B20,MEG!E20)</f>
        <v>1800</v>
      </c>
      <c r="E20" s="19">
        <v>1</v>
      </c>
      <c r="F20" s="19">
        <v>1</v>
      </c>
      <c r="G20" s="19">
        <f t="shared" si="0"/>
        <v>1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 ht="12" customHeight="1" x14ac:dyDescent="0.2">
      <c r="A21" s="19" t="s">
        <v>175</v>
      </c>
      <c r="B21" s="24">
        <v>42466</v>
      </c>
      <c r="C21" s="19" t="str">
        <f>IF(IDS!A21=MEG!A21,MEG!C21)</f>
        <v>0143</v>
      </c>
      <c r="D21" s="19">
        <f>IF(IDS!B21=MEG!B21,MEG!E21)</f>
        <v>1800</v>
      </c>
      <c r="E21" s="19">
        <v>1</v>
      </c>
      <c r="F21" s="19">
        <v>1</v>
      </c>
      <c r="G21" s="19">
        <f t="shared" si="0"/>
        <v>1</v>
      </c>
      <c r="H21" s="60"/>
      <c r="I21" s="60"/>
      <c r="J21" s="60"/>
      <c r="K21" s="60"/>
      <c r="L21" s="60"/>
      <c r="M21" s="59"/>
      <c r="N21" s="59"/>
      <c r="O21" s="59"/>
      <c r="P21" s="59"/>
      <c r="Q21" s="59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 ht="12" customHeight="1" x14ac:dyDescent="0.2">
      <c r="A22" s="12" t="s">
        <v>65</v>
      </c>
      <c r="B22" s="20">
        <v>42332</v>
      </c>
      <c r="C22" s="12" t="str">
        <f>IF(IDS!A22=MEG!A22,MEG!C22)</f>
        <v>0113</v>
      </c>
      <c r="D22" s="19">
        <f>IF(IDS!B22=MEG!B22,MEG!E22)</f>
        <v>1800</v>
      </c>
      <c r="E22" s="19">
        <v>1</v>
      </c>
      <c r="F22" s="19">
        <v>1</v>
      </c>
      <c r="G22" s="19">
        <f t="shared" si="0"/>
        <v>1</v>
      </c>
      <c r="H22" s="59"/>
      <c r="I22" s="59"/>
      <c r="J22" s="59"/>
      <c r="K22" s="59"/>
      <c r="L22" s="60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 ht="12" customHeight="1" x14ac:dyDescent="0.2">
      <c r="A23" s="17" t="s">
        <v>177</v>
      </c>
      <c r="B23" s="24">
        <v>42451</v>
      </c>
      <c r="C23" s="12" t="str">
        <f>IF(IDS!A23=MEG!A23,MEG!C23)</f>
        <v>0113</v>
      </c>
      <c r="D23" s="19">
        <f>IF(IDS!B23=MEG!B23,MEG!E23)</f>
        <v>1800</v>
      </c>
      <c r="E23" s="19">
        <v>1</v>
      </c>
      <c r="F23" s="19">
        <v>1</v>
      </c>
      <c r="G23" s="19">
        <f t="shared" si="0"/>
        <v>1</v>
      </c>
      <c r="H23" s="59"/>
      <c r="I23" s="59"/>
      <c r="J23" s="59"/>
      <c r="K23" s="59"/>
      <c r="L23" s="60"/>
      <c r="M23" s="59"/>
      <c r="N23" s="59"/>
      <c r="O23" s="59"/>
      <c r="P23" s="59"/>
      <c r="Q23" s="59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 ht="12" customHeight="1" x14ac:dyDescent="0.2">
      <c r="A24" s="12" t="s">
        <v>67</v>
      </c>
      <c r="B24" s="20">
        <v>42339</v>
      </c>
      <c r="C24" s="12" t="str">
        <f>IF(IDS!A24=MEG!A24,MEG!C24)</f>
        <v>0111</v>
      </c>
      <c r="D24" s="19">
        <f>IF(IDS!B24=MEG!B24,MEG!E24)</f>
        <v>1800</v>
      </c>
      <c r="E24" s="17">
        <v>1</v>
      </c>
      <c r="F24" s="19">
        <v>1</v>
      </c>
      <c r="G24" s="19">
        <f t="shared" si="0"/>
        <v>1</v>
      </c>
      <c r="H24" s="59"/>
      <c r="I24" s="59"/>
      <c r="J24" s="59"/>
      <c r="K24" s="59"/>
      <c r="L24" s="60"/>
      <c r="M24" s="59"/>
      <c r="N24" s="59"/>
      <c r="O24" s="59"/>
      <c r="P24" s="59"/>
      <c r="Q24" s="59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 ht="12" customHeight="1" x14ac:dyDescent="0.2">
      <c r="A25" s="17" t="s">
        <v>179</v>
      </c>
      <c r="B25" s="24">
        <v>42464</v>
      </c>
      <c r="C25" s="19" t="str">
        <f>IF(IDS!A25=MEG!A25,MEG!C25)</f>
        <v>0113</v>
      </c>
      <c r="D25" s="19">
        <f>IF(IDS!B25=MEG!B25,MEG!E25)</f>
        <v>1800</v>
      </c>
      <c r="E25" s="19">
        <v>1</v>
      </c>
      <c r="F25" s="19">
        <v>1</v>
      </c>
      <c r="G25" s="19">
        <f t="shared" si="0"/>
        <v>1</v>
      </c>
      <c r="H25" s="59"/>
      <c r="I25" s="59"/>
      <c r="J25" s="59"/>
      <c r="K25" s="59"/>
      <c r="L25" s="60"/>
      <c r="M25" s="59"/>
      <c r="N25" s="59"/>
      <c r="O25" s="59"/>
      <c r="P25" s="59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 ht="12" customHeight="1" x14ac:dyDescent="0.2">
      <c r="A26" s="12" t="s">
        <v>95</v>
      </c>
      <c r="B26" s="20">
        <v>42342</v>
      </c>
      <c r="C26" s="12" t="str">
        <f>IF(IDS!A26=MEG!A26,MEG!C26)</f>
        <v>0143</v>
      </c>
      <c r="D26" s="19">
        <f>IF(IDS!B26=MEG!B26,MEG!E26)</f>
        <v>1800</v>
      </c>
      <c r="E26" s="19">
        <v>1</v>
      </c>
      <c r="F26" s="19">
        <v>1</v>
      </c>
      <c r="G26" s="19">
        <f t="shared" si="0"/>
        <v>1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27" ht="12" customHeight="1" x14ac:dyDescent="0.2">
      <c r="A27" s="12" t="s">
        <v>70</v>
      </c>
      <c r="B27" s="20">
        <v>42349</v>
      </c>
      <c r="C27" s="12" t="str">
        <f>IF(IDS!A27=MEG!A27,MEG!C27)</f>
        <v>0113</v>
      </c>
      <c r="D27" s="19">
        <f>IF(IDS!B27=MEG!B27,MEG!E27)</f>
        <v>1800</v>
      </c>
      <c r="E27" s="19">
        <v>1</v>
      </c>
      <c r="F27" s="19">
        <v>1</v>
      </c>
      <c r="G27" s="19">
        <f t="shared" si="0"/>
        <v>1</v>
      </c>
      <c r="H27" s="59"/>
      <c r="I27" s="59"/>
      <c r="J27" s="59"/>
      <c r="K27" s="59"/>
      <c r="L27" s="60"/>
      <c r="M27" s="59"/>
      <c r="N27" s="59"/>
      <c r="O27" s="59"/>
      <c r="P27" s="59"/>
      <c r="Q27" s="59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spans="1:27" ht="12" customHeight="1" x14ac:dyDescent="0.2">
      <c r="A28" s="17" t="s">
        <v>181</v>
      </c>
      <c r="B28" s="24">
        <v>42464</v>
      </c>
      <c r="C28" s="19">
        <f>IF(IDS!A28=MEG!A28,MEG!C28)</f>
        <v>1711</v>
      </c>
      <c r="D28" s="19">
        <f>IF(IDS!B28=MEG!B28,MEG!E28)</f>
        <v>1800</v>
      </c>
      <c r="E28" s="19">
        <v>1</v>
      </c>
      <c r="F28" s="19">
        <v>1</v>
      </c>
      <c r="G28" s="19">
        <f t="shared" si="0"/>
        <v>1</v>
      </c>
      <c r="H28" s="59"/>
      <c r="I28" s="59"/>
      <c r="J28" s="59"/>
      <c r="K28" s="59"/>
      <c r="L28" s="60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 ht="12" customHeight="1" x14ac:dyDescent="0.2">
      <c r="A29" s="12" t="s">
        <v>72</v>
      </c>
      <c r="B29" s="20">
        <v>42374</v>
      </c>
      <c r="C29" s="12" t="str">
        <f>IF(IDS!A29=MEG!A29,MEG!C29)</f>
        <v>0113</v>
      </c>
      <c r="D29" s="19">
        <f>IF(IDS!B29=MEG!B29,MEG!E29)</f>
        <v>1800</v>
      </c>
      <c r="E29" s="19">
        <v>1</v>
      </c>
      <c r="F29" s="19">
        <v>1</v>
      </c>
      <c r="G29" s="19">
        <f t="shared" si="0"/>
        <v>1</v>
      </c>
      <c r="H29" s="59"/>
      <c r="I29" s="59"/>
      <c r="J29" s="59"/>
      <c r="K29" s="59"/>
      <c r="L29" s="60"/>
      <c r="M29" s="59"/>
      <c r="N29" s="59"/>
      <c r="O29" s="59"/>
      <c r="P29" s="59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 ht="12" customHeight="1" x14ac:dyDescent="0.2">
      <c r="A30" s="12" t="s">
        <v>74</v>
      </c>
      <c r="B30" s="20">
        <v>42383</v>
      </c>
      <c r="C30" s="12" t="str">
        <f>IF(IDS!A30=MEG!A30,MEG!C30)</f>
        <v>0143</v>
      </c>
      <c r="D30" s="19">
        <f>IF(IDS!B30=MEG!B30,MEG!E30)</f>
        <v>1800</v>
      </c>
      <c r="E30" s="19">
        <v>1</v>
      </c>
      <c r="F30" s="19">
        <v>1</v>
      </c>
      <c r="G30" s="19">
        <f t="shared" si="0"/>
        <v>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 ht="12" customHeight="1" x14ac:dyDescent="0.2">
      <c r="A31" s="12" t="s">
        <v>75</v>
      </c>
      <c r="B31" s="20">
        <v>42394</v>
      </c>
      <c r="C31" s="12" t="str">
        <f>IF(IDS!A31=MEG!A31,MEG!C31)</f>
        <v>0113</v>
      </c>
      <c r="D31" s="19">
        <f>IF(IDS!B31=MEG!B31,MEG!E31)</f>
        <v>1800</v>
      </c>
      <c r="E31" s="19">
        <v>1</v>
      </c>
      <c r="F31" s="19">
        <v>1</v>
      </c>
      <c r="G31" s="19">
        <f t="shared" si="0"/>
        <v>1</v>
      </c>
      <c r="H31" s="59"/>
      <c r="I31" s="59"/>
      <c r="J31" s="59"/>
      <c r="K31" s="59"/>
      <c r="L31" s="60"/>
      <c r="M31" s="59"/>
      <c r="N31" s="59"/>
      <c r="O31" s="59"/>
      <c r="P31" s="59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 ht="12" customHeight="1" x14ac:dyDescent="0.2">
      <c r="A32" s="12" t="s">
        <v>183</v>
      </c>
      <c r="B32" s="20">
        <v>42528</v>
      </c>
      <c r="C32" s="12" t="str">
        <f>IF(IDS!A32=MEG!A32,MEG!C32)</f>
        <v>0143</v>
      </c>
      <c r="D32" s="19">
        <f>IF(IDS!B32=MEG!B32,MEG!E32)</f>
        <v>1800</v>
      </c>
      <c r="E32" s="19">
        <v>1</v>
      </c>
      <c r="F32" s="19">
        <v>1</v>
      </c>
      <c r="G32" s="19">
        <f t="shared" si="0"/>
        <v>1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 ht="12" customHeight="1" x14ac:dyDescent="0.2">
      <c r="A33" s="12" t="s">
        <v>77</v>
      </c>
      <c r="B33" s="20">
        <v>42395</v>
      </c>
      <c r="C33" s="12" t="str">
        <f>IF(IDS!A33=MEG!A33,MEG!C33)</f>
        <v>0143</v>
      </c>
      <c r="D33" s="19">
        <f>IF(IDS!B33=MEG!B33,MEG!E33)</f>
        <v>1800</v>
      </c>
      <c r="E33" s="19">
        <v>1</v>
      </c>
      <c r="F33" s="19">
        <v>1</v>
      </c>
      <c r="G33" s="19">
        <f t="shared" si="0"/>
        <v>1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 ht="12" customHeight="1" x14ac:dyDescent="0.2">
      <c r="A34" s="12" t="s">
        <v>185</v>
      </c>
      <c r="B34" s="20">
        <v>42534</v>
      </c>
      <c r="C34" s="12" t="str">
        <f>IF(IDS!A34=MEG!A34,MEG!C34)</f>
        <v>0143</v>
      </c>
      <c r="D34" s="19">
        <f>IF(IDS!B34=MEG!B34,MEG!E34)</f>
        <v>1800</v>
      </c>
      <c r="E34" s="19">
        <v>1</v>
      </c>
      <c r="F34" s="19">
        <v>1</v>
      </c>
      <c r="G34" s="19">
        <f t="shared" ref="G34:G65" si="1">IF(AND(E34=1,F34=1),1,0)</f>
        <v>1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 ht="12" customHeight="1" x14ac:dyDescent="0.2">
      <c r="A35" s="12" t="s">
        <v>79</v>
      </c>
      <c r="B35" s="20">
        <v>42398</v>
      </c>
      <c r="C35" s="12" t="str">
        <f>IF(IDS!A35=MEG!A35,MEG!C35)</f>
        <v>0143</v>
      </c>
      <c r="D35" s="19">
        <f>IF(IDS!B35=MEG!B35,MEG!E35)</f>
        <v>1800</v>
      </c>
      <c r="E35" s="19">
        <v>1</v>
      </c>
      <c r="F35" s="19">
        <v>1</v>
      </c>
      <c r="G35" s="19">
        <f t="shared" si="1"/>
        <v>1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 ht="12" customHeight="1" x14ac:dyDescent="0.2">
      <c r="A36" s="12" t="s">
        <v>187</v>
      </c>
      <c r="B36" s="20">
        <v>42535</v>
      </c>
      <c r="C36" s="12" t="str">
        <f>IF(IDS!A36=MEG!A36,MEG!C36)</f>
        <v>0113</v>
      </c>
      <c r="D36" s="19">
        <f>IF(IDS!B36=MEG!B36,MEG!E36)</f>
        <v>1800</v>
      </c>
      <c r="E36" s="12" t="s">
        <v>344</v>
      </c>
      <c r="F36" s="19">
        <v>1</v>
      </c>
      <c r="G36" s="19">
        <f t="shared" si="1"/>
        <v>0</v>
      </c>
      <c r="H36" s="59"/>
      <c r="I36" s="59"/>
      <c r="J36" s="59"/>
      <c r="K36" s="59"/>
      <c r="L36" s="60"/>
      <c r="M36" s="59"/>
      <c r="N36" s="59"/>
      <c r="O36" s="59"/>
      <c r="P36" s="59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 ht="12" customHeight="1" x14ac:dyDescent="0.2">
      <c r="A37" s="19" t="s">
        <v>80</v>
      </c>
      <c r="B37" s="20">
        <v>42410</v>
      </c>
      <c r="C37" s="12" t="str">
        <f>IF(IDS!A37=MEG!A37,MEG!C37)</f>
        <v>0143</v>
      </c>
      <c r="D37" s="19">
        <f>IF(IDS!B37=MEG!B37,MEG!E37)</f>
        <v>1800</v>
      </c>
      <c r="E37" s="19">
        <v>1</v>
      </c>
      <c r="F37" s="19">
        <v>1</v>
      </c>
      <c r="G37" s="19">
        <f t="shared" si="1"/>
        <v>1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 ht="12" customHeight="1" x14ac:dyDescent="0.2">
      <c r="A38" s="19" t="s">
        <v>188</v>
      </c>
      <c r="B38" s="20">
        <v>42558</v>
      </c>
      <c r="C38" s="12" t="str">
        <f>IF(IDS!A38=MEG!A38,MEG!C38)</f>
        <v>0113</v>
      </c>
      <c r="D38" s="19">
        <f>IF(IDS!B38=MEG!B38,MEG!E38)</f>
        <v>1800</v>
      </c>
      <c r="E38" s="19">
        <v>1</v>
      </c>
      <c r="F38" s="19">
        <v>1</v>
      </c>
      <c r="G38" s="19">
        <f t="shared" si="1"/>
        <v>1</v>
      </c>
      <c r="H38" s="59"/>
      <c r="I38" s="59"/>
      <c r="J38" s="59"/>
      <c r="K38" s="59"/>
      <c r="L38" s="60"/>
      <c r="M38" s="59"/>
      <c r="N38" s="59"/>
      <c r="O38" s="59"/>
      <c r="P38" s="59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 ht="12" customHeight="1" x14ac:dyDescent="0.2">
      <c r="A39" s="12" t="s">
        <v>82</v>
      </c>
      <c r="B39" s="20">
        <v>42426</v>
      </c>
      <c r="C39" s="12" t="str">
        <f>IF(IDS!A39=MEG!A39,MEG!C39)</f>
        <v>0143</v>
      </c>
      <c r="D39" s="19">
        <f>IF(IDS!B39=MEG!B39,MEG!E39)</f>
        <v>1800</v>
      </c>
      <c r="E39" s="19">
        <v>1</v>
      </c>
      <c r="F39" s="19">
        <v>1</v>
      </c>
      <c r="G39" s="19">
        <f t="shared" si="1"/>
        <v>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 ht="12" customHeight="1" x14ac:dyDescent="0.2">
      <c r="A40" s="12" t="s">
        <v>190</v>
      </c>
      <c r="B40" s="20">
        <v>42550</v>
      </c>
      <c r="C40" s="12" t="str">
        <f>IF(IDS!A40=MEG!A40,MEG!C40)</f>
        <v>0113</v>
      </c>
      <c r="D40" s="19">
        <f>IF(IDS!B40=MEG!B40,MEG!E40)</f>
        <v>1800</v>
      </c>
      <c r="E40" s="19">
        <v>1</v>
      </c>
      <c r="F40" s="19">
        <v>1</v>
      </c>
      <c r="G40" s="19">
        <f t="shared" si="1"/>
        <v>1</v>
      </c>
      <c r="H40" s="59"/>
      <c r="I40" s="59"/>
      <c r="J40" s="59"/>
      <c r="K40" s="59"/>
      <c r="L40" s="60"/>
      <c r="M40" s="59"/>
      <c r="N40" s="59"/>
      <c r="O40" s="59"/>
      <c r="P40" s="59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 ht="12" customHeight="1" x14ac:dyDescent="0.2">
      <c r="A41" s="12" t="s">
        <v>84</v>
      </c>
      <c r="B41" s="20">
        <v>42467</v>
      </c>
      <c r="C41" s="19" t="str">
        <f>IF(IDS!A41=MEG!A41,MEG!C41)</f>
        <v>0113</v>
      </c>
      <c r="D41" s="19">
        <f>IF(IDS!B41=MEG!B41,MEG!E41)</f>
        <v>1800</v>
      </c>
      <c r="E41" s="17">
        <v>1</v>
      </c>
      <c r="F41" s="19">
        <v>1</v>
      </c>
      <c r="G41" s="19">
        <f t="shared" si="1"/>
        <v>1</v>
      </c>
      <c r="H41" s="59"/>
      <c r="I41" s="59"/>
      <c r="J41" s="59"/>
      <c r="K41" s="59"/>
      <c r="L41" s="60"/>
      <c r="M41" s="59"/>
      <c r="N41" s="59"/>
      <c r="O41" s="59"/>
      <c r="P41" s="59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 ht="12" customHeight="1" x14ac:dyDescent="0.2">
      <c r="A42" s="12" t="s">
        <v>85</v>
      </c>
      <c r="B42" s="20">
        <v>42467</v>
      </c>
      <c r="C42" s="19" t="str">
        <f>IF(IDS!A42=MEG!A42,MEG!C42)</f>
        <v>0113</v>
      </c>
      <c r="D42" s="19">
        <f>IF(IDS!B42=MEG!B42,MEG!E42)</f>
        <v>1800</v>
      </c>
      <c r="E42" s="17">
        <v>1</v>
      </c>
      <c r="F42" s="19">
        <v>1</v>
      </c>
      <c r="G42" s="19">
        <f t="shared" si="1"/>
        <v>1</v>
      </c>
      <c r="H42" s="59"/>
      <c r="I42" s="59"/>
      <c r="J42" s="59"/>
      <c r="K42" s="59"/>
      <c r="L42" s="60"/>
      <c r="M42" s="59"/>
      <c r="N42" s="59"/>
      <c r="O42" s="59"/>
      <c r="P42" s="59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 ht="12" customHeight="1" x14ac:dyDescent="0.2">
      <c r="A43" s="12" t="s">
        <v>192</v>
      </c>
      <c r="B43" s="20">
        <v>42598</v>
      </c>
      <c r="C43" s="12" t="str">
        <f>IF(IDS!A43=MEG!A43,MEG!C43)</f>
        <v>0113</v>
      </c>
      <c r="D43" s="19">
        <f>IF(IDS!B43=MEG!B43,MEG!E43)</f>
        <v>1800</v>
      </c>
      <c r="E43" s="19">
        <v>1</v>
      </c>
      <c r="F43" s="19">
        <v>1</v>
      </c>
      <c r="G43" s="19">
        <f t="shared" si="1"/>
        <v>1</v>
      </c>
      <c r="H43" s="59"/>
      <c r="I43" s="59"/>
      <c r="J43" s="59"/>
      <c r="K43" s="59"/>
      <c r="L43" s="60"/>
      <c r="M43" s="59"/>
      <c r="N43" s="59"/>
      <c r="O43" s="59"/>
      <c r="P43" s="59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 ht="12" customHeight="1" x14ac:dyDescent="0.2">
      <c r="A44" s="19" t="s">
        <v>87</v>
      </c>
      <c r="B44" s="20">
        <v>42475</v>
      </c>
      <c r="C44" s="12" t="str">
        <f>IF(IDS!A44=MEG!A44,MEG!C44)</f>
        <v>0143</v>
      </c>
      <c r="D44" s="19">
        <f>IF(IDS!B44=MEG!B44,MEG!E44)</f>
        <v>1800</v>
      </c>
      <c r="E44" s="19">
        <v>1</v>
      </c>
      <c r="F44" s="19">
        <v>1</v>
      </c>
      <c r="G44" s="19">
        <f t="shared" si="1"/>
        <v>1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 ht="12" customHeight="1" x14ac:dyDescent="0.2">
      <c r="A45" s="12" t="s">
        <v>194</v>
      </c>
      <c r="B45" s="20">
        <v>42604</v>
      </c>
      <c r="C45" s="12" t="str">
        <f>IF(IDS!A45=MEG!A45,MEG!C45)</f>
        <v>1543</v>
      </c>
      <c r="D45" s="19">
        <f>IF(IDS!B45=MEG!B45,MEG!E45)</f>
        <v>1800</v>
      </c>
      <c r="E45" s="19">
        <v>1</v>
      </c>
      <c r="F45" s="19">
        <v>1</v>
      </c>
      <c r="G45" s="19">
        <f t="shared" si="1"/>
        <v>1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 ht="12" customHeight="1" x14ac:dyDescent="0.2">
      <c r="A46" s="12" t="s">
        <v>96</v>
      </c>
      <c r="B46" s="20">
        <v>42263</v>
      </c>
      <c r="C46" s="12" t="str">
        <f>IF(IDS!A46=MEG!A46,MEG!C46)</f>
        <v>0113</v>
      </c>
      <c r="D46" s="19">
        <f>IF(IDS!B46=MEG!B46,MEG!E46)</f>
        <v>1200</v>
      </c>
      <c r="E46" s="19">
        <v>1</v>
      </c>
      <c r="F46" s="19">
        <v>1</v>
      </c>
      <c r="G46" s="19">
        <f t="shared" si="1"/>
        <v>1</v>
      </c>
      <c r="H46" s="59"/>
      <c r="I46" s="59"/>
      <c r="J46" s="59"/>
      <c r="K46" s="59"/>
      <c r="L46" s="60"/>
      <c r="M46" s="59"/>
      <c r="N46" s="59"/>
      <c r="O46" s="59"/>
      <c r="P46" s="59"/>
      <c r="Q46" s="59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 ht="12" customHeight="1" x14ac:dyDescent="0.2">
      <c r="A47" s="12" t="s">
        <v>98</v>
      </c>
      <c r="B47" s="20">
        <v>42262</v>
      </c>
      <c r="C47" s="12" t="str">
        <f>IF(IDS!A47=MEG!A47,MEG!C47)</f>
        <v>0113</v>
      </c>
      <c r="D47" s="19">
        <f>IF(IDS!B47=MEG!B47,MEG!E47)</f>
        <v>1200</v>
      </c>
      <c r="E47" s="19">
        <v>1</v>
      </c>
      <c r="F47" s="19">
        <v>1</v>
      </c>
      <c r="G47" s="19">
        <f t="shared" si="1"/>
        <v>1</v>
      </c>
      <c r="H47" s="59"/>
      <c r="I47" s="59"/>
      <c r="J47" s="59"/>
      <c r="K47" s="59"/>
      <c r="L47" s="60"/>
      <c r="M47" s="59"/>
      <c r="N47" s="59"/>
      <c r="O47" s="59"/>
      <c r="P47" s="59"/>
      <c r="Q47" s="59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 ht="12" customHeight="1" x14ac:dyDescent="0.2">
      <c r="A48" s="12" t="s">
        <v>100</v>
      </c>
      <c r="B48" s="20">
        <v>42268</v>
      </c>
      <c r="C48" s="12" t="str">
        <f>IF(IDS!A48=MEG!A48,MEG!C48)</f>
        <v>0113</v>
      </c>
      <c r="D48" s="19">
        <f>IF(IDS!B48=MEG!B48,MEG!E48)</f>
        <v>1200</v>
      </c>
      <c r="E48" s="19">
        <v>1</v>
      </c>
      <c r="F48" s="19">
        <v>1</v>
      </c>
      <c r="G48" s="19">
        <f t="shared" si="1"/>
        <v>1</v>
      </c>
      <c r="H48" s="59"/>
      <c r="I48" s="59"/>
      <c r="J48" s="59"/>
      <c r="K48" s="59"/>
      <c r="L48" s="60"/>
      <c r="M48" s="59"/>
      <c r="N48" s="59"/>
      <c r="O48" s="59"/>
      <c r="P48" s="59"/>
      <c r="Q48" s="59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 ht="12" customHeight="1" x14ac:dyDescent="0.2">
      <c r="A49" s="12" t="s">
        <v>101</v>
      </c>
      <c r="B49" s="20">
        <v>42272</v>
      </c>
      <c r="C49" s="12" t="str">
        <f>IF(IDS!A49=MEG!A49,MEG!C49)</f>
        <v>0113</v>
      </c>
      <c r="D49" s="19">
        <f>IF(IDS!B49=MEG!B49,MEG!E49)</f>
        <v>1200</v>
      </c>
      <c r="E49" s="19">
        <v>1</v>
      </c>
      <c r="F49" s="19">
        <v>1</v>
      </c>
      <c r="G49" s="19">
        <f t="shared" si="1"/>
        <v>1</v>
      </c>
      <c r="H49" s="59"/>
      <c r="I49" s="59"/>
      <c r="J49" s="59"/>
      <c r="K49" s="59"/>
      <c r="L49" s="60"/>
      <c r="M49" s="59"/>
      <c r="N49" s="59"/>
      <c r="O49" s="59"/>
      <c r="P49" s="59"/>
      <c r="Q49" s="59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 ht="12" customHeight="1" x14ac:dyDescent="0.2">
      <c r="A50" s="12" t="s">
        <v>102</v>
      </c>
      <c r="B50" s="20">
        <v>42275</v>
      </c>
      <c r="C50" s="12" t="str">
        <f>IF(IDS!A50=MEG!A50,MEG!C50)</f>
        <v>0113</v>
      </c>
      <c r="D50" s="19">
        <f>IF(IDS!B50=MEG!B50,MEG!E50)</f>
        <v>1200</v>
      </c>
      <c r="E50" s="19">
        <v>1</v>
      </c>
      <c r="F50" s="19">
        <v>1</v>
      </c>
      <c r="G50" s="19">
        <f t="shared" si="1"/>
        <v>1</v>
      </c>
      <c r="H50" s="59"/>
      <c r="I50" s="59"/>
      <c r="J50" s="59"/>
      <c r="K50" s="59"/>
      <c r="L50" s="60"/>
      <c r="M50" s="59"/>
      <c r="N50" s="59"/>
      <c r="O50" s="59"/>
      <c r="P50" s="59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 ht="12" customHeight="1" x14ac:dyDescent="0.2">
      <c r="A51" s="12" t="s">
        <v>104</v>
      </c>
      <c r="B51" s="20">
        <v>42282</v>
      </c>
      <c r="C51" s="12" t="str">
        <f>IF(IDS!A51=MEG!A51,MEG!C51)</f>
        <v>0113</v>
      </c>
      <c r="D51" s="19">
        <f>IF(IDS!B51=MEG!B51,MEG!E51)</f>
        <v>1200</v>
      </c>
      <c r="E51" s="19">
        <v>1</v>
      </c>
      <c r="F51" s="19">
        <v>0</v>
      </c>
      <c r="G51" s="19">
        <f t="shared" si="1"/>
        <v>0</v>
      </c>
      <c r="H51" s="59"/>
      <c r="I51" s="59"/>
      <c r="J51" s="59"/>
      <c r="K51" s="59"/>
      <c r="L51" s="60"/>
      <c r="M51" s="59"/>
      <c r="N51" s="59"/>
      <c r="O51" s="59"/>
      <c r="P51" s="59"/>
      <c r="Q51" s="59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 ht="12" customHeight="1" x14ac:dyDescent="0.2">
      <c r="A52" s="40" t="s">
        <v>196</v>
      </c>
      <c r="B52" s="20">
        <v>42426</v>
      </c>
      <c r="C52" s="12" t="str">
        <f>IF(IDS!A52=MEG!A52,MEG!C52)</f>
        <v>0113</v>
      </c>
      <c r="D52" s="19">
        <f>IF(IDS!B52=MEG!B52,MEG!E52)</f>
        <v>1800</v>
      </c>
      <c r="E52" s="19">
        <v>1</v>
      </c>
      <c r="F52" s="19">
        <v>0</v>
      </c>
      <c r="G52" s="19">
        <f t="shared" si="1"/>
        <v>0</v>
      </c>
      <c r="H52" s="59"/>
      <c r="I52" s="59"/>
      <c r="J52" s="59"/>
      <c r="K52" s="59"/>
      <c r="L52" s="60"/>
      <c r="M52" s="59"/>
      <c r="N52" s="59"/>
      <c r="O52" s="59"/>
      <c r="P52" s="59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 ht="12" customHeight="1" x14ac:dyDescent="0.2">
      <c r="A53" s="12" t="s">
        <v>106</v>
      </c>
      <c r="B53" s="20">
        <v>42283</v>
      </c>
      <c r="C53" s="12" t="str">
        <f>IF(IDS!A53=MEG!A53,MEG!C53)</f>
        <v>0113</v>
      </c>
      <c r="D53" s="19">
        <f>IF(IDS!B53=MEG!B53,MEG!E53)</f>
        <v>1200</v>
      </c>
      <c r="E53" s="19">
        <v>1</v>
      </c>
      <c r="F53" s="19">
        <v>1</v>
      </c>
      <c r="G53" s="19">
        <f t="shared" si="1"/>
        <v>1</v>
      </c>
      <c r="H53" s="59"/>
      <c r="I53" s="59"/>
      <c r="J53" s="59"/>
      <c r="K53" s="59"/>
      <c r="L53" s="60"/>
      <c r="M53" s="59"/>
      <c r="N53" s="59"/>
      <c r="O53" s="59"/>
      <c r="P53" s="59"/>
      <c r="Q53" s="59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 ht="12" customHeight="1" x14ac:dyDescent="0.2">
      <c r="A54" s="40" t="s">
        <v>197</v>
      </c>
      <c r="B54" s="20">
        <v>42425</v>
      </c>
      <c r="C54" s="12" t="str">
        <f>IF(IDS!A54=MEG!A54,MEG!C54)</f>
        <v>0143</v>
      </c>
      <c r="D54" s="19">
        <f>IF(IDS!B54=MEG!B54,MEG!E54)</f>
        <v>1800</v>
      </c>
      <c r="E54" s="12" t="s">
        <v>344</v>
      </c>
      <c r="F54" s="19">
        <v>1</v>
      </c>
      <c r="G54" s="19">
        <f t="shared" si="1"/>
        <v>0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 ht="12" customHeight="1" x14ac:dyDescent="0.2">
      <c r="A55" s="12" t="s">
        <v>107</v>
      </c>
      <c r="B55" s="20">
        <v>42296</v>
      </c>
      <c r="C55" s="12" t="str">
        <f>IF(IDS!A55=MEG!A55,MEG!C55)</f>
        <v>0113</v>
      </c>
      <c r="D55" s="19">
        <f>IF(IDS!B55=MEG!B55,MEG!E55)</f>
        <v>1800</v>
      </c>
      <c r="E55" s="19">
        <v>1</v>
      </c>
      <c r="F55" s="19">
        <v>1</v>
      </c>
      <c r="G55" s="19">
        <f t="shared" si="1"/>
        <v>1</v>
      </c>
      <c r="H55" s="59"/>
      <c r="I55" s="59"/>
      <c r="J55" s="59"/>
      <c r="K55" s="59"/>
      <c r="L55" s="60"/>
      <c r="M55" s="59"/>
      <c r="N55" s="59"/>
      <c r="O55" s="59"/>
      <c r="P55" s="59"/>
      <c r="Q55" s="59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 ht="12" customHeight="1" x14ac:dyDescent="0.2">
      <c r="A56" s="12" t="s">
        <v>198</v>
      </c>
      <c r="B56" s="20">
        <v>42422</v>
      </c>
      <c r="C56" s="12" t="str">
        <f>IF(IDS!A56=MEG!A56,MEG!C56)</f>
        <v>0143</v>
      </c>
      <c r="D56" s="19">
        <f>IF(IDS!B56=MEG!B56,MEG!E56)</f>
        <v>1800</v>
      </c>
      <c r="E56" s="17">
        <v>1</v>
      </c>
      <c r="F56" s="19">
        <v>1</v>
      </c>
      <c r="G56" s="19">
        <f t="shared" si="1"/>
        <v>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 ht="12" customHeight="1" x14ac:dyDescent="0.2">
      <c r="A57" s="12" t="s">
        <v>109</v>
      </c>
      <c r="B57" s="20">
        <v>42312</v>
      </c>
      <c r="C57" s="12" t="str">
        <f>IF(IDS!A57=MEG!A57,MEG!C57)</f>
        <v>0111</v>
      </c>
      <c r="D57" s="19">
        <f>IF(IDS!B57=MEG!B57,MEG!E57)</f>
        <v>1800</v>
      </c>
      <c r="E57" s="17">
        <v>1</v>
      </c>
      <c r="F57" s="19">
        <v>1</v>
      </c>
      <c r="G57" s="19">
        <f t="shared" si="1"/>
        <v>1</v>
      </c>
      <c r="H57" s="59"/>
      <c r="I57" s="59"/>
      <c r="J57" s="59"/>
      <c r="K57" s="59"/>
      <c r="L57" s="60"/>
      <c r="M57" s="59"/>
      <c r="N57" s="59"/>
      <c r="O57" s="59"/>
      <c r="P57" s="59"/>
      <c r="Q57" s="59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 ht="12" customHeight="1" x14ac:dyDescent="0.2">
      <c r="A58" s="12" t="s">
        <v>111</v>
      </c>
      <c r="B58" s="20">
        <v>42331</v>
      </c>
      <c r="C58" s="12" t="str">
        <f>IF(IDS!A58=MEG!A58,MEG!C58)</f>
        <v>0113</v>
      </c>
      <c r="D58" s="19">
        <f>IF(IDS!B58=MEG!B58,MEG!E58)</f>
        <v>1800</v>
      </c>
      <c r="E58" s="19">
        <v>1</v>
      </c>
      <c r="F58" s="19">
        <v>1</v>
      </c>
      <c r="G58" s="19">
        <f t="shared" si="1"/>
        <v>1</v>
      </c>
      <c r="H58" s="59"/>
      <c r="I58" s="59"/>
      <c r="J58" s="59"/>
      <c r="K58" s="59"/>
      <c r="L58" s="60"/>
      <c r="M58" s="59"/>
      <c r="N58" s="59"/>
      <c r="O58" s="59"/>
      <c r="P58" s="59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 ht="12" customHeight="1" x14ac:dyDescent="0.2">
      <c r="A59" s="12" t="s">
        <v>113</v>
      </c>
      <c r="B59" s="20">
        <v>42328</v>
      </c>
      <c r="C59" s="12" t="str">
        <f>IF(IDS!A59=MEG!A59,MEG!C59)</f>
        <v>0113</v>
      </c>
      <c r="D59" s="19">
        <f>IF(IDS!B59=MEG!B59,MEG!E59)</f>
        <v>1800</v>
      </c>
      <c r="E59" s="19">
        <v>1</v>
      </c>
      <c r="F59" s="19">
        <v>1</v>
      </c>
      <c r="G59" s="19">
        <f t="shared" si="1"/>
        <v>1</v>
      </c>
      <c r="H59" s="59"/>
      <c r="I59" s="59"/>
      <c r="J59" s="59"/>
      <c r="K59" s="59"/>
      <c r="L59" s="60"/>
      <c r="M59" s="59"/>
      <c r="N59" s="59"/>
      <c r="O59" s="59"/>
      <c r="P59" s="59"/>
      <c r="Q59" s="59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 ht="12" customHeight="1" x14ac:dyDescent="0.2">
      <c r="A60" s="12" t="s">
        <v>115</v>
      </c>
      <c r="B60" s="20">
        <v>42324</v>
      </c>
      <c r="C60" s="12" t="str">
        <f>IF(IDS!A60=MEG!A60,MEG!C60)</f>
        <v>0143</v>
      </c>
      <c r="D60" s="19">
        <f>IF(IDS!B60=MEG!B60,MEG!E60)</f>
        <v>1800</v>
      </c>
      <c r="E60" s="17">
        <v>1</v>
      </c>
      <c r="F60" s="19">
        <v>1</v>
      </c>
      <c r="G60" s="19">
        <f t="shared" si="1"/>
        <v>1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 ht="12" customHeight="1" x14ac:dyDescent="0.2">
      <c r="A61" s="17" t="s">
        <v>199</v>
      </c>
      <c r="B61" s="24">
        <v>42462</v>
      </c>
      <c r="C61" s="19" t="str">
        <f>IF(IDS!A61=MEG!A61,MEG!C61)</f>
        <v>0113</v>
      </c>
      <c r="D61" s="19">
        <f>IF(IDS!B61=MEG!B61,MEG!E61)</f>
        <v>1800</v>
      </c>
      <c r="E61" s="19">
        <v>1</v>
      </c>
      <c r="F61" s="19">
        <v>1</v>
      </c>
      <c r="G61" s="19">
        <f t="shared" si="1"/>
        <v>1</v>
      </c>
      <c r="H61" s="59"/>
      <c r="I61" s="59"/>
      <c r="J61" s="59"/>
      <c r="K61" s="59"/>
      <c r="L61" s="60"/>
      <c r="M61" s="59"/>
      <c r="N61" s="59"/>
      <c r="O61" s="59"/>
      <c r="P61" s="59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 ht="12" customHeight="1" x14ac:dyDescent="0.2">
      <c r="A62" s="12" t="s">
        <v>116</v>
      </c>
      <c r="B62" s="39">
        <v>42328</v>
      </c>
      <c r="C62" s="12" t="str">
        <f>IF(IDS!A62=MEG!A62,MEG!C62)</f>
        <v>1533</v>
      </c>
      <c r="D62" s="19">
        <f>IF(IDS!B62=MEG!B62,MEG!E62)</f>
        <v>1800</v>
      </c>
      <c r="E62" s="19">
        <v>1</v>
      </c>
      <c r="F62" s="19">
        <v>1</v>
      </c>
      <c r="G62" s="19">
        <f t="shared" si="1"/>
        <v>1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 ht="12" customHeight="1" x14ac:dyDescent="0.2">
      <c r="A63" s="40" t="s">
        <v>118</v>
      </c>
      <c r="B63" s="27">
        <v>42340</v>
      </c>
      <c r="C63" s="12" t="str">
        <f>IF(IDS!A63=MEG!A63,MEG!C63)</f>
        <v>0143</v>
      </c>
      <c r="D63" s="19">
        <f>IF(IDS!B63=MEG!B63,MEG!E63)</f>
        <v>1800</v>
      </c>
      <c r="E63" s="19">
        <v>1</v>
      </c>
      <c r="F63" s="19">
        <v>1</v>
      </c>
      <c r="G63" s="19">
        <f t="shared" si="1"/>
        <v>1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 ht="12" customHeight="1" x14ac:dyDescent="0.2">
      <c r="A64" s="40" t="s">
        <v>120</v>
      </c>
      <c r="B64" s="27">
        <v>42345</v>
      </c>
      <c r="C64" s="12" t="str">
        <f>IF(IDS!A64=MEG!A64,MEG!C64)</f>
        <v>0143</v>
      </c>
      <c r="D64" s="19">
        <f>IF(IDS!B64=MEG!B64,MEG!E64)</f>
        <v>1800</v>
      </c>
      <c r="E64" s="17">
        <v>1</v>
      </c>
      <c r="F64" s="19">
        <v>1</v>
      </c>
      <c r="G64" s="19">
        <f t="shared" si="1"/>
        <v>1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 ht="12" customHeight="1" x14ac:dyDescent="0.2">
      <c r="A65" s="19" t="s">
        <v>201</v>
      </c>
      <c r="B65" s="20">
        <v>42480</v>
      </c>
      <c r="C65" s="12" t="str">
        <f>IF(IDS!A65=MEG!A65,MEG!C65)</f>
        <v>1423</v>
      </c>
      <c r="D65" s="19">
        <f>IF(IDS!B65=MEG!B65,MEG!E65)</f>
        <v>1800</v>
      </c>
      <c r="E65" s="19">
        <v>1</v>
      </c>
      <c r="F65" s="19">
        <v>1</v>
      </c>
      <c r="G65" s="19">
        <f t="shared" si="1"/>
        <v>1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 ht="12" customHeight="1" x14ac:dyDescent="0.2">
      <c r="A66" s="40" t="s">
        <v>121</v>
      </c>
      <c r="B66" s="27">
        <v>42375</v>
      </c>
      <c r="C66" s="12" t="str">
        <f>IF(IDS!A66=MEG!A66,MEG!C66)</f>
        <v>0113</v>
      </c>
      <c r="D66" s="19">
        <f>IF(IDS!B66=MEG!B66,MEG!E66)</f>
        <v>1800</v>
      </c>
      <c r="E66" s="19">
        <v>1</v>
      </c>
      <c r="F66" s="19">
        <v>1</v>
      </c>
      <c r="G66" s="19">
        <f t="shared" ref="G66:G97" si="2">IF(AND(E66=1,F66=1),1,0)</f>
        <v>1</v>
      </c>
      <c r="H66" s="59"/>
      <c r="I66" s="59"/>
      <c r="J66" s="59"/>
      <c r="K66" s="59"/>
      <c r="L66" s="60"/>
      <c r="M66" s="59"/>
      <c r="N66" s="59"/>
      <c r="O66" s="59"/>
      <c r="P66" s="59"/>
      <c r="Q66" s="59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 ht="12" customHeight="1" x14ac:dyDescent="0.2">
      <c r="A67" s="40" t="s">
        <v>122</v>
      </c>
      <c r="B67" s="27">
        <v>42377</v>
      </c>
      <c r="C67" s="12" t="str">
        <f>IF(IDS!A67=MEG!A67,MEG!C67)</f>
        <v>0113</v>
      </c>
      <c r="D67" s="19">
        <f>IF(IDS!B67=MEG!B67,MEG!E67)</f>
        <v>1800</v>
      </c>
      <c r="E67" s="19">
        <v>1</v>
      </c>
      <c r="F67" s="19"/>
      <c r="G67" s="19"/>
      <c r="H67" s="59"/>
      <c r="I67" s="59"/>
      <c r="J67" s="59"/>
      <c r="K67" s="59"/>
      <c r="L67" s="60"/>
      <c r="M67" s="59"/>
      <c r="N67" s="59"/>
      <c r="O67" s="59"/>
      <c r="P67" s="59"/>
      <c r="Q67" s="59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 ht="12" customHeight="1" x14ac:dyDescent="0.2">
      <c r="A68" s="19" t="s">
        <v>203</v>
      </c>
      <c r="B68" s="20">
        <v>42502</v>
      </c>
      <c r="C68" s="12" t="str">
        <f>IF(IDS!A68=MEG!A68,MEG!C68)</f>
        <v>0113</v>
      </c>
      <c r="D68" s="19">
        <f>IF(IDS!B68=MEG!B68,MEG!E68)</f>
        <v>1800</v>
      </c>
      <c r="E68" s="19">
        <v>1</v>
      </c>
      <c r="F68" s="19"/>
      <c r="G68" s="19"/>
      <c r="H68" s="59"/>
      <c r="I68" s="59"/>
      <c r="J68" s="59"/>
      <c r="K68" s="59"/>
      <c r="L68" s="60"/>
      <c r="M68" s="59"/>
      <c r="N68" s="59"/>
      <c r="O68" s="59"/>
      <c r="P68" s="59"/>
      <c r="Q68" s="59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 ht="12" customHeight="1" x14ac:dyDescent="0.2">
      <c r="A69" s="40" t="s">
        <v>126</v>
      </c>
      <c r="B69" s="27">
        <v>42376</v>
      </c>
      <c r="C69" s="12" t="str">
        <f>IF(IDS!A69=MEG!A69,MEG!C69)</f>
        <v>0113</v>
      </c>
      <c r="D69" s="19">
        <f>IF(IDS!B69=MEG!B69,MEG!E69)</f>
        <v>1800</v>
      </c>
      <c r="E69" s="19">
        <v>1</v>
      </c>
      <c r="F69" s="19">
        <v>1</v>
      </c>
      <c r="G69" s="19">
        <f t="shared" ref="G69:G81" si="3">IF(AND(E69=1,F69=1),1,0)</f>
        <v>1</v>
      </c>
      <c r="H69" s="59"/>
      <c r="I69" s="59"/>
      <c r="J69" s="59"/>
      <c r="K69" s="59"/>
      <c r="L69" s="60"/>
      <c r="M69" s="59"/>
      <c r="N69" s="59"/>
      <c r="O69" s="59"/>
      <c r="P69" s="59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 ht="12" customHeight="1" x14ac:dyDescent="0.2">
      <c r="A70" s="12" t="s">
        <v>205</v>
      </c>
      <c r="B70" s="20">
        <v>42503</v>
      </c>
      <c r="C70" s="12" t="str">
        <f>IF(IDS!A70=MEG!A70,MEG!C70)</f>
        <v>0141</v>
      </c>
      <c r="D70" s="19">
        <f>IF(IDS!B70=MEG!B70,MEG!E70)</f>
        <v>1800</v>
      </c>
      <c r="E70" s="19">
        <v>1</v>
      </c>
      <c r="F70" s="17">
        <v>1</v>
      </c>
      <c r="G70" s="19">
        <f t="shared" si="3"/>
        <v>1</v>
      </c>
      <c r="H70" s="59"/>
      <c r="I70" s="59"/>
      <c r="J70" s="59"/>
      <c r="K70" s="59"/>
      <c r="L70" s="60"/>
      <c r="M70" s="59"/>
      <c r="N70" s="59"/>
      <c r="O70" s="59"/>
      <c r="P70" s="59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 ht="12" customHeight="1" x14ac:dyDescent="0.2">
      <c r="A71" s="40" t="s">
        <v>128</v>
      </c>
      <c r="B71" s="27">
        <v>42384</v>
      </c>
      <c r="C71" s="12" t="str">
        <f>IF(IDS!A71=MEG!A71,MEG!C71)</f>
        <v>0143</v>
      </c>
      <c r="D71" s="19">
        <f>IF(IDS!B71=MEG!B71,MEG!E71)</f>
        <v>1800</v>
      </c>
      <c r="E71" s="19">
        <v>1</v>
      </c>
      <c r="F71" s="19">
        <v>1</v>
      </c>
      <c r="G71" s="19">
        <f t="shared" si="3"/>
        <v>1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 ht="12" customHeight="1" x14ac:dyDescent="0.2">
      <c r="A72" s="12" t="s">
        <v>207</v>
      </c>
      <c r="B72" s="20">
        <v>42516</v>
      </c>
      <c r="C72" s="12" t="str">
        <f>IF(IDS!A72=MEG!A72,MEG!C72)</f>
        <v>0141</v>
      </c>
      <c r="D72" s="19">
        <f>IF(IDS!B72=MEG!B72,MEG!E72)</f>
        <v>1800</v>
      </c>
      <c r="E72" s="19">
        <v>1</v>
      </c>
      <c r="F72" s="17">
        <v>1</v>
      </c>
      <c r="G72" s="19">
        <f t="shared" si="3"/>
        <v>1</v>
      </c>
      <c r="H72" s="59"/>
      <c r="I72" s="59"/>
      <c r="J72" s="59"/>
      <c r="K72" s="59"/>
      <c r="L72" s="60"/>
      <c r="M72" s="59"/>
      <c r="N72" s="59"/>
      <c r="O72" s="59"/>
      <c r="P72" s="59"/>
      <c r="Q72" s="59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 ht="12" customHeight="1" x14ac:dyDescent="0.2">
      <c r="A73" s="40" t="s">
        <v>129</v>
      </c>
      <c r="B73" s="27">
        <v>42397</v>
      </c>
      <c r="C73" s="12" t="str">
        <f>IF(IDS!A73=MEG!A73,MEG!C73)</f>
        <v>0113</v>
      </c>
      <c r="D73" s="19">
        <f>IF(IDS!B73=MEG!B73,MEG!E73)</f>
        <v>1800</v>
      </c>
      <c r="E73" s="19">
        <v>1</v>
      </c>
      <c r="F73" s="19">
        <v>1</v>
      </c>
      <c r="G73" s="19">
        <f t="shared" si="3"/>
        <v>1</v>
      </c>
      <c r="H73" s="59"/>
      <c r="I73" s="59"/>
      <c r="J73" s="59"/>
      <c r="K73" s="59"/>
      <c r="L73" s="60"/>
      <c r="M73" s="59"/>
      <c r="N73" s="59"/>
      <c r="O73" s="59"/>
      <c r="P73" s="59"/>
      <c r="Q73" s="59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 ht="12" customHeight="1" x14ac:dyDescent="0.2">
      <c r="A74" s="12" t="s">
        <v>208</v>
      </c>
      <c r="B74" s="20">
        <v>42515</v>
      </c>
      <c r="C74" s="12" t="str">
        <f>IF(IDS!A74=MEG!A74,MEG!C74)</f>
        <v>0113</v>
      </c>
      <c r="D74" s="19">
        <f>IF(IDS!B74=MEG!B74,MEG!E74)</f>
        <v>1800</v>
      </c>
      <c r="E74" s="19">
        <v>1</v>
      </c>
      <c r="F74" s="19">
        <v>1</v>
      </c>
      <c r="G74" s="19">
        <f t="shared" si="3"/>
        <v>1</v>
      </c>
      <c r="H74" s="59"/>
      <c r="I74" s="59"/>
      <c r="J74" s="59"/>
      <c r="K74" s="59"/>
      <c r="L74" s="60"/>
      <c r="M74" s="59"/>
      <c r="N74" s="59"/>
      <c r="O74" s="59"/>
      <c r="P74" s="59"/>
      <c r="Q74" s="59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2" customHeight="1" x14ac:dyDescent="0.2">
      <c r="A75" s="40" t="s">
        <v>130</v>
      </c>
      <c r="B75" s="27">
        <v>42390</v>
      </c>
      <c r="C75" s="12" t="str">
        <f>IF(IDS!A75=MEG!A75,MEG!C75)</f>
        <v>0113</v>
      </c>
      <c r="D75" s="19">
        <f>IF(IDS!B75=MEG!B75,MEG!E75)</f>
        <v>1800</v>
      </c>
      <c r="E75" s="19">
        <v>1</v>
      </c>
      <c r="F75" s="19">
        <v>1</v>
      </c>
      <c r="G75" s="19">
        <f t="shared" si="3"/>
        <v>1</v>
      </c>
      <c r="H75" s="59"/>
      <c r="I75" s="59"/>
      <c r="J75" s="59"/>
      <c r="K75" s="59"/>
      <c r="L75" s="60"/>
      <c r="M75" s="59"/>
      <c r="N75" s="59"/>
      <c r="O75" s="59"/>
      <c r="P75" s="59"/>
      <c r="Q75" s="59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 ht="12" customHeight="1" x14ac:dyDescent="0.2">
      <c r="A76" s="40" t="s">
        <v>131</v>
      </c>
      <c r="B76" s="27">
        <v>42404</v>
      </c>
      <c r="C76" s="12" t="str">
        <f>IF(IDS!A76=MEG!A76,MEG!C76)</f>
        <v>0113</v>
      </c>
      <c r="D76" s="19">
        <f>IF(IDS!B76=MEG!B76,MEG!E76)</f>
        <v>1800</v>
      </c>
      <c r="E76" s="19">
        <v>1</v>
      </c>
      <c r="F76" s="19">
        <v>1</v>
      </c>
      <c r="G76" s="19">
        <f t="shared" si="3"/>
        <v>1</v>
      </c>
      <c r="H76" s="59"/>
      <c r="I76" s="59"/>
      <c r="J76" s="59"/>
      <c r="K76" s="59"/>
      <c r="L76" s="60"/>
      <c r="M76" s="59"/>
      <c r="N76" s="59"/>
      <c r="O76" s="59"/>
      <c r="P76" s="59"/>
      <c r="Q76" s="59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 ht="12" customHeight="1" x14ac:dyDescent="0.2">
      <c r="A77" s="12" t="s">
        <v>210</v>
      </c>
      <c r="B77" s="20">
        <v>42536</v>
      </c>
      <c r="C77" s="12" t="str">
        <f>IF(IDS!A77=MEG!A77,MEG!C77)</f>
        <v>1531</v>
      </c>
      <c r="D77" s="19">
        <f>IF(IDS!B77=MEG!B77,MEG!E77)</f>
        <v>1800</v>
      </c>
      <c r="E77" s="17">
        <v>1</v>
      </c>
      <c r="F77" s="17">
        <v>1</v>
      </c>
      <c r="G77" s="19">
        <f t="shared" si="3"/>
        <v>1</v>
      </c>
      <c r="H77" s="59"/>
      <c r="I77" s="59"/>
      <c r="J77" s="59"/>
      <c r="K77" s="59"/>
      <c r="L77" s="60"/>
      <c r="M77" s="59"/>
      <c r="N77" s="59"/>
      <c r="O77" s="59"/>
      <c r="P77" s="59"/>
      <c r="Q77" s="59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 ht="12" customHeight="1" x14ac:dyDescent="0.2">
      <c r="A78" s="40" t="s">
        <v>133</v>
      </c>
      <c r="B78" s="27">
        <v>42426</v>
      </c>
      <c r="C78" s="12" t="str">
        <f>IF(IDS!A78=MEG!A78,MEG!C78)</f>
        <v>0113</v>
      </c>
      <c r="D78" s="19">
        <f>IF(IDS!B78=MEG!B78,MEG!E78)</f>
        <v>1800</v>
      </c>
      <c r="E78" s="19">
        <v>1</v>
      </c>
      <c r="F78" s="19">
        <v>1</v>
      </c>
      <c r="G78" s="19">
        <f t="shared" si="3"/>
        <v>1</v>
      </c>
      <c r="H78" s="59"/>
      <c r="I78" s="59"/>
      <c r="J78" s="59"/>
      <c r="K78" s="59"/>
      <c r="L78" s="60"/>
      <c r="M78" s="59"/>
      <c r="N78" s="59"/>
      <c r="O78" s="59"/>
      <c r="P78" s="59"/>
      <c r="Q78" s="59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 ht="12" customHeight="1" x14ac:dyDescent="0.2">
      <c r="A79" s="12" t="s">
        <v>211</v>
      </c>
      <c r="B79" s="20">
        <v>42562</v>
      </c>
      <c r="C79" s="12" t="str">
        <f>IF(IDS!A79=MEG!A79,MEG!C79)</f>
        <v>0143</v>
      </c>
      <c r="D79" s="19">
        <f>IF(IDS!B79=MEG!B79,MEG!E79)</f>
        <v>1800</v>
      </c>
      <c r="E79" s="19">
        <v>1</v>
      </c>
      <c r="F79" s="19">
        <v>1</v>
      </c>
      <c r="G79" s="19">
        <f t="shared" si="3"/>
        <v>1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 ht="12" customHeight="1" x14ac:dyDescent="0.2">
      <c r="A80" s="17" t="s">
        <v>134</v>
      </c>
      <c r="B80" s="24">
        <v>42464</v>
      </c>
      <c r="C80" s="19" t="str">
        <f>IF(IDS!A80=MEG!A80,MEG!C80)</f>
        <v>0113</v>
      </c>
      <c r="D80" s="19">
        <f>IF(IDS!B80=MEG!B80,MEG!E80)</f>
        <v>1800</v>
      </c>
      <c r="E80" s="19">
        <v>1</v>
      </c>
      <c r="F80" s="19">
        <v>1</v>
      </c>
      <c r="G80" s="19">
        <f t="shared" si="3"/>
        <v>1</v>
      </c>
      <c r="H80" s="59"/>
      <c r="I80" s="59"/>
      <c r="J80" s="59"/>
      <c r="K80" s="59"/>
      <c r="L80" s="60"/>
      <c r="M80" s="59"/>
      <c r="N80" s="59"/>
      <c r="O80" s="59"/>
      <c r="P80" s="59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 ht="12" customHeight="1" x14ac:dyDescent="0.2">
      <c r="A81" s="12" t="s">
        <v>212</v>
      </c>
      <c r="B81" s="20">
        <v>42583</v>
      </c>
      <c r="C81" s="12" t="str">
        <f>IF(IDS!A81=MEG!A81,MEG!C81)</f>
        <v>0143</v>
      </c>
      <c r="D81" s="19">
        <f>IF(IDS!B81=MEG!B81,MEG!E81)</f>
        <v>1800</v>
      </c>
      <c r="E81" s="19">
        <v>1</v>
      </c>
      <c r="F81" s="19">
        <v>1</v>
      </c>
      <c r="G81" s="19">
        <f t="shared" si="3"/>
        <v>1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 ht="12" customHeight="1" x14ac:dyDescent="0.2">
      <c r="A82" s="12" t="s">
        <v>136</v>
      </c>
      <c r="B82" s="20">
        <v>42751</v>
      </c>
      <c r="C82" s="12" t="s">
        <v>234</v>
      </c>
      <c r="D82" s="19">
        <f>IF(Tone!B105=MEG!B105,MEG!E105)</f>
        <v>1800</v>
      </c>
      <c r="E82" s="19">
        <v>1</v>
      </c>
      <c r="F82" s="19"/>
      <c r="G82" s="19"/>
      <c r="H82" s="59"/>
      <c r="I82" s="59"/>
      <c r="J82" s="59"/>
      <c r="K82" s="59"/>
      <c r="L82" s="60"/>
      <c r="M82" s="59"/>
      <c r="N82" s="59"/>
      <c r="O82" s="59"/>
      <c r="P82" s="59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 ht="12" customHeight="1" x14ac:dyDescent="0.2">
      <c r="A83" s="12" t="s">
        <v>214</v>
      </c>
      <c r="B83" s="20">
        <v>42863</v>
      </c>
      <c r="C83" s="12" t="s">
        <v>234</v>
      </c>
      <c r="D83" s="19">
        <f>IF(Tone!B106=MEG!B106,MEG!E106)</f>
        <v>1800</v>
      </c>
      <c r="E83" s="19">
        <v>1</v>
      </c>
      <c r="F83" s="19"/>
      <c r="G83" s="19"/>
      <c r="H83" s="59"/>
      <c r="I83" s="59"/>
      <c r="J83" s="59"/>
      <c r="K83" s="59"/>
      <c r="L83" s="60"/>
      <c r="M83" s="59"/>
      <c r="N83" s="59"/>
      <c r="O83" s="59"/>
      <c r="P83" s="59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 ht="12" customHeight="1" x14ac:dyDescent="0.2">
      <c r="A84" s="12" t="s">
        <v>138</v>
      </c>
      <c r="B84" s="20">
        <v>42282</v>
      </c>
      <c r="C84" s="12" t="str">
        <f>IF(IDS!A84=MEG!A84,MEG!C84)</f>
        <v>0113</v>
      </c>
      <c r="D84" s="19">
        <f>IF(IDS!B84=MEG!B84,MEG!E84)</f>
        <v>1200</v>
      </c>
      <c r="E84" s="19">
        <v>1</v>
      </c>
      <c r="F84" s="19">
        <v>1</v>
      </c>
      <c r="G84" s="19">
        <f t="shared" ref="G84:G100" si="4">IF(AND(E84=1,F84=1),1,0)</f>
        <v>1</v>
      </c>
      <c r="H84" s="59"/>
      <c r="I84" s="59"/>
      <c r="J84" s="59"/>
      <c r="K84" s="59"/>
      <c r="L84" s="60"/>
      <c r="M84" s="59"/>
      <c r="N84" s="59"/>
      <c r="O84" s="59"/>
      <c r="P84" s="59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 ht="12" customHeight="1" x14ac:dyDescent="0.2">
      <c r="A85" s="12" t="s">
        <v>215</v>
      </c>
      <c r="B85" s="20">
        <v>42416</v>
      </c>
      <c r="C85" s="12" t="str">
        <f>IF(IDS!A85=MEG!A85,MEG!C85)</f>
        <v>0113</v>
      </c>
      <c r="D85" s="19">
        <f>IF(IDS!B85=MEG!B85,MEG!E85)</f>
        <v>1800</v>
      </c>
      <c r="E85" s="19">
        <v>1</v>
      </c>
      <c r="F85" s="19">
        <v>1</v>
      </c>
      <c r="G85" s="19">
        <f t="shared" si="4"/>
        <v>1</v>
      </c>
      <c r="H85" s="59"/>
      <c r="I85" s="59"/>
      <c r="J85" s="59"/>
      <c r="K85" s="59"/>
      <c r="L85" s="60"/>
      <c r="M85" s="59"/>
      <c r="N85" s="59"/>
      <c r="O85" s="59"/>
      <c r="P85" s="59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 ht="12" customHeight="1" x14ac:dyDescent="0.2">
      <c r="A86" s="12" t="s">
        <v>155</v>
      </c>
      <c r="B86" s="20">
        <v>42291</v>
      </c>
      <c r="C86" s="12" t="str">
        <f>IF(IDS!A86=MEG!A86,MEG!C86)</f>
        <v>0143</v>
      </c>
      <c r="D86" s="19">
        <f>IF(IDS!B86=MEG!B86,MEG!E86)</f>
        <v>1200</v>
      </c>
      <c r="E86" s="19">
        <v>1</v>
      </c>
      <c r="F86" s="19">
        <v>1</v>
      </c>
      <c r="G86" s="19">
        <f t="shared" si="4"/>
        <v>1</v>
      </c>
      <c r="H86" s="59"/>
      <c r="I86" s="59"/>
      <c r="J86" s="59"/>
      <c r="K86" s="59"/>
      <c r="L86" s="60"/>
      <c r="M86" s="59"/>
      <c r="N86" s="59"/>
      <c r="O86" s="59"/>
      <c r="P86" s="59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 ht="12" customHeight="1" x14ac:dyDescent="0.2">
      <c r="A87" s="12" t="s">
        <v>156</v>
      </c>
      <c r="B87" s="20">
        <v>42327</v>
      </c>
      <c r="C87" s="12" t="str">
        <f>IF(IDS!A87=MEG!A87,MEG!C87)</f>
        <v>1543</v>
      </c>
      <c r="D87" s="19">
        <f>IF(IDS!B87=MEG!B87,MEG!E87)</f>
        <v>1800</v>
      </c>
      <c r="E87" s="19">
        <v>1</v>
      </c>
      <c r="F87" s="19">
        <v>1</v>
      </c>
      <c r="G87" s="19">
        <f t="shared" si="4"/>
        <v>1</v>
      </c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 ht="12" customHeight="1" x14ac:dyDescent="0.2">
      <c r="A88" s="12" t="s">
        <v>216</v>
      </c>
      <c r="B88" s="20">
        <v>42443</v>
      </c>
      <c r="C88" s="12" t="str">
        <f>IF(IDS!A88=MEG!A88,MEG!C88)</f>
        <v>0113</v>
      </c>
      <c r="D88" s="19">
        <f>IF(IDS!B88=MEG!B88,MEG!E88)</f>
        <v>1800</v>
      </c>
      <c r="E88" s="17">
        <v>1</v>
      </c>
      <c r="F88" s="19">
        <v>1</v>
      </c>
      <c r="G88" s="19">
        <f t="shared" si="4"/>
        <v>1</v>
      </c>
      <c r="H88" s="59"/>
      <c r="I88" s="59"/>
      <c r="J88" s="59"/>
      <c r="K88" s="59"/>
      <c r="L88" s="63"/>
      <c r="M88" s="64"/>
      <c r="N88" s="64"/>
      <c r="O88" s="64"/>
      <c r="P88" s="64"/>
      <c r="Q88" s="64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spans="1:27" ht="12" customHeight="1" x14ac:dyDescent="0.2">
      <c r="A89" s="12" t="s">
        <v>139</v>
      </c>
      <c r="B89" s="20">
        <v>42313</v>
      </c>
      <c r="C89" s="12" t="str">
        <f>IF(IDS!A89=MEG!A89,MEG!C89)</f>
        <v>0143</v>
      </c>
      <c r="D89" s="19">
        <f>IF(IDS!B89=MEG!B89,MEG!E89)</f>
        <v>1800</v>
      </c>
      <c r="E89" s="19">
        <v>1</v>
      </c>
      <c r="F89" s="19">
        <v>1</v>
      </c>
      <c r="G89" s="19">
        <f t="shared" si="4"/>
        <v>1</v>
      </c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 ht="12" customHeight="1" x14ac:dyDescent="0.2">
      <c r="A90" s="12" t="s">
        <v>157</v>
      </c>
      <c r="B90" s="20">
        <v>42359</v>
      </c>
      <c r="C90" s="12" t="str">
        <f>IF(IDS!A90=MEG!A90,MEG!C90)</f>
        <v>0113</v>
      </c>
      <c r="D90" s="19">
        <f>IF(IDS!B90=MEG!B90,MEG!E90)</f>
        <v>1800</v>
      </c>
      <c r="E90" s="19">
        <v>1</v>
      </c>
      <c r="F90" s="19">
        <v>1</v>
      </c>
      <c r="G90" s="19">
        <f t="shared" si="4"/>
        <v>1</v>
      </c>
      <c r="H90" s="59"/>
      <c r="I90" s="59"/>
      <c r="J90" s="59"/>
      <c r="K90" s="59"/>
      <c r="L90" s="63"/>
      <c r="M90" s="64"/>
      <c r="N90" s="64"/>
      <c r="O90" s="64"/>
      <c r="P90" s="64"/>
      <c r="Q90" s="64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spans="1:27" ht="12" customHeight="1" x14ac:dyDescent="0.2">
      <c r="A91" s="12" t="s">
        <v>158</v>
      </c>
      <c r="B91" s="20">
        <v>42386</v>
      </c>
      <c r="C91" s="12" t="str">
        <f>IF(IDS!A91=MEG!A91,MEG!C91)</f>
        <v>0113</v>
      </c>
      <c r="D91" s="19">
        <f>IF(IDS!B91=MEG!B91,MEG!E91)</f>
        <v>1800</v>
      </c>
      <c r="E91" s="19">
        <v>0</v>
      </c>
      <c r="F91" s="19">
        <v>0</v>
      </c>
      <c r="G91" s="19">
        <f t="shared" si="4"/>
        <v>0</v>
      </c>
      <c r="H91" s="59"/>
      <c r="I91" s="59"/>
      <c r="J91" s="59"/>
      <c r="K91" s="59"/>
      <c r="L91" s="60"/>
      <c r="M91" s="59"/>
      <c r="N91" s="59"/>
      <c r="O91" s="59"/>
      <c r="P91" s="59"/>
      <c r="Q91" s="59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 ht="12" customHeight="1" x14ac:dyDescent="0.2">
      <c r="A92" s="12" t="s">
        <v>159</v>
      </c>
      <c r="B92" s="20">
        <v>42384</v>
      </c>
      <c r="C92" s="12" t="str">
        <f>IF(IDS!A92=MEG!A92,MEG!C92)</f>
        <v>0113</v>
      </c>
      <c r="D92" s="19">
        <f>IF(IDS!B92=MEG!B92,MEG!E92)</f>
        <v>1800</v>
      </c>
      <c r="E92" s="19">
        <v>1</v>
      </c>
      <c r="F92" s="19">
        <v>1</v>
      </c>
      <c r="G92" s="19">
        <f t="shared" si="4"/>
        <v>1</v>
      </c>
      <c r="H92" s="59"/>
      <c r="I92" s="59"/>
      <c r="J92" s="59"/>
      <c r="K92" s="59"/>
      <c r="L92" s="60"/>
      <c r="M92" s="59"/>
      <c r="N92" s="59"/>
      <c r="O92" s="59"/>
      <c r="P92" s="59"/>
      <c r="Q92" s="59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 ht="12" customHeight="1" x14ac:dyDescent="0.2">
      <c r="A93" s="19" t="s">
        <v>217</v>
      </c>
      <c r="B93" s="20">
        <v>42513</v>
      </c>
      <c r="C93" s="12" t="str">
        <f>IF(IDS!A93=MEG!A93,MEG!C93)</f>
        <v>1711</v>
      </c>
      <c r="D93" s="19">
        <f>IF(IDS!B93=MEG!B93,MEG!E93)</f>
        <v>1800</v>
      </c>
      <c r="E93" s="19">
        <v>0</v>
      </c>
      <c r="F93" s="19">
        <v>0</v>
      </c>
      <c r="G93" s="19">
        <f t="shared" si="4"/>
        <v>0</v>
      </c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 ht="12" customHeight="1" x14ac:dyDescent="0.2">
      <c r="A94" s="12" t="s">
        <v>160</v>
      </c>
      <c r="B94" s="20">
        <v>42381</v>
      </c>
      <c r="C94" s="12" t="str">
        <f>IF(IDS!A94=MEG!A94,MEG!C94)</f>
        <v>0113</v>
      </c>
      <c r="D94" s="19">
        <f>IF(IDS!B94=MEG!B94,MEG!E94)</f>
        <v>1800</v>
      </c>
      <c r="E94" s="19">
        <v>1</v>
      </c>
      <c r="F94" s="19">
        <v>1</v>
      </c>
      <c r="G94" s="19">
        <f t="shared" si="4"/>
        <v>1</v>
      </c>
      <c r="H94" s="59"/>
      <c r="I94" s="59"/>
      <c r="J94" s="59"/>
      <c r="K94" s="59"/>
      <c r="L94" s="60"/>
      <c r="M94" s="59"/>
      <c r="N94" s="59"/>
      <c r="O94" s="59"/>
      <c r="P94" s="59"/>
      <c r="Q94" s="59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 ht="12" customHeight="1" x14ac:dyDescent="0.2">
      <c r="A95" s="19" t="s">
        <v>218</v>
      </c>
      <c r="B95" s="20">
        <v>42503</v>
      </c>
      <c r="C95" s="12" t="str">
        <f>IF(IDS!A95=MEG!A95,MEG!C95)</f>
        <v>0113</v>
      </c>
      <c r="D95" s="19">
        <f>IF(IDS!B95=MEG!B95,MEG!E95)</f>
        <v>1800</v>
      </c>
      <c r="E95" s="19">
        <v>1</v>
      </c>
      <c r="F95" s="19">
        <v>1</v>
      </c>
      <c r="G95" s="19">
        <f t="shared" si="4"/>
        <v>1</v>
      </c>
      <c r="H95" s="59"/>
      <c r="I95" s="59"/>
      <c r="J95" s="59"/>
      <c r="K95" s="59"/>
      <c r="L95" s="60"/>
      <c r="M95" s="59"/>
      <c r="N95" s="59"/>
      <c r="O95" s="59"/>
      <c r="P95" s="59"/>
      <c r="Q95" s="59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 ht="12" customHeight="1" x14ac:dyDescent="0.2">
      <c r="A96" s="12" t="s">
        <v>161</v>
      </c>
      <c r="B96" s="20">
        <v>42395</v>
      </c>
      <c r="C96" s="12" t="str">
        <f>IF(IDS!A96=MEG!A96,MEG!C96)</f>
        <v>0143</v>
      </c>
      <c r="D96" s="19">
        <f>IF(IDS!B96=MEG!B96,MEG!E96)</f>
        <v>1800</v>
      </c>
      <c r="E96" s="19">
        <v>1</v>
      </c>
      <c r="F96" s="19">
        <v>1</v>
      </c>
      <c r="G96" s="19">
        <f t="shared" si="4"/>
        <v>1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 ht="12" customHeight="1" x14ac:dyDescent="0.2">
      <c r="A97" s="19" t="s">
        <v>219</v>
      </c>
      <c r="B97" s="20">
        <v>42522</v>
      </c>
      <c r="C97" s="12" t="str">
        <f>IF(IDS!A97=MEG!A97,MEG!C97)</f>
        <v>0143</v>
      </c>
      <c r="D97" s="19">
        <f>IF(IDS!B97=MEG!B97,MEG!E97)</f>
        <v>1800</v>
      </c>
      <c r="E97" s="19">
        <v>1</v>
      </c>
      <c r="F97" s="19">
        <v>1</v>
      </c>
      <c r="G97" s="19">
        <f t="shared" si="4"/>
        <v>1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 ht="12" customHeight="1" x14ac:dyDescent="0.2">
      <c r="A98" s="12" t="s">
        <v>162</v>
      </c>
      <c r="B98" s="20">
        <v>42401</v>
      </c>
      <c r="C98" s="12" t="str">
        <f>IF(IDS!A98=MEG!A98,MEG!C98)</f>
        <v>0143</v>
      </c>
      <c r="D98" s="19">
        <f>IF(IDS!B98=MEG!B98,MEG!E98)</f>
        <v>1800</v>
      </c>
      <c r="E98" s="19">
        <v>1</v>
      </c>
      <c r="F98" s="19">
        <v>1</v>
      </c>
      <c r="G98" s="19">
        <f t="shared" si="4"/>
        <v>1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 ht="12" customHeight="1" x14ac:dyDescent="0.2">
      <c r="A99" s="12" t="s">
        <v>220</v>
      </c>
      <c r="B99" s="20">
        <v>42535</v>
      </c>
      <c r="C99" s="12" t="str">
        <f>IF(IDS!A99=MEG!A99,MEG!C99)</f>
        <v>0141</v>
      </c>
      <c r="D99" s="19">
        <f>IF(IDS!B99=MEG!B99,MEG!E99)</f>
        <v>1800</v>
      </c>
      <c r="E99" s="19">
        <v>1</v>
      </c>
      <c r="F99" s="17">
        <v>1</v>
      </c>
      <c r="G99" s="19">
        <f t="shared" si="4"/>
        <v>1</v>
      </c>
      <c r="H99" s="59"/>
      <c r="I99" s="59"/>
      <c r="J99" s="59"/>
      <c r="K99" s="59"/>
      <c r="L99" s="60"/>
      <c r="M99" s="59"/>
      <c r="N99" s="59"/>
      <c r="O99" s="59"/>
      <c r="P99" s="59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 ht="12" customHeight="1" x14ac:dyDescent="0.2">
      <c r="A100" s="19" t="s">
        <v>141</v>
      </c>
      <c r="B100" s="39">
        <v>42411</v>
      </c>
      <c r="C100" s="12" t="str">
        <f>IF(IDS!A100=MEG!A100,MEG!C100)</f>
        <v>0143</v>
      </c>
      <c r="D100" s="19">
        <f>IF(IDS!B100=MEG!B100,MEG!E100)</f>
        <v>1800</v>
      </c>
      <c r="E100" s="19">
        <v>1</v>
      </c>
      <c r="F100" s="19">
        <v>1</v>
      </c>
      <c r="G100" s="19">
        <f t="shared" si="4"/>
        <v>1</v>
      </c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 ht="12" customHeight="1" x14ac:dyDescent="0.2">
      <c r="A101" s="12" t="s">
        <v>221</v>
      </c>
      <c r="B101" s="20">
        <v>42559</v>
      </c>
      <c r="C101" s="12" t="str">
        <f>IF(IDS!A101=MEG!A101,MEG!C101)</f>
        <v>0113</v>
      </c>
      <c r="D101" s="19">
        <f>IF(IDS!B101=MEG!B101,MEG!E101)</f>
        <v>1800</v>
      </c>
      <c r="E101" s="19">
        <v>1</v>
      </c>
      <c r="F101" s="19">
        <v>1</v>
      </c>
      <c r="G101" s="19">
        <v>309</v>
      </c>
      <c r="H101" s="59"/>
      <c r="I101" s="59"/>
      <c r="J101" s="59"/>
      <c r="K101" s="59"/>
      <c r="L101" s="60"/>
      <c r="M101" s="59"/>
      <c r="N101" s="59"/>
      <c r="O101" s="59"/>
      <c r="P101" s="59"/>
      <c r="Q101" s="59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 ht="12" customHeight="1" x14ac:dyDescent="0.2">
      <c r="A102" s="12" t="s">
        <v>163</v>
      </c>
      <c r="B102" s="20">
        <v>42417</v>
      </c>
      <c r="C102" s="12" t="str">
        <f>IF(IDS!A102=MEG!A102,MEG!C102)</f>
        <v>0113</v>
      </c>
      <c r="D102" s="19">
        <f>IF(IDS!B102=MEG!B102,MEG!E102)</f>
        <v>1800</v>
      </c>
      <c r="E102" s="19">
        <v>1</v>
      </c>
      <c r="F102" s="19">
        <v>1</v>
      </c>
      <c r="G102" s="19">
        <f t="shared" ref="G102:G117" si="5">IF(AND(E102=1,F102=1),1,0)</f>
        <v>1</v>
      </c>
      <c r="H102" s="59"/>
      <c r="I102" s="59"/>
      <c r="J102" s="59"/>
      <c r="K102" s="59"/>
      <c r="L102" s="60"/>
      <c r="M102" s="59"/>
      <c r="N102" s="59"/>
      <c r="O102" s="59"/>
      <c r="P102" s="59"/>
      <c r="Q102" s="59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 ht="12" customHeight="1" x14ac:dyDescent="0.2">
      <c r="A103" s="19" t="s">
        <v>223</v>
      </c>
      <c r="B103" s="20">
        <v>42552</v>
      </c>
      <c r="C103" s="12" t="str">
        <f>IF(IDS!A103=MEG!A103,MEG!C103)</f>
        <v>0143</v>
      </c>
      <c r="D103" s="19">
        <f>IF(IDS!B103=MEG!B103,MEG!E103)</f>
        <v>1800</v>
      </c>
      <c r="E103" s="19">
        <v>1</v>
      </c>
      <c r="F103" s="19">
        <v>1</v>
      </c>
      <c r="G103" s="19">
        <f t="shared" si="5"/>
        <v>1</v>
      </c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 ht="12" customHeight="1" x14ac:dyDescent="0.2">
      <c r="A104" s="17" t="s">
        <v>88</v>
      </c>
      <c r="B104" s="24">
        <v>42459</v>
      </c>
      <c r="C104" s="12" t="str">
        <f>IF(IDS!A104=MEG!A104,MEG!C104)</f>
        <v>0113</v>
      </c>
      <c r="D104" s="19">
        <f>IF(IDS!B104=MEG!B104,MEG!E104)</f>
        <v>1800</v>
      </c>
      <c r="E104" s="19">
        <v>1</v>
      </c>
      <c r="F104" s="19">
        <v>1</v>
      </c>
      <c r="G104" s="19">
        <f t="shared" si="5"/>
        <v>1</v>
      </c>
      <c r="H104" s="59"/>
      <c r="I104" s="59"/>
      <c r="J104" s="59"/>
      <c r="K104" s="59"/>
      <c r="L104" s="60"/>
      <c r="M104" s="59"/>
      <c r="N104" s="59"/>
      <c r="O104" s="59"/>
      <c r="P104" s="59"/>
      <c r="Q104" s="59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 ht="12" customHeight="1" x14ac:dyDescent="0.2">
      <c r="A105" s="19" t="s">
        <v>164</v>
      </c>
      <c r="B105" s="20">
        <v>42465</v>
      </c>
      <c r="C105" s="19" t="str">
        <f>IF(IDS!A105=MEG!A105,MEG!C105)</f>
        <v>0113</v>
      </c>
      <c r="D105" s="19">
        <f>IF(IDS!B105=MEG!B105,MEG!E105)</f>
        <v>1800</v>
      </c>
      <c r="E105" s="19">
        <v>1</v>
      </c>
      <c r="F105" s="19">
        <v>1</v>
      </c>
      <c r="G105" s="19">
        <f t="shared" si="5"/>
        <v>1</v>
      </c>
      <c r="H105" s="59"/>
      <c r="I105" s="59"/>
      <c r="J105" s="59"/>
      <c r="K105" s="59"/>
      <c r="L105" s="60"/>
      <c r="M105" s="59"/>
      <c r="N105" s="59"/>
      <c r="O105" s="59"/>
      <c r="P105" s="59"/>
      <c r="Q105" s="59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 ht="12" customHeight="1" x14ac:dyDescent="0.2">
      <c r="A106" s="19" t="s">
        <v>224</v>
      </c>
      <c r="B106" s="20">
        <v>42587</v>
      </c>
      <c r="C106" s="12" t="str">
        <f>IF(IDS!A106=MEG!A106,MEG!C106)</f>
        <v>0113</v>
      </c>
      <c r="D106" s="19">
        <f>IF(IDS!B106=MEG!B106,MEG!E106)</f>
        <v>1800</v>
      </c>
      <c r="E106" s="19">
        <v>1</v>
      </c>
      <c r="F106" s="19">
        <v>1</v>
      </c>
      <c r="G106" s="19">
        <f t="shared" si="5"/>
        <v>1</v>
      </c>
      <c r="H106" s="59"/>
      <c r="I106" s="59"/>
      <c r="J106" s="59"/>
      <c r="K106" s="59"/>
      <c r="L106" s="60"/>
      <c r="M106" s="59"/>
      <c r="N106" s="59"/>
      <c r="O106" s="59"/>
      <c r="P106" s="59"/>
      <c r="Q106" s="59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 ht="12" customHeight="1" x14ac:dyDescent="0.2">
      <c r="A107" s="12" t="s">
        <v>165</v>
      </c>
      <c r="B107" s="20">
        <v>42466</v>
      </c>
      <c r="C107" s="19" t="str">
        <f>IF(IDS!A107=MEG!A107,MEG!C107)</f>
        <v>0113</v>
      </c>
      <c r="D107" s="19">
        <f>IF(IDS!B107=MEG!B107,MEG!E107)</f>
        <v>1800</v>
      </c>
      <c r="E107" s="19">
        <v>1</v>
      </c>
      <c r="F107" s="19">
        <v>1</v>
      </c>
      <c r="G107" s="19">
        <f t="shared" si="5"/>
        <v>1</v>
      </c>
      <c r="H107" s="59"/>
      <c r="I107" s="59"/>
      <c r="J107" s="59"/>
      <c r="K107" s="59"/>
      <c r="L107" s="60"/>
      <c r="M107" s="59"/>
      <c r="N107" s="59"/>
      <c r="O107" s="59"/>
      <c r="P107" s="59"/>
      <c r="Q107" s="59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 ht="12" customHeight="1" x14ac:dyDescent="0.2">
      <c r="A108" s="12" t="s">
        <v>226</v>
      </c>
      <c r="B108" s="20">
        <v>42594</v>
      </c>
      <c r="C108" s="12" t="str">
        <f>IF(IDS!A108=MEG!A108,MEG!C108)</f>
        <v>0113</v>
      </c>
      <c r="D108" s="19">
        <f>IF(IDS!B108=MEG!B108,MEG!E108)</f>
        <v>1800</v>
      </c>
      <c r="E108" s="19">
        <v>1</v>
      </c>
      <c r="F108" s="19">
        <v>1</v>
      </c>
      <c r="G108" s="19">
        <f t="shared" si="5"/>
        <v>1</v>
      </c>
      <c r="H108" s="59"/>
      <c r="I108" s="59"/>
      <c r="J108" s="59"/>
      <c r="K108" s="59"/>
      <c r="L108" s="60"/>
      <c r="M108" s="59"/>
      <c r="N108" s="59"/>
      <c r="O108" s="59"/>
      <c r="P108" s="59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 ht="12" customHeight="1" x14ac:dyDescent="0.2">
      <c r="A109" s="12" t="s">
        <v>166</v>
      </c>
      <c r="B109" s="20">
        <v>42472</v>
      </c>
      <c r="C109" s="19" t="str">
        <f>IF(IDS!A109=MEG!A109,MEG!C109)</f>
        <v>0113</v>
      </c>
      <c r="D109" s="19">
        <f>IF(IDS!B109=MEG!B109,MEG!E109)</f>
        <v>1800</v>
      </c>
      <c r="E109" s="19">
        <v>1</v>
      </c>
      <c r="F109" s="19">
        <v>1</v>
      </c>
      <c r="G109" s="19">
        <f t="shared" si="5"/>
        <v>1</v>
      </c>
      <c r="H109" s="59"/>
      <c r="I109" s="59"/>
      <c r="J109" s="59"/>
      <c r="K109" s="59"/>
      <c r="L109" s="60"/>
      <c r="M109" s="59"/>
      <c r="N109" s="59"/>
      <c r="O109" s="59"/>
      <c r="P109" s="59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 ht="12" customHeight="1" x14ac:dyDescent="0.2">
      <c r="A110" s="12" t="s">
        <v>227</v>
      </c>
      <c r="B110" s="20">
        <v>42606</v>
      </c>
      <c r="C110" s="12" t="str">
        <f>IF(IDS!A110=MEG!A110,MEG!C110)</f>
        <v>0143</v>
      </c>
      <c r="D110" s="19">
        <f>IF(IDS!B110=MEG!B110,MEG!E110)</f>
        <v>1800</v>
      </c>
      <c r="E110" s="19">
        <v>1</v>
      </c>
      <c r="F110" s="19">
        <v>1</v>
      </c>
      <c r="G110" s="19">
        <f t="shared" si="5"/>
        <v>1</v>
      </c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 ht="12" customHeight="1" x14ac:dyDescent="0.2">
      <c r="A111" s="12" t="s">
        <v>266</v>
      </c>
      <c r="B111" s="20">
        <v>42235</v>
      </c>
      <c r="C111" s="12" t="str">
        <f>IF(IDS!A111=MEG!A111,MEG!C111)</f>
        <v>0143</v>
      </c>
      <c r="D111" s="19">
        <f>IF(IDS!B111=MEG!B111,MEG!E111)</f>
        <v>1200</v>
      </c>
      <c r="E111" s="17">
        <v>1</v>
      </c>
      <c r="F111" s="19">
        <v>1</v>
      </c>
      <c r="G111" s="19">
        <f t="shared" si="5"/>
        <v>1</v>
      </c>
      <c r="H111" s="59"/>
      <c r="I111" s="59"/>
      <c r="J111" s="59"/>
      <c r="K111" s="59"/>
      <c r="L111" s="60"/>
      <c r="M111" s="59"/>
      <c r="N111" s="59"/>
      <c r="O111" s="59"/>
      <c r="P111" s="59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 ht="12" customHeight="1" x14ac:dyDescent="0.2">
      <c r="A112" s="12" t="s">
        <v>167</v>
      </c>
      <c r="B112" s="20">
        <v>42234</v>
      </c>
      <c r="C112" s="12" t="str">
        <f>IF(IDS!A112=MEG!A112,MEG!C112)</f>
        <v>0113</v>
      </c>
      <c r="D112" s="19">
        <f>IF(IDS!B112=MEG!B112,MEG!E112)</f>
        <v>1200</v>
      </c>
      <c r="E112" s="17">
        <v>1</v>
      </c>
      <c r="F112" s="19">
        <v>1</v>
      </c>
      <c r="G112" s="19">
        <f t="shared" si="5"/>
        <v>1</v>
      </c>
      <c r="H112" s="59"/>
      <c r="I112" s="59"/>
      <c r="J112" s="59"/>
      <c r="K112" s="59"/>
      <c r="L112" s="60"/>
      <c r="M112" s="59"/>
      <c r="N112" s="59"/>
      <c r="O112" s="59"/>
      <c r="P112" s="59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 ht="12" customHeight="1" x14ac:dyDescent="0.2">
      <c r="A113" s="12" t="s">
        <v>228</v>
      </c>
      <c r="B113" s="20">
        <v>42373</v>
      </c>
      <c r="C113" s="12" t="str">
        <f>IF(IDS!A113=MEG!A113,MEG!C113)</f>
        <v>0113</v>
      </c>
      <c r="D113" s="19">
        <f>IF(IDS!B113=MEG!B113,MEG!E113)</f>
        <v>1800</v>
      </c>
      <c r="E113" s="19">
        <v>1</v>
      </c>
      <c r="F113" s="19">
        <v>1</v>
      </c>
      <c r="G113" s="19">
        <f t="shared" si="5"/>
        <v>1</v>
      </c>
      <c r="H113" s="59"/>
      <c r="I113" s="59"/>
      <c r="J113" s="59"/>
      <c r="K113" s="59"/>
      <c r="L113" s="60"/>
      <c r="M113" s="59"/>
      <c r="N113" s="59"/>
      <c r="O113" s="59"/>
      <c r="P113" s="59"/>
      <c r="Q113" s="59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 ht="12" customHeight="1" x14ac:dyDescent="0.2">
      <c r="A114" s="12" t="s">
        <v>168</v>
      </c>
      <c r="B114" s="20">
        <v>42237</v>
      </c>
      <c r="C114" s="12" t="str">
        <f>IF(IDS!A114=MEG!A114,MEG!C114)</f>
        <v>0113</v>
      </c>
      <c r="D114" s="19">
        <f>IF(IDS!B114=MEG!B114,MEG!E114)</f>
        <v>1200</v>
      </c>
      <c r="E114" s="19">
        <v>1</v>
      </c>
      <c r="F114" s="19">
        <v>1</v>
      </c>
      <c r="G114" s="19">
        <f t="shared" si="5"/>
        <v>1</v>
      </c>
      <c r="H114" s="59"/>
      <c r="I114" s="59"/>
      <c r="J114" s="59"/>
      <c r="K114" s="59"/>
      <c r="L114" s="60"/>
      <c r="M114" s="59"/>
      <c r="N114" s="59"/>
      <c r="O114" s="59"/>
      <c r="P114" s="59"/>
      <c r="Q114" s="59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 ht="12" customHeight="1" x14ac:dyDescent="0.2">
      <c r="A115" s="12" t="s">
        <v>229</v>
      </c>
      <c r="B115" s="20">
        <v>42367</v>
      </c>
      <c r="C115" s="12" t="str">
        <f>IF(IDS!A115=MEG!A115,MEG!C115)</f>
        <v>0113</v>
      </c>
      <c r="D115" s="19">
        <f>IF(IDS!B115=MEG!B115,MEG!E115)</f>
        <v>1800</v>
      </c>
      <c r="E115" s="19">
        <v>1</v>
      </c>
      <c r="F115" s="19">
        <v>1</v>
      </c>
      <c r="G115" s="19">
        <f t="shared" si="5"/>
        <v>1</v>
      </c>
      <c r="H115" s="59"/>
      <c r="I115" s="59"/>
      <c r="J115" s="59"/>
      <c r="K115" s="59"/>
      <c r="L115" s="60"/>
      <c r="M115" s="59"/>
      <c r="N115" s="59"/>
      <c r="O115" s="59"/>
      <c r="P115" s="59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 ht="12" customHeight="1" x14ac:dyDescent="0.2">
      <c r="A116" s="12" t="s">
        <v>170</v>
      </c>
      <c r="B116" s="20">
        <v>42250</v>
      </c>
      <c r="C116" s="12" t="str">
        <f>IF(IDS!A116=MEG!A116,MEG!C116)</f>
        <v>0113</v>
      </c>
      <c r="D116" s="19">
        <f>IF(IDS!B116=MEG!B116,MEG!E116)</f>
        <v>1200</v>
      </c>
      <c r="E116" s="19">
        <v>1</v>
      </c>
      <c r="F116" s="19">
        <v>1</v>
      </c>
      <c r="G116" s="19">
        <f t="shared" si="5"/>
        <v>1</v>
      </c>
      <c r="H116" s="59"/>
      <c r="I116" s="59"/>
      <c r="J116" s="59"/>
      <c r="K116" s="59"/>
      <c r="L116" s="60"/>
      <c r="M116" s="59"/>
      <c r="N116" s="59"/>
      <c r="O116" s="59"/>
      <c r="P116" s="59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 ht="12" customHeight="1" x14ac:dyDescent="0.2">
      <c r="A117" s="12" t="s">
        <v>230</v>
      </c>
      <c r="B117" s="20">
        <v>42373</v>
      </c>
      <c r="C117" s="12" t="str">
        <f>IF(IDS!A117=MEG!A117,MEG!C117)</f>
        <v>0113</v>
      </c>
      <c r="D117" s="19">
        <f>IF(IDS!B117=MEG!B117,MEG!E117)</f>
        <v>1800</v>
      </c>
      <c r="E117" s="19">
        <v>1</v>
      </c>
      <c r="F117" s="17">
        <v>1</v>
      </c>
      <c r="G117" s="19">
        <f t="shared" si="5"/>
        <v>1</v>
      </c>
      <c r="H117" s="59"/>
      <c r="I117" s="59"/>
      <c r="J117" s="59"/>
      <c r="K117" s="59"/>
      <c r="L117" s="60"/>
      <c r="M117" s="59"/>
      <c r="N117" s="59"/>
      <c r="O117" s="59"/>
      <c r="P117" s="59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93"/>
  <sheetViews>
    <sheetView zoomScaleNormal="100" workbookViewId="0">
      <selection activeCell="F94" sqref="F94"/>
    </sheetView>
  </sheetViews>
  <sheetFormatPr baseColWidth="10" defaultColWidth="8.83203125" defaultRowHeight="13" x14ac:dyDescent="0.15"/>
  <cols>
    <col min="1" max="1" width="13.6640625" style="85"/>
    <col min="2" max="2" width="9.83203125" style="85"/>
    <col min="3" max="3" width="9.6640625" style="85"/>
    <col min="4" max="4" width="12.6640625" style="85"/>
    <col min="5" max="5" width="6.6640625" style="85"/>
    <col min="6" max="7" width="23.1640625" style="85"/>
    <col min="8" max="1025" width="15" style="85"/>
  </cols>
  <sheetData>
    <row r="1" spans="1:7" x14ac:dyDescent="0.15">
      <c r="A1" s="85" t="s">
        <v>15</v>
      </c>
      <c r="B1" s="85" t="s">
        <v>16</v>
      </c>
      <c r="C1" s="85" t="s">
        <v>18</v>
      </c>
      <c r="D1" s="85" t="s">
        <v>146</v>
      </c>
      <c r="E1" s="85" t="s">
        <v>147</v>
      </c>
      <c r="F1" s="85" t="s">
        <v>145</v>
      </c>
      <c r="G1" s="85" t="s">
        <v>151</v>
      </c>
    </row>
    <row r="2" spans="1:7" x14ac:dyDescent="0.15">
      <c r="A2" s="85" t="s">
        <v>59</v>
      </c>
      <c r="B2" s="85" t="s">
        <v>35</v>
      </c>
      <c r="C2" s="85" t="s">
        <v>60</v>
      </c>
      <c r="D2" s="85">
        <v>65</v>
      </c>
      <c r="E2" s="85">
        <v>37</v>
      </c>
      <c r="F2" s="85">
        <v>2</v>
      </c>
      <c r="G2"/>
    </row>
    <row r="3" spans="1:7" x14ac:dyDescent="0.15">
      <c r="A3" s="85" t="s">
        <v>61</v>
      </c>
      <c r="B3" s="85" t="s">
        <v>28</v>
      </c>
      <c r="C3" s="85" t="s">
        <v>62</v>
      </c>
      <c r="D3" s="85">
        <v>64</v>
      </c>
      <c r="E3" s="85">
        <v>40</v>
      </c>
      <c r="F3" s="85">
        <v>2</v>
      </c>
      <c r="G3"/>
    </row>
    <row r="4" spans="1:7" x14ac:dyDescent="0.15">
      <c r="A4" s="85" t="s">
        <v>92</v>
      </c>
      <c r="B4" s="85" t="s">
        <v>35</v>
      </c>
      <c r="C4" s="85" t="s">
        <v>93</v>
      </c>
      <c r="D4" s="85">
        <v>67</v>
      </c>
      <c r="E4" s="85">
        <v>40</v>
      </c>
      <c r="F4" s="85">
        <v>2</v>
      </c>
      <c r="G4"/>
    </row>
    <row r="5" spans="1:7" x14ac:dyDescent="0.15">
      <c r="A5" s="85" t="s">
        <v>65</v>
      </c>
      <c r="B5" s="85" t="s">
        <v>35</v>
      </c>
      <c r="C5" s="85" t="s">
        <v>66</v>
      </c>
      <c r="D5" s="85">
        <v>70</v>
      </c>
      <c r="E5" s="85">
        <v>41</v>
      </c>
      <c r="F5" s="85">
        <v>2</v>
      </c>
      <c r="G5"/>
    </row>
    <row r="6" spans="1:7" x14ac:dyDescent="0.15">
      <c r="A6" s="85" t="s">
        <v>67</v>
      </c>
      <c r="B6" s="85" t="s">
        <v>35</v>
      </c>
      <c r="C6" s="85" t="s">
        <v>68</v>
      </c>
      <c r="D6" s="85">
        <v>60</v>
      </c>
      <c r="E6" s="85">
        <v>39</v>
      </c>
      <c r="F6" s="85">
        <v>2</v>
      </c>
      <c r="G6"/>
    </row>
    <row r="7" spans="1:7" x14ac:dyDescent="0.15">
      <c r="A7" s="85" t="s">
        <v>95</v>
      </c>
      <c r="B7" s="85" t="s">
        <v>35</v>
      </c>
      <c r="C7" s="85" t="s">
        <v>89</v>
      </c>
      <c r="D7" s="85">
        <v>63</v>
      </c>
      <c r="E7" s="85">
        <v>39</v>
      </c>
      <c r="F7" s="85">
        <v>2</v>
      </c>
      <c r="G7"/>
    </row>
    <row r="8" spans="1:7" x14ac:dyDescent="0.15">
      <c r="A8" s="85" t="s">
        <v>70</v>
      </c>
      <c r="B8" s="85" t="s">
        <v>35</v>
      </c>
      <c r="C8" s="85" t="s">
        <v>71</v>
      </c>
      <c r="D8" s="85">
        <v>75</v>
      </c>
      <c r="E8" s="85">
        <v>39</v>
      </c>
      <c r="F8" s="85">
        <v>2</v>
      </c>
      <c r="G8"/>
    </row>
    <row r="9" spans="1:7" x14ac:dyDescent="0.15">
      <c r="A9" s="85" t="s">
        <v>72</v>
      </c>
      <c r="B9" s="85" t="s">
        <v>35</v>
      </c>
      <c r="C9" s="85" t="s">
        <v>73</v>
      </c>
      <c r="D9" s="85">
        <v>62</v>
      </c>
      <c r="E9" s="85">
        <v>42</v>
      </c>
      <c r="F9" s="85">
        <v>2</v>
      </c>
      <c r="G9"/>
    </row>
    <row r="10" spans="1:7" x14ac:dyDescent="0.15">
      <c r="A10" s="85" t="s">
        <v>74</v>
      </c>
      <c r="B10" s="85" t="s">
        <v>28</v>
      </c>
      <c r="C10" s="85" t="s">
        <v>68</v>
      </c>
      <c r="D10" s="85">
        <v>60</v>
      </c>
      <c r="E10" s="85">
        <v>39</v>
      </c>
      <c r="F10" s="85">
        <v>2</v>
      </c>
      <c r="G10"/>
    </row>
    <row r="11" spans="1:7" x14ac:dyDescent="0.15">
      <c r="A11" s="85" t="s">
        <v>75</v>
      </c>
      <c r="B11" s="85" t="s">
        <v>28</v>
      </c>
      <c r="C11" s="85" t="s">
        <v>76</v>
      </c>
      <c r="D11" s="85">
        <v>57</v>
      </c>
      <c r="E11" s="85">
        <v>40</v>
      </c>
      <c r="F11" s="85">
        <v>2</v>
      </c>
      <c r="G11"/>
    </row>
    <row r="12" spans="1:7" x14ac:dyDescent="0.15">
      <c r="A12" s="85" t="s">
        <v>77</v>
      </c>
      <c r="B12" s="85" t="s">
        <v>35</v>
      </c>
      <c r="C12" s="85" t="s">
        <v>78</v>
      </c>
      <c r="D12" s="85">
        <v>54</v>
      </c>
      <c r="E12" s="85">
        <v>39</v>
      </c>
      <c r="F12" s="85">
        <v>2</v>
      </c>
      <c r="G12"/>
    </row>
    <row r="13" spans="1:7" x14ac:dyDescent="0.15">
      <c r="A13" s="85" t="s">
        <v>79</v>
      </c>
      <c r="B13" s="85" t="s">
        <v>35</v>
      </c>
      <c r="C13" s="85" t="s">
        <v>76</v>
      </c>
      <c r="D13" s="85">
        <v>57</v>
      </c>
      <c r="E13" s="85">
        <v>41</v>
      </c>
      <c r="F13" s="85">
        <v>2</v>
      </c>
      <c r="G13"/>
    </row>
    <row r="14" spans="1:7" x14ac:dyDescent="0.15">
      <c r="A14" s="85" t="s">
        <v>80</v>
      </c>
      <c r="B14" s="85" t="s">
        <v>28</v>
      </c>
      <c r="C14" s="85" t="s">
        <v>81</v>
      </c>
      <c r="D14" s="85">
        <v>53</v>
      </c>
      <c r="E14" s="85">
        <v>39</v>
      </c>
      <c r="F14" s="85">
        <v>2</v>
      </c>
      <c r="G14"/>
    </row>
    <row r="15" spans="1:7" x14ac:dyDescent="0.15">
      <c r="A15" s="85" t="s">
        <v>82</v>
      </c>
      <c r="B15" s="85" t="s">
        <v>28</v>
      </c>
      <c r="C15" s="85" t="s">
        <v>78</v>
      </c>
      <c r="D15" s="85">
        <v>54</v>
      </c>
      <c r="E15" s="85">
        <v>39</v>
      </c>
      <c r="F15" s="85">
        <v>2</v>
      </c>
      <c r="G15"/>
    </row>
    <row r="16" spans="1:7" x14ac:dyDescent="0.15">
      <c r="A16" s="85" t="s">
        <v>84</v>
      </c>
      <c r="B16" s="85" t="s">
        <v>35</v>
      </c>
      <c r="C16" s="85" t="s">
        <v>152</v>
      </c>
      <c r="D16" s="85">
        <v>70</v>
      </c>
      <c r="E16" s="85">
        <v>40</v>
      </c>
      <c r="F16" s="85">
        <v>2</v>
      </c>
      <c r="G16"/>
    </row>
    <row r="17" spans="1:7" x14ac:dyDescent="0.15">
      <c r="A17" s="85" t="s">
        <v>85</v>
      </c>
      <c r="B17" s="85" t="s">
        <v>28</v>
      </c>
      <c r="C17" s="85" t="s">
        <v>153</v>
      </c>
      <c r="D17" s="85">
        <v>66</v>
      </c>
      <c r="E17" s="85">
        <v>40</v>
      </c>
      <c r="F17" s="85">
        <v>2</v>
      </c>
      <c r="G17"/>
    </row>
    <row r="18" spans="1:7" x14ac:dyDescent="0.15">
      <c r="A18" s="85" t="s">
        <v>87</v>
      </c>
      <c r="B18" s="85" t="s">
        <v>28</v>
      </c>
      <c r="C18" s="85" t="s">
        <v>76</v>
      </c>
      <c r="D18" s="85">
        <v>57</v>
      </c>
      <c r="E18" s="85">
        <v>38</v>
      </c>
      <c r="F18" s="85">
        <v>2</v>
      </c>
      <c r="G18"/>
    </row>
    <row r="19" spans="1:7" x14ac:dyDescent="0.15">
      <c r="A19" s="85" t="s">
        <v>104</v>
      </c>
      <c r="B19" s="85" t="s">
        <v>28</v>
      </c>
      <c r="C19" s="85" t="s">
        <v>105</v>
      </c>
      <c r="D19" s="85">
        <v>56</v>
      </c>
      <c r="E19" s="85">
        <v>39</v>
      </c>
      <c r="F19" s="85">
        <v>2</v>
      </c>
      <c r="G19"/>
    </row>
    <row r="20" spans="1:7" x14ac:dyDescent="0.15">
      <c r="A20" s="85" t="s">
        <v>106</v>
      </c>
      <c r="B20" s="85" t="s">
        <v>28</v>
      </c>
      <c r="C20" s="85" t="s">
        <v>78</v>
      </c>
      <c r="D20" s="85">
        <v>54</v>
      </c>
      <c r="E20" s="85">
        <v>40</v>
      </c>
      <c r="F20" s="85">
        <v>2</v>
      </c>
      <c r="G20"/>
    </row>
    <row r="21" spans="1:7" x14ac:dyDescent="0.15">
      <c r="A21" s="85" t="s">
        <v>107</v>
      </c>
      <c r="B21" s="85" t="s">
        <v>28</v>
      </c>
      <c r="C21" s="85" t="s">
        <v>89</v>
      </c>
      <c r="D21" s="85">
        <v>63</v>
      </c>
      <c r="E21" s="85">
        <v>38</v>
      </c>
      <c r="F21" s="85">
        <v>2</v>
      </c>
      <c r="G21"/>
    </row>
    <row r="22" spans="1:7" x14ac:dyDescent="0.15">
      <c r="A22" s="85" t="s">
        <v>115</v>
      </c>
      <c r="B22" s="85" t="s">
        <v>28</v>
      </c>
      <c r="C22" s="85" t="s">
        <v>68</v>
      </c>
      <c r="D22" s="85">
        <v>60</v>
      </c>
      <c r="E22" s="85">
        <v>42</v>
      </c>
      <c r="F22" s="85">
        <v>2</v>
      </c>
      <c r="G22"/>
    </row>
    <row r="23" spans="1:7" x14ac:dyDescent="0.15">
      <c r="A23" s="85" t="s">
        <v>118</v>
      </c>
      <c r="B23" s="85" t="s">
        <v>28</v>
      </c>
      <c r="C23" s="85" t="s">
        <v>119</v>
      </c>
      <c r="D23" s="85">
        <v>55</v>
      </c>
      <c r="E23" s="85">
        <v>39</v>
      </c>
      <c r="F23" s="85">
        <v>2</v>
      </c>
      <c r="G23"/>
    </row>
    <row r="24" spans="1:7" x14ac:dyDescent="0.15">
      <c r="A24" s="85" t="s">
        <v>120</v>
      </c>
      <c r="B24" s="85" t="s">
        <v>28</v>
      </c>
      <c r="C24" s="85" t="s">
        <v>62</v>
      </c>
      <c r="D24" s="85">
        <v>64</v>
      </c>
      <c r="E24" s="85">
        <v>40</v>
      </c>
      <c r="F24" s="85">
        <v>2</v>
      </c>
      <c r="G24"/>
    </row>
    <row r="25" spans="1:7" x14ac:dyDescent="0.15">
      <c r="A25" s="85" t="s">
        <v>121</v>
      </c>
      <c r="B25" s="85" t="s">
        <v>28</v>
      </c>
      <c r="C25" s="85" t="s">
        <v>73</v>
      </c>
      <c r="D25" s="85">
        <v>62</v>
      </c>
      <c r="E25" s="85">
        <v>38</v>
      </c>
      <c r="F25" s="85">
        <v>2</v>
      </c>
      <c r="G25"/>
    </row>
    <row r="26" spans="1:7" x14ac:dyDescent="0.15">
      <c r="A26" s="85" t="s">
        <v>122</v>
      </c>
      <c r="B26" s="85" t="s">
        <v>28</v>
      </c>
      <c r="C26" s="85" t="s">
        <v>152</v>
      </c>
      <c r="D26" s="85">
        <v>69</v>
      </c>
      <c r="E26" s="85">
        <v>39</v>
      </c>
      <c r="F26" s="85">
        <v>2</v>
      </c>
      <c r="G26"/>
    </row>
    <row r="27" spans="1:7" x14ac:dyDescent="0.15">
      <c r="A27" s="85" t="s">
        <v>126</v>
      </c>
      <c r="B27" s="85" t="s">
        <v>35</v>
      </c>
      <c r="C27" s="85" t="s">
        <v>127</v>
      </c>
      <c r="D27" s="85">
        <v>59</v>
      </c>
      <c r="E27" s="85">
        <v>40</v>
      </c>
      <c r="F27" s="85">
        <v>2</v>
      </c>
      <c r="G27"/>
    </row>
    <row r="28" spans="1:7" x14ac:dyDescent="0.15">
      <c r="A28" s="85" t="s">
        <v>128</v>
      </c>
      <c r="B28" s="85" t="s">
        <v>28</v>
      </c>
      <c r="C28" s="85" t="s">
        <v>60</v>
      </c>
      <c r="D28" s="85">
        <v>65</v>
      </c>
      <c r="E28" s="85">
        <v>38</v>
      </c>
      <c r="F28" s="85">
        <v>2</v>
      </c>
      <c r="G28"/>
    </row>
    <row r="29" spans="1:7" x14ac:dyDescent="0.15">
      <c r="A29" s="85" t="s">
        <v>129</v>
      </c>
      <c r="B29" s="85" t="s">
        <v>28</v>
      </c>
      <c r="C29" s="85" t="s">
        <v>62</v>
      </c>
      <c r="D29" s="85">
        <v>64</v>
      </c>
      <c r="E29" s="85">
        <v>39</v>
      </c>
      <c r="F29" s="85">
        <v>2</v>
      </c>
      <c r="G29"/>
    </row>
    <row r="30" spans="1:7" x14ac:dyDescent="0.15">
      <c r="A30" s="85" t="s">
        <v>130</v>
      </c>
      <c r="B30" s="85" t="s">
        <v>28</v>
      </c>
      <c r="C30" s="85" t="s">
        <v>119</v>
      </c>
      <c r="D30" s="85">
        <v>55</v>
      </c>
      <c r="E30" s="85">
        <v>39</v>
      </c>
      <c r="F30" s="85">
        <v>2</v>
      </c>
      <c r="G30"/>
    </row>
    <row r="31" spans="1:7" x14ac:dyDescent="0.15">
      <c r="A31" s="85" t="s">
        <v>131</v>
      </c>
      <c r="B31" s="85" t="s">
        <v>28</v>
      </c>
      <c r="C31" s="85" t="s">
        <v>76</v>
      </c>
      <c r="D31" s="85">
        <v>57</v>
      </c>
      <c r="E31" s="85">
        <v>39</v>
      </c>
      <c r="F31" s="85">
        <v>2</v>
      </c>
      <c r="G31"/>
    </row>
    <row r="32" spans="1:7" x14ac:dyDescent="0.15">
      <c r="A32" s="85" t="s">
        <v>133</v>
      </c>
      <c r="B32" s="85" t="s">
        <v>35</v>
      </c>
      <c r="C32" s="85" t="s">
        <v>127</v>
      </c>
      <c r="D32" s="85">
        <v>59</v>
      </c>
      <c r="E32" s="85">
        <v>42</v>
      </c>
      <c r="F32" s="85">
        <v>2</v>
      </c>
      <c r="G32" s="85" t="s">
        <v>154</v>
      </c>
    </row>
    <row r="33" spans="1:6" x14ac:dyDescent="0.15">
      <c r="A33" s="85" t="s">
        <v>134</v>
      </c>
      <c r="B33" s="85" t="s">
        <v>35</v>
      </c>
      <c r="C33" s="85" t="s">
        <v>135</v>
      </c>
      <c r="D33" s="85">
        <v>68</v>
      </c>
      <c r="E33" s="85">
        <v>42</v>
      </c>
      <c r="F33" s="85">
        <v>2</v>
      </c>
    </row>
    <row r="34" spans="1:6" x14ac:dyDescent="0.15">
      <c r="A34" s="85" t="s">
        <v>136</v>
      </c>
      <c r="B34" s="85" t="s">
        <v>28</v>
      </c>
      <c r="C34" s="85" t="s">
        <v>137</v>
      </c>
      <c r="D34" s="85">
        <v>53</v>
      </c>
      <c r="E34" s="85">
        <v>40</v>
      </c>
      <c r="F34" s="85">
        <v>2</v>
      </c>
    </row>
    <row r="35" spans="1:6" x14ac:dyDescent="0.15">
      <c r="A35" s="85" t="s">
        <v>138</v>
      </c>
      <c r="B35" s="85" t="s">
        <v>35</v>
      </c>
      <c r="C35" s="85" t="s">
        <v>81</v>
      </c>
      <c r="D35" s="85">
        <v>53</v>
      </c>
      <c r="E35" s="85">
        <v>41</v>
      </c>
      <c r="F35" s="85">
        <v>2</v>
      </c>
    </row>
    <row r="36" spans="1:6" x14ac:dyDescent="0.15">
      <c r="A36" s="85" t="s">
        <v>155</v>
      </c>
      <c r="B36" s="85" t="s">
        <v>35</v>
      </c>
      <c r="C36" s="85" t="s">
        <v>78</v>
      </c>
      <c r="D36" s="85">
        <v>54</v>
      </c>
      <c r="E36" s="85">
        <v>41</v>
      </c>
      <c r="F36" s="85">
        <v>2</v>
      </c>
    </row>
    <row r="37" spans="1:6" x14ac:dyDescent="0.15">
      <c r="A37" s="85" t="s">
        <v>156</v>
      </c>
      <c r="B37" s="85" t="s">
        <v>35</v>
      </c>
      <c r="C37" s="85" t="s">
        <v>119</v>
      </c>
      <c r="D37" s="85">
        <v>55</v>
      </c>
      <c r="E37" s="85">
        <v>41</v>
      </c>
      <c r="F37" s="85">
        <v>2</v>
      </c>
    </row>
    <row r="38" spans="1:6" x14ac:dyDescent="0.15">
      <c r="A38" s="85" t="s">
        <v>139</v>
      </c>
      <c r="B38" s="85" t="s">
        <v>28</v>
      </c>
      <c r="C38" s="85" t="s">
        <v>140</v>
      </c>
      <c r="D38" s="85">
        <v>58</v>
      </c>
      <c r="E38" s="85">
        <v>42</v>
      </c>
      <c r="F38" s="85">
        <v>2</v>
      </c>
    </row>
    <row r="39" spans="1:6" x14ac:dyDescent="0.15">
      <c r="A39" s="85" t="s">
        <v>157</v>
      </c>
      <c r="B39" s="85" t="s">
        <v>28</v>
      </c>
      <c r="C39" s="85" t="s">
        <v>68</v>
      </c>
      <c r="D39" s="85">
        <v>60</v>
      </c>
      <c r="E39" s="85">
        <v>39</v>
      </c>
      <c r="F39" s="85">
        <v>2</v>
      </c>
    </row>
    <row r="40" spans="1:6" x14ac:dyDescent="0.15">
      <c r="A40" s="85" t="s">
        <v>158</v>
      </c>
      <c r="B40" s="85" t="s">
        <v>35</v>
      </c>
      <c r="C40" s="85" t="s">
        <v>89</v>
      </c>
      <c r="D40" s="85">
        <v>63</v>
      </c>
      <c r="E40" s="85">
        <v>39</v>
      </c>
      <c r="F40" s="85">
        <v>2</v>
      </c>
    </row>
    <row r="41" spans="1:6" x14ac:dyDescent="0.15">
      <c r="A41" s="85" t="s">
        <v>159</v>
      </c>
      <c r="B41" s="85" t="s">
        <v>35</v>
      </c>
      <c r="C41" s="85" t="s">
        <v>127</v>
      </c>
      <c r="D41" s="85">
        <v>59</v>
      </c>
      <c r="E41" s="85">
        <v>39</v>
      </c>
      <c r="F41" s="85">
        <v>2</v>
      </c>
    </row>
    <row r="42" spans="1:6" x14ac:dyDescent="0.15">
      <c r="A42" s="85" t="s">
        <v>160</v>
      </c>
      <c r="B42" s="85" t="s">
        <v>28</v>
      </c>
      <c r="C42" s="85" t="s">
        <v>62</v>
      </c>
      <c r="D42" s="85">
        <v>64</v>
      </c>
      <c r="E42" s="85">
        <v>39</v>
      </c>
      <c r="F42" s="85">
        <v>2</v>
      </c>
    </row>
    <row r="43" spans="1:6" x14ac:dyDescent="0.15">
      <c r="A43" s="85" t="s">
        <v>161</v>
      </c>
      <c r="B43" s="85" t="s">
        <v>35</v>
      </c>
      <c r="C43" s="85" t="s">
        <v>62</v>
      </c>
      <c r="D43" s="85">
        <v>64</v>
      </c>
      <c r="E43" s="85">
        <v>41</v>
      </c>
      <c r="F43" s="85">
        <v>2</v>
      </c>
    </row>
    <row r="44" spans="1:6" x14ac:dyDescent="0.15">
      <c r="A44" s="85" t="s">
        <v>162</v>
      </c>
      <c r="B44" s="85" t="s">
        <v>28</v>
      </c>
      <c r="C44" s="85" t="s">
        <v>78</v>
      </c>
      <c r="D44" s="85">
        <v>54</v>
      </c>
      <c r="E44" s="85">
        <v>40</v>
      </c>
      <c r="F44" s="85">
        <v>2</v>
      </c>
    </row>
    <row r="45" spans="1:6" x14ac:dyDescent="0.15">
      <c r="A45" s="85" t="s">
        <v>141</v>
      </c>
      <c r="B45" s="85" t="s">
        <v>28</v>
      </c>
      <c r="C45" s="85" t="s">
        <v>105</v>
      </c>
      <c r="D45" s="85">
        <v>56</v>
      </c>
      <c r="E45" s="85">
        <v>40</v>
      </c>
      <c r="F45" s="85">
        <v>2</v>
      </c>
    </row>
    <row r="46" spans="1:6" x14ac:dyDescent="0.15">
      <c r="A46" s="85" t="s">
        <v>163</v>
      </c>
      <c r="B46" s="85" t="s">
        <v>28</v>
      </c>
      <c r="C46" s="85" t="s">
        <v>81</v>
      </c>
      <c r="D46" s="85">
        <v>53</v>
      </c>
      <c r="E46" s="85">
        <v>38</v>
      </c>
      <c r="F46" s="85">
        <v>2</v>
      </c>
    </row>
    <row r="47" spans="1:6" x14ac:dyDescent="0.15">
      <c r="A47" s="85" t="s">
        <v>88</v>
      </c>
      <c r="B47" s="85" t="s">
        <v>28</v>
      </c>
      <c r="C47" s="85" t="s">
        <v>89</v>
      </c>
      <c r="D47" s="85">
        <v>63</v>
      </c>
      <c r="E47" s="85">
        <v>40</v>
      </c>
      <c r="F47" s="85">
        <v>2</v>
      </c>
    </row>
    <row r="48" spans="1:6" x14ac:dyDescent="0.15">
      <c r="A48" s="85" t="s">
        <v>164</v>
      </c>
      <c r="B48" s="85" t="s">
        <v>28</v>
      </c>
      <c r="C48" s="85" t="s">
        <v>66</v>
      </c>
      <c r="D48" s="85">
        <v>70</v>
      </c>
      <c r="E48" s="85">
        <v>41</v>
      </c>
      <c r="F48" s="85">
        <v>2</v>
      </c>
    </row>
    <row r="49" spans="1:6" x14ac:dyDescent="0.15">
      <c r="A49" s="85" t="s">
        <v>165</v>
      </c>
      <c r="B49" s="85" t="s">
        <v>28</v>
      </c>
      <c r="C49" s="85" t="s">
        <v>60</v>
      </c>
      <c r="D49" s="85">
        <v>65</v>
      </c>
      <c r="E49" s="85">
        <v>40</v>
      </c>
      <c r="F49" s="85">
        <v>2</v>
      </c>
    </row>
    <row r="50" spans="1:6" x14ac:dyDescent="0.15">
      <c r="A50" s="85" t="s">
        <v>166</v>
      </c>
      <c r="B50" s="85" t="s">
        <v>35</v>
      </c>
      <c r="C50" s="85" t="s">
        <v>119</v>
      </c>
      <c r="D50" s="85">
        <v>55</v>
      </c>
      <c r="E50" s="85">
        <v>40</v>
      </c>
      <c r="F50" s="85">
        <v>2</v>
      </c>
    </row>
    <row r="51" spans="1:6" x14ac:dyDescent="0.15">
      <c r="A51" s="85" t="s">
        <v>167</v>
      </c>
      <c r="B51" s="85" t="s">
        <v>35</v>
      </c>
      <c r="C51" s="85" t="s">
        <v>78</v>
      </c>
      <c r="D51" s="85">
        <v>54</v>
      </c>
      <c r="E51" s="85">
        <v>38</v>
      </c>
      <c r="F51" s="85">
        <v>2</v>
      </c>
    </row>
    <row r="52" spans="1:6" x14ac:dyDescent="0.15">
      <c r="A52" s="85" t="s">
        <v>168</v>
      </c>
      <c r="B52" s="85" t="s">
        <v>35</v>
      </c>
      <c r="C52" s="85" t="s">
        <v>127</v>
      </c>
      <c r="D52" s="85">
        <v>59</v>
      </c>
      <c r="E52" s="85" t="s">
        <v>345</v>
      </c>
      <c r="F52" s="85">
        <v>2</v>
      </c>
    </row>
    <row r="53" spans="1:6" x14ac:dyDescent="0.15">
      <c r="A53" s="85" t="s">
        <v>170</v>
      </c>
      <c r="B53" s="85" t="s">
        <v>28</v>
      </c>
      <c r="C53" s="85" t="s">
        <v>73</v>
      </c>
      <c r="D53" s="85">
        <v>62</v>
      </c>
      <c r="E53" s="85">
        <v>40</v>
      </c>
      <c r="F53" s="85">
        <v>2</v>
      </c>
    </row>
    <row r="54" spans="1:6" x14ac:dyDescent="0.15">
      <c r="A54" s="85" t="s">
        <v>171</v>
      </c>
      <c r="B54" s="85" t="s">
        <v>35</v>
      </c>
      <c r="C54" s="85" t="s">
        <v>172</v>
      </c>
      <c r="D54" s="85">
        <v>206</v>
      </c>
      <c r="E54" s="85">
        <v>44</v>
      </c>
      <c r="F54" s="85">
        <v>6</v>
      </c>
    </row>
    <row r="55" spans="1:6" x14ac:dyDescent="0.15">
      <c r="A55" s="85" t="s">
        <v>173</v>
      </c>
      <c r="B55" s="85" t="s">
        <v>28</v>
      </c>
      <c r="C55" s="85" t="s">
        <v>174</v>
      </c>
      <c r="D55" s="85">
        <v>194</v>
      </c>
      <c r="E55" s="85">
        <v>44</v>
      </c>
      <c r="F55" s="85">
        <v>6</v>
      </c>
    </row>
    <row r="56" spans="1:6" x14ac:dyDescent="0.15">
      <c r="A56" s="85" t="s">
        <v>175</v>
      </c>
      <c r="B56" s="85" t="s">
        <v>35</v>
      </c>
      <c r="C56" s="85" t="s">
        <v>176</v>
      </c>
      <c r="D56" s="85">
        <v>208</v>
      </c>
      <c r="E56" s="85">
        <v>44</v>
      </c>
      <c r="F56" s="85">
        <v>6</v>
      </c>
    </row>
    <row r="57" spans="1:6" x14ac:dyDescent="0.15">
      <c r="A57" s="85" t="s">
        <v>177</v>
      </c>
      <c r="B57" s="85" t="s">
        <v>35</v>
      </c>
      <c r="C57" s="85" t="s">
        <v>178</v>
      </c>
      <c r="D57" s="85">
        <v>189</v>
      </c>
      <c r="E57" s="85">
        <v>44</v>
      </c>
      <c r="F57" s="85">
        <v>6</v>
      </c>
    </row>
    <row r="58" spans="1:6" x14ac:dyDescent="0.15">
      <c r="A58" s="85" t="s">
        <v>179</v>
      </c>
      <c r="B58" s="85" t="s">
        <v>35</v>
      </c>
      <c r="C58" s="85" t="s">
        <v>180</v>
      </c>
      <c r="D58" s="85">
        <v>185</v>
      </c>
      <c r="E58" s="85">
        <v>42</v>
      </c>
      <c r="F58" s="85">
        <v>6</v>
      </c>
    </row>
    <row r="59" spans="1:6" x14ac:dyDescent="0.15">
      <c r="A59" s="85" t="s">
        <v>181</v>
      </c>
      <c r="B59" s="85" t="s">
        <v>35</v>
      </c>
      <c r="C59" s="85" t="s">
        <v>182</v>
      </c>
      <c r="D59" s="85">
        <v>190</v>
      </c>
      <c r="E59" s="85">
        <v>44</v>
      </c>
      <c r="F59" s="85">
        <v>6</v>
      </c>
    </row>
    <row r="60" spans="1:6" x14ac:dyDescent="0.15">
      <c r="A60" s="85" t="s">
        <v>183</v>
      </c>
      <c r="B60" s="85" t="s">
        <v>28</v>
      </c>
      <c r="C60" s="85" t="s">
        <v>184</v>
      </c>
      <c r="D60" s="85">
        <v>191</v>
      </c>
      <c r="E60" s="85">
        <v>43</v>
      </c>
      <c r="F60" s="85">
        <v>6</v>
      </c>
    </row>
    <row r="61" spans="1:6" x14ac:dyDescent="0.15">
      <c r="A61" s="85" t="s">
        <v>185</v>
      </c>
      <c r="B61" s="85" t="s">
        <v>35</v>
      </c>
      <c r="C61" s="85" t="s">
        <v>186</v>
      </c>
      <c r="D61" s="85">
        <v>193</v>
      </c>
      <c r="E61" s="85">
        <v>44</v>
      </c>
      <c r="F61" s="85">
        <v>6</v>
      </c>
    </row>
    <row r="62" spans="1:6" x14ac:dyDescent="0.15">
      <c r="A62" s="85" t="s">
        <v>187</v>
      </c>
      <c r="B62" s="85" t="s">
        <v>35</v>
      </c>
      <c r="C62" s="85" t="s">
        <v>174</v>
      </c>
      <c r="D62" s="85">
        <v>194</v>
      </c>
      <c r="E62" s="85">
        <v>46</v>
      </c>
      <c r="F62" s="85">
        <v>6</v>
      </c>
    </row>
    <row r="63" spans="1:6" x14ac:dyDescent="0.15">
      <c r="A63" s="85" t="s">
        <v>188</v>
      </c>
      <c r="B63" s="85" t="s">
        <v>28</v>
      </c>
      <c r="C63" s="85" t="s">
        <v>189</v>
      </c>
      <c r="D63" s="85">
        <v>201</v>
      </c>
      <c r="E63" s="85">
        <v>49</v>
      </c>
      <c r="F63" s="85">
        <v>6</v>
      </c>
    </row>
    <row r="64" spans="1:6" x14ac:dyDescent="0.15">
      <c r="A64" s="85" t="s">
        <v>190</v>
      </c>
      <c r="B64" s="85" t="s">
        <v>28</v>
      </c>
      <c r="C64" s="85" t="s">
        <v>191</v>
      </c>
      <c r="D64" s="85">
        <v>188</v>
      </c>
      <c r="E64" s="85">
        <v>43</v>
      </c>
      <c r="F64" s="85">
        <v>6</v>
      </c>
    </row>
    <row r="65" spans="1:6" x14ac:dyDescent="0.15">
      <c r="A65" s="85" t="s">
        <v>192</v>
      </c>
      <c r="B65" s="85" t="s">
        <v>28</v>
      </c>
      <c r="C65" s="85" t="s">
        <v>193</v>
      </c>
      <c r="D65" s="85">
        <v>197</v>
      </c>
      <c r="E65" s="85">
        <v>46</v>
      </c>
      <c r="F65" s="85">
        <v>6</v>
      </c>
    </row>
    <row r="66" spans="1:6" x14ac:dyDescent="0.15">
      <c r="A66" s="85" t="s">
        <v>194</v>
      </c>
      <c r="B66" s="85" t="s">
        <v>28</v>
      </c>
      <c r="C66" s="85" t="s">
        <v>195</v>
      </c>
      <c r="D66" s="85">
        <v>186</v>
      </c>
      <c r="E66" s="85">
        <v>43</v>
      </c>
      <c r="F66" s="85">
        <v>6</v>
      </c>
    </row>
    <row r="67" spans="1:6" x14ac:dyDescent="0.15">
      <c r="A67" s="85" t="s">
        <v>196</v>
      </c>
      <c r="B67" s="85" t="s">
        <v>28</v>
      </c>
      <c r="C67" s="85" t="s">
        <v>186</v>
      </c>
      <c r="D67" s="85">
        <v>193</v>
      </c>
      <c r="E67" s="85">
        <v>44</v>
      </c>
      <c r="F67" s="85">
        <v>6</v>
      </c>
    </row>
    <row r="68" spans="1:6" x14ac:dyDescent="0.15">
      <c r="A68" s="85" t="s">
        <v>197</v>
      </c>
      <c r="B68" s="85" t="s">
        <v>28</v>
      </c>
      <c r="C68" s="85" t="s">
        <v>178</v>
      </c>
      <c r="D68" s="85">
        <v>189</v>
      </c>
      <c r="E68" s="85">
        <v>45</v>
      </c>
      <c r="F68" s="85">
        <v>6</v>
      </c>
    </row>
    <row r="69" spans="1:6" x14ac:dyDescent="0.15">
      <c r="A69" s="85" t="s">
        <v>198</v>
      </c>
      <c r="B69" s="85" t="s">
        <v>28</v>
      </c>
      <c r="C69" s="85" t="s">
        <v>178</v>
      </c>
      <c r="D69" s="85">
        <v>189</v>
      </c>
      <c r="E69" s="85">
        <v>43</v>
      </c>
      <c r="F69" s="85">
        <v>6</v>
      </c>
    </row>
    <row r="70" spans="1:6" x14ac:dyDescent="0.15">
      <c r="A70" s="85" t="s">
        <v>199</v>
      </c>
      <c r="B70" s="85" t="s">
        <v>28</v>
      </c>
      <c r="C70" s="85" t="s">
        <v>200</v>
      </c>
      <c r="D70" s="85">
        <v>198</v>
      </c>
      <c r="E70" s="85">
        <v>46</v>
      </c>
      <c r="F70" s="85">
        <v>6</v>
      </c>
    </row>
    <row r="71" spans="1:6" x14ac:dyDescent="0.15">
      <c r="A71" s="85" t="s">
        <v>201</v>
      </c>
      <c r="B71" s="85" t="s">
        <v>28</v>
      </c>
      <c r="C71" s="85" t="s">
        <v>202</v>
      </c>
      <c r="D71" s="85">
        <v>199</v>
      </c>
      <c r="E71" s="85">
        <v>43</v>
      </c>
      <c r="F71" s="85">
        <v>6</v>
      </c>
    </row>
    <row r="72" spans="1:6" x14ac:dyDescent="0.15">
      <c r="A72" s="85" t="s">
        <v>203</v>
      </c>
      <c r="B72" s="85" t="s">
        <v>28</v>
      </c>
      <c r="C72" s="85" t="s">
        <v>204</v>
      </c>
      <c r="D72" s="85">
        <v>202</v>
      </c>
      <c r="E72" s="85">
        <v>44</v>
      </c>
      <c r="F72" s="85">
        <v>6</v>
      </c>
    </row>
    <row r="73" spans="1:6" x14ac:dyDescent="0.15">
      <c r="A73" s="85" t="s">
        <v>205</v>
      </c>
      <c r="B73" s="85" t="s">
        <v>35</v>
      </c>
      <c r="C73" s="85" t="s">
        <v>206</v>
      </c>
      <c r="D73" s="85">
        <v>179</v>
      </c>
      <c r="E73" s="85">
        <v>45</v>
      </c>
      <c r="F73" s="85">
        <v>6</v>
      </c>
    </row>
    <row r="74" spans="1:6" x14ac:dyDescent="0.15">
      <c r="A74" s="85" t="s">
        <v>207</v>
      </c>
      <c r="B74" s="85" t="s">
        <v>28</v>
      </c>
      <c r="C74" s="85" t="s">
        <v>193</v>
      </c>
      <c r="D74" s="85">
        <v>197</v>
      </c>
      <c r="E74" s="85">
        <v>42</v>
      </c>
      <c r="F74" s="85">
        <v>6</v>
      </c>
    </row>
    <row r="75" spans="1:6" x14ac:dyDescent="0.15">
      <c r="A75" s="85" t="s">
        <v>208</v>
      </c>
      <c r="B75" s="85" t="s">
        <v>28</v>
      </c>
      <c r="C75" s="85" t="s">
        <v>209</v>
      </c>
      <c r="D75" s="85">
        <v>182</v>
      </c>
      <c r="E75" s="85">
        <v>42</v>
      </c>
      <c r="F75" s="85">
        <v>6</v>
      </c>
    </row>
    <row r="76" spans="1:6" x14ac:dyDescent="0.15">
      <c r="A76" s="85" t="s">
        <v>210</v>
      </c>
      <c r="B76" s="85" t="s">
        <v>28</v>
      </c>
      <c r="C76" s="85" t="s">
        <v>178</v>
      </c>
      <c r="D76" s="85">
        <v>189</v>
      </c>
      <c r="E76" s="85">
        <v>41</v>
      </c>
      <c r="F76" s="85">
        <v>6</v>
      </c>
    </row>
    <row r="77" spans="1:6" x14ac:dyDescent="0.15">
      <c r="A77" s="85" t="s">
        <v>211</v>
      </c>
      <c r="B77" s="85" t="s">
        <v>35</v>
      </c>
      <c r="C77" s="85" t="s">
        <v>193</v>
      </c>
      <c r="D77" s="85">
        <v>197</v>
      </c>
      <c r="E77" s="85">
        <v>47</v>
      </c>
      <c r="F77" s="85">
        <v>6</v>
      </c>
    </row>
    <row r="78" spans="1:6" x14ac:dyDescent="0.15">
      <c r="A78" s="85" t="s">
        <v>212</v>
      </c>
      <c r="B78" s="85" t="s">
        <v>35</v>
      </c>
      <c r="C78" s="85" t="s">
        <v>213</v>
      </c>
      <c r="D78" s="85">
        <v>187</v>
      </c>
      <c r="E78" s="85">
        <v>50</v>
      </c>
      <c r="F78" s="85">
        <v>6</v>
      </c>
    </row>
    <row r="79" spans="1:6" x14ac:dyDescent="0.15">
      <c r="A79" s="85" t="s">
        <v>214</v>
      </c>
      <c r="B79" s="85" t="s">
        <v>28</v>
      </c>
      <c r="C79" s="85" t="s">
        <v>191</v>
      </c>
      <c r="D79" s="85">
        <v>188</v>
      </c>
      <c r="E79" s="85">
        <v>43</v>
      </c>
      <c r="F79" s="85">
        <v>6</v>
      </c>
    </row>
    <row r="80" spans="1:6" x14ac:dyDescent="0.15">
      <c r="A80" s="85" t="s">
        <v>215</v>
      </c>
      <c r="B80" s="85" t="s">
        <v>35</v>
      </c>
      <c r="C80" s="85" t="s">
        <v>213</v>
      </c>
      <c r="D80" s="85">
        <v>187</v>
      </c>
      <c r="E80" s="85">
        <v>42</v>
      </c>
      <c r="F80" s="85">
        <v>6</v>
      </c>
    </row>
    <row r="81" spans="1:6" x14ac:dyDescent="0.15">
      <c r="A81" s="85" t="s">
        <v>216</v>
      </c>
      <c r="B81" s="85" t="s">
        <v>35</v>
      </c>
      <c r="C81" s="85" t="s">
        <v>213</v>
      </c>
      <c r="D81" s="85">
        <v>187</v>
      </c>
      <c r="E81" s="85">
        <v>44</v>
      </c>
      <c r="F81" s="85">
        <v>6</v>
      </c>
    </row>
    <row r="82" spans="1:6" x14ac:dyDescent="0.15">
      <c r="A82" s="85" t="s">
        <v>217</v>
      </c>
      <c r="B82" s="85" t="s">
        <v>35</v>
      </c>
      <c r="C82" s="85" t="s">
        <v>191</v>
      </c>
      <c r="D82" s="85">
        <v>188</v>
      </c>
      <c r="E82" s="85">
        <v>43</v>
      </c>
      <c r="F82" s="85">
        <v>6</v>
      </c>
    </row>
    <row r="83" spans="1:6" x14ac:dyDescent="0.15">
      <c r="A83" s="85" t="s">
        <v>218</v>
      </c>
      <c r="B83" s="85" t="s">
        <v>28</v>
      </c>
      <c r="C83" s="85" t="s">
        <v>195</v>
      </c>
      <c r="D83" s="85">
        <v>186</v>
      </c>
      <c r="E83" s="85">
        <v>44</v>
      </c>
      <c r="F83" s="85">
        <v>6</v>
      </c>
    </row>
    <row r="84" spans="1:6" x14ac:dyDescent="0.15">
      <c r="A84" s="85" t="s">
        <v>219</v>
      </c>
      <c r="B84" s="85" t="s">
        <v>35</v>
      </c>
      <c r="C84" s="85" t="s">
        <v>184</v>
      </c>
      <c r="D84" s="85">
        <v>191</v>
      </c>
      <c r="E84" s="85">
        <v>45</v>
      </c>
      <c r="F84" s="85">
        <v>6</v>
      </c>
    </row>
    <row r="85" spans="1:6" x14ac:dyDescent="0.15">
      <c r="A85" s="85" t="s">
        <v>220</v>
      </c>
      <c r="B85" s="85" t="s">
        <v>28</v>
      </c>
      <c r="C85" s="85" t="s">
        <v>191</v>
      </c>
      <c r="D85" s="85">
        <v>188</v>
      </c>
      <c r="E85" s="85">
        <v>45</v>
      </c>
      <c r="F85" s="85">
        <v>6</v>
      </c>
    </row>
    <row r="86" spans="1:6" x14ac:dyDescent="0.15">
      <c r="A86" s="85" t="s">
        <v>221</v>
      </c>
      <c r="B86" s="85" t="s">
        <v>28</v>
      </c>
      <c r="C86" s="85" t="s">
        <v>222</v>
      </c>
      <c r="D86" s="85">
        <v>204</v>
      </c>
      <c r="E86" s="85">
        <v>45</v>
      </c>
      <c r="F86" s="85">
        <v>6</v>
      </c>
    </row>
    <row r="87" spans="1:6" x14ac:dyDescent="0.15">
      <c r="A87" s="85" t="s">
        <v>223</v>
      </c>
      <c r="B87" s="85" t="s">
        <v>28</v>
      </c>
      <c r="C87" s="85" t="s">
        <v>191</v>
      </c>
      <c r="D87" s="85">
        <v>188</v>
      </c>
      <c r="E87" s="85">
        <v>42</v>
      </c>
      <c r="F87" s="85">
        <v>6</v>
      </c>
    </row>
    <row r="88" spans="1:6" x14ac:dyDescent="0.15">
      <c r="A88" s="85" t="s">
        <v>224</v>
      </c>
      <c r="B88" s="85" t="s">
        <v>28</v>
      </c>
      <c r="C88" s="85" t="s">
        <v>225</v>
      </c>
      <c r="D88" s="85">
        <v>192</v>
      </c>
      <c r="E88" s="85">
        <v>43</v>
      </c>
      <c r="F88" s="85">
        <v>6</v>
      </c>
    </row>
    <row r="89" spans="1:6" x14ac:dyDescent="0.15">
      <c r="A89" s="85" t="s">
        <v>226</v>
      </c>
      <c r="B89" s="85" t="s">
        <v>28</v>
      </c>
      <c r="C89" s="85" t="s">
        <v>186</v>
      </c>
      <c r="D89" s="85">
        <v>193</v>
      </c>
      <c r="E89" s="85">
        <v>44</v>
      </c>
      <c r="F89" s="85">
        <v>6</v>
      </c>
    </row>
    <row r="90" spans="1:6" x14ac:dyDescent="0.15">
      <c r="A90" s="85" t="s">
        <v>227</v>
      </c>
      <c r="B90" s="85" t="s">
        <v>35</v>
      </c>
      <c r="C90" s="85" t="s">
        <v>178</v>
      </c>
      <c r="D90" s="85">
        <v>189</v>
      </c>
      <c r="E90" s="85">
        <v>45</v>
      </c>
      <c r="F90" s="85">
        <v>6</v>
      </c>
    </row>
    <row r="91" spans="1:6" x14ac:dyDescent="0.15">
      <c r="A91" s="85" t="s">
        <v>228</v>
      </c>
      <c r="B91" s="85" t="s">
        <v>35</v>
      </c>
      <c r="C91" s="85" t="s">
        <v>186</v>
      </c>
      <c r="D91" s="85">
        <v>193</v>
      </c>
      <c r="E91" s="85">
        <v>44</v>
      </c>
      <c r="F91" s="85">
        <v>6</v>
      </c>
    </row>
    <row r="92" spans="1:6" x14ac:dyDescent="0.15">
      <c r="A92" s="85" t="s">
        <v>229</v>
      </c>
      <c r="B92" s="85" t="s">
        <v>35</v>
      </c>
      <c r="C92" s="85" t="s">
        <v>195</v>
      </c>
      <c r="D92" s="85">
        <v>186</v>
      </c>
      <c r="E92" s="85">
        <v>43</v>
      </c>
      <c r="F92" s="85">
        <v>6</v>
      </c>
    </row>
    <row r="93" spans="1:6" x14ac:dyDescent="0.15">
      <c r="A93" s="85" t="s">
        <v>230</v>
      </c>
      <c r="B93" s="85" t="s">
        <v>28</v>
      </c>
      <c r="C93" s="85" t="s">
        <v>180</v>
      </c>
      <c r="D93" s="85">
        <v>185</v>
      </c>
      <c r="E93" s="85">
        <v>43</v>
      </c>
      <c r="F93" s="85">
        <v>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 Coding</vt:lpstr>
      <vt:lpstr>BEZOS</vt:lpstr>
      <vt:lpstr>SIMMS</vt:lpstr>
      <vt:lpstr>MEG</vt:lpstr>
      <vt:lpstr>MMN</vt:lpstr>
      <vt:lpstr>Tone</vt:lpstr>
      <vt:lpstr>IDS</vt:lpstr>
      <vt:lpstr>simms_demographics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Kambiz Tavabi</cp:lastModifiedBy>
  <cp:revision>12</cp:revision>
  <dcterms:created xsi:type="dcterms:W3CDTF">2018-08-15T19:35:26Z</dcterms:created>
  <dcterms:modified xsi:type="dcterms:W3CDTF">2018-08-26T07:14:20Z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