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ata acq\"/>
    </mc:Choice>
  </mc:AlternateContent>
  <bookViews>
    <workbookView xWindow="0" yWindow="0" windowWidth="28800" windowHeight="12300"/>
  </bookViews>
  <sheets>
    <sheet name="Scaling" sheetId="11" r:id="rId1"/>
  </sheets>
  <calcPr calcId="162913" concurrentCalc="0"/>
</workbook>
</file>

<file path=xl/calcChain.xml><?xml version="1.0" encoding="utf-8"?>
<calcChain xmlns="http://schemas.openxmlformats.org/spreadsheetml/2006/main">
  <c r="I5" i="11" l="1"/>
  <c r="G5" i="11"/>
  <c r="G30" i="11"/>
  <c r="F30" i="11"/>
  <c r="E31" i="11"/>
  <c r="E30" i="11"/>
  <c r="I18" i="11"/>
  <c r="G18" i="11"/>
  <c r="G2" i="11"/>
  <c r="I2" i="11"/>
  <c r="K32" i="11"/>
  <c r="L32" i="11"/>
  <c r="M32" i="11"/>
  <c r="K21" i="11"/>
  <c r="K23" i="11"/>
  <c r="K24" i="11"/>
  <c r="K25" i="11"/>
  <c r="K26" i="11"/>
  <c r="K27" i="11"/>
  <c r="K28" i="11"/>
  <c r="K29" i="11"/>
  <c r="K30" i="11"/>
  <c r="K22" i="11"/>
  <c r="L22" i="11"/>
  <c r="M22" i="11"/>
  <c r="L23" i="11"/>
  <c r="M23" i="11"/>
  <c r="L24" i="11"/>
  <c r="M24" i="11"/>
  <c r="L25" i="11"/>
  <c r="M25" i="11"/>
  <c r="L26" i="11"/>
  <c r="M26" i="11"/>
  <c r="L27" i="11"/>
  <c r="M27" i="11"/>
  <c r="L28" i="11"/>
  <c r="M28" i="11"/>
  <c r="L29" i="11"/>
  <c r="M29" i="11"/>
  <c r="L30" i="11"/>
  <c r="M30" i="11"/>
  <c r="L21" i="11"/>
  <c r="M21" i="11"/>
  <c r="F27" i="11"/>
  <c r="L16" i="11"/>
  <c r="H5" i="11"/>
  <c r="M16" i="11"/>
  <c r="L11" i="11"/>
  <c r="M11" i="11"/>
  <c r="L12" i="11"/>
  <c r="M12" i="11"/>
  <c r="L13" i="11"/>
  <c r="M13" i="11"/>
  <c r="L14" i="11"/>
  <c r="M14" i="11"/>
  <c r="K7" i="11"/>
  <c r="K8" i="11"/>
  <c r="K9" i="11"/>
  <c r="K10" i="11"/>
  <c r="K11" i="11"/>
  <c r="K12" i="11"/>
  <c r="K13" i="11"/>
  <c r="K14" i="11"/>
  <c r="K6" i="11"/>
  <c r="L6" i="11"/>
  <c r="M6" i="11"/>
  <c r="L7" i="11"/>
  <c r="M7" i="11"/>
  <c r="L8" i="11"/>
  <c r="M8" i="11"/>
  <c r="L9" i="11"/>
  <c r="M9" i="11"/>
  <c r="L10" i="11"/>
  <c r="M10" i="11"/>
  <c r="K5" i="11"/>
  <c r="L5" i="11"/>
  <c r="M5" i="11"/>
  <c r="F24" i="11"/>
  <c r="F26" i="11"/>
  <c r="F23" i="11"/>
  <c r="F21" i="11"/>
  <c r="F20" i="11"/>
  <c r="G26" i="11"/>
  <c r="H27" i="11"/>
  <c r="I27" i="11"/>
  <c r="H26" i="11"/>
  <c r="I26" i="11"/>
  <c r="G23" i="11"/>
  <c r="H24" i="11"/>
  <c r="I24" i="11"/>
  <c r="H23" i="11"/>
  <c r="I23" i="11"/>
  <c r="G20" i="11"/>
  <c r="H21" i="11"/>
  <c r="I21" i="11"/>
  <c r="H20" i="11"/>
  <c r="I20" i="11"/>
  <c r="G11" i="11"/>
  <c r="H12" i="11"/>
  <c r="I12" i="11"/>
  <c r="H11" i="11"/>
  <c r="I11" i="11"/>
  <c r="G8" i="11"/>
  <c r="H9" i="11"/>
  <c r="I9" i="11"/>
  <c r="H8" i="11"/>
  <c r="I8" i="11"/>
  <c r="H6" i="11"/>
  <c r="I6" i="11"/>
</calcChain>
</file>

<file path=xl/sharedStrings.xml><?xml version="1.0" encoding="utf-8"?>
<sst xmlns="http://schemas.openxmlformats.org/spreadsheetml/2006/main" count="53" uniqueCount="29">
  <si>
    <t>FRONT TANK</t>
  </si>
  <si>
    <t>FEED TANK HIGH</t>
  </si>
  <si>
    <t>FEED TANK LOW</t>
  </si>
  <si>
    <t>INCHES</t>
  </si>
  <si>
    <t>Y = mX + b</t>
  </si>
  <si>
    <t>mA</t>
  </si>
  <si>
    <t>m = inches/mA</t>
  </si>
  <si>
    <t>m</t>
  </si>
  <si>
    <t>b</t>
  </si>
  <si>
    <t>mX</t>
  </si>
  <si>
    <t>Use 4mA to 20mA</t>
  </si>
  <si>
    <t>FEED TANK</t>
  </si>
  <si>
    <t>TANK 1</t>
  </si>
  <si>
    <t>TANK 1 HIGH</t>
  </si>
  <si>
    <t>TANK 1 LOW</t>
  </si>
  <si>
    <t>TANK 2</t>
  </si>
  <si>
    <t>TANK 2 HIGH</t>
  </si>
  <si>
    <t>TANK 2 LOW</t>
  </si>
  <si>
    <t>Y RAW</t>
  </si>
  <si>
    <t>Current</t>
  </si>
  <si>
    <t>XRAW</t>
  </si>
  <si>
    <t>BACK TANK</t>
  </si>
  <si>
    <t>Raw Current</t>
  </si>
  <si>
    <t>mX + b</t>
  </si>
  <si>
    <t>CHECK FRONT TANK</t>
  </si>
  <si>
    <t>CHECK BACK TANK</t>
  </si>
  <si>
    <t>Temerature</t>
  </si>
  <si>
    <t>FARENHEIT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</si>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</sst>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2" borderId="0" xfId="0" applyNumberFormat="1" applyFill="1" applyAlignment="1">
      <alignment horizontal="center"/>
    </xf>
    <xf numFmtId="0" fontId="1" fillId="0" borderId="0" xfId="0" applyFont="1" applyAlignment="1">
      <alignment horizontal="left" vertical="center"/>
    </xf>
    <xf numFmtId="11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32"/>
  <sheetViews>
    <sheetView tabSelected="1" topLeftCell="C1" zoomScale="89" zoomScaleNormal="89" workbookViewId="0">
      <selection activeCell="G5" sqref="G5"/>
    </sheetView>
  </sheetViews>
  <sheetFormatPr defaultRowHeight="15" x14ac:dyDescent="0.25"/>
  <cols>
    <col min="3" max="3" width="13.85546875" bestFit="1" customWidth="1"/>
    <col min="4" max="4" width="16.5703125" bestFit="1" customWidth="1"/>
    <col min="5" max="5" width="12.28515625" style="1" bestFit="1" customWidth="1"/>
    <col min="6" max="7" width="9.140625" style="2"/>
    <col min="8" max="8" width="13.42578125" style="1" bestFit="1" customWidth="1"/>
    <col min="9" max="9" width="9.5703125" style="1" bestFit="1" customWidth="1"/>
    <col min="11" max="11" width="12.85546875" style="1" bestFit="1" customWidth="1"/>
    <col min="12" max="12" width="9.5703125" style="1" bestFit="1" customWidth="1"/>
    <col min="13" max="13" width="9.5703125" style="2" bestFit="1" customWidth="1"/>
    <col min="14" max="14" width="9.140625" style="2"/>
  </cols>
  <sheetData>
    <row r="2" spans="3:14" x14ac:dyDescent="0.25">
      <c r="D2" s="5" t="s">
        <v>4</v>
      </c>
      <c r="E2" s="3" t="s">
        <v>0</v>
      </c>
      <c r="F2" s="4"/>
      <c r="G2" s="4">
        <f>+SLOPE(E5:E6,F5:F6)</f>
        <v>1608.1871345029244</v>
      </c>
      <c r="H2" s="5"/>
      <c r="I2" s="5">
        <f>INTERCEPT(E5:E6,F5:F6)</f>
        <v>-7.1564327485380161</v>
      </c>
    </row>
    <row r="3" spans="3:14" x14ac:dyDescent="0.25">
      <c r="D3" s="5" t="s">
        <v>6</v>
      </c>
      <c r="E3" s="4" t="s">
        <v>18</v>
      </c>
      <c r="F3" s="4" t="s">
        <v>20</v>
      </c>
      <c r="G3" s="4"/>
      <c r="H3" s="5"/>
      <c r="I3" s="5"/>
      <c r="K3" s="12" t="s">
        <v>24</v>
      </c>
      <c r="L3" s="5"/>
      <c r="M3" s="4"/>
      <c r="N3" s="4"/>
    </row>
    <row r="4" spans="3:14" x14ac:dyDescent="0.25">
      <c r="E4" s="5" t="s">
        <v>3</v>
      </c>
      <c r="F4" s="4" t="s">
        <v>5</v>
      </c>
      <c r="G4" s="4" t="s">
        <v>7</v>
      </c>
      <c r="H4" s="5" t="s">
        <v>9</v>
      </c>
      <c r="I4" s="5" t="s">
        <v>8</v>
      </c>
      <c r="K4" s="10" t="s">
        <v>22</v>
      </c>
      <c r="L4" s="10" t="s">
        <v>9</v>
      </c>
      <c r="M4" s="10" t="s">
        <v>23</v>
      </c>
      <c r="N4" s="1"/>
    </row>
    <row r="5" spans="3:14" x14ac:dyDescent="0.25">
      <c r="C5" s="3" t="s">
        <v>11</v>
      </c>
      <c r="D5" s="7" t="s">
        <v>1</v>
      </c>
      <c r="E5" s="1">
        <v>13.75</v>
      </c>
      <c r="F5" s="2">
        <v>1.2999999999999999E-2</v>
      </c>
      <c r="G5" s="2">
        <f>+(E5-E6)/(F5-F6)</f>
        <v>1608.1871345029242</v>
      </c>
      <c r="H5" s="15">
        <f>+G5*F5</f>
        <v>20.906432748538013</v>
      </c>
      <c r="I5" s="15">
        <f>+E5-H5</f>
        <v>-7.1564327485380126</v>
      </c>
      <c r="K5" s="1">
        <f>9*10^-3</f>
        <v>9.0000000000000011E-3</v>
      </c>
      <c r="L5" s="6">
        <f>+K5*$G$5</f>
        <v>14.47368421052632</v>
      </c>
      <c r="M5" s="9">
        <f>+L5+$I$5</f>
        <v>7.3172514619883078</v>
      </c>
      <c r="N5" s="9"/>
    </row>
    <row r="6" spans="3:14" x14ac:dyDescent="0.25">
      <c r="D6" s="7" t="s">
        <v>2</v>
      </c>
      <c r="E6" s="1">
        <v>8.25</v>
      </c>
      <c r="F6" s="2">
        <v>9.58E-3</v>
      </c>
      <c r="H6" s="15">
        <f>+G5*F6</f>
        <v>15.406432748538014</v>
      </c>
      <c r="I6" s="15">
        <f>+E6-H6</f>
        <v>-7.1564327485380144</v>
      </c>
      <c r="K6" s="1">
        <f>+K5+0.0005</f>
        <v>9.5000000000000015E-3</v>
      </c>
      <c r="L6" s="6">
        <f t="shared" ref="L6:L14" si="0">+K6*$G$5</f>
        <v>15.277777777777782</v>
      </c>
      <c r="M6" s="9">
        <f t="shared" ref="M6:M14" si="1">+L6+$I$5</f>
        <v>8.1213450292397695</v>
      </c>
      <c r="N6" s="8"/>
    </row>
    <row r="7" spans="3:14" x14ac:dyDescent="0.25">
      <c r="K7" s="1">
        <f t="shared" ref="K7:K14" si="2">+K6+0.0005</f>
        <v>1.0000000000000002E-2</v>
      </c>
      <c r="L7" s="6">
        <f t="shared" si="0"/>
        <v>16.081871345029246</v>
      </c>
      <c r="M7" s="9">
        <f t="shared" si="1"/>
        <v>8.9254385964912331</v>
      </c>
      <c r="N7" s="8"/>
    </row>
    <row r="8" spans="3:14" x14ac:dyDescent="0.25">
      <c r="C8" s="3" t="s">
        <v>12</v>
      </c>
      <c r="D8" t="s">
        <v>13</v>
      </c>
      <c r="E8" s="1">
        <v>9</v>
      </c>
      <c r="F8" s="2">
        <v>9.4999999999999998E-3</v>
      </c>
      <c r="G8" s="2">
        <f>+(E8-E9)/(+F8-F9)</f>
        <v>1675.977653631285</v>
      </c>
      <c r="H8" s="1">
        <f>+G8*F8</f>
        <v>15.921787709497206</v>
      </c>
      <c r="I8" s="6">
        <f>+E8-H8</f>
        <v>-6.921787709497206</v>
      </c>
      <c r="K8" s="1">
        <f t="shared" si="2"/>
        <v>1.0500000000000002E-2</v>
      </c>
      <c r="L8" s="6">
        <f t="shared" si="0"/>
        <v>16.885964912280709</v>
      </c>
      <c r="M8" s="9">
        <f t="shared" si="1"/>
        <v>9.7295321637426966</v>
      </c>
      <c r="N8" s="8"/>
    </row>
    <row r="9" spans="3:14" x14ac:dyDescent="0.25">
      <c r="D9" t="s">
        <v>14</v>
      </c>
      <c r="E9" s="1">
        <v>6</v>
      </c>
      <c r="F9" s="2">
        <v>7.7099999999999998E-3</v>
      </c>
      <c r="H9" s="1">
        <f>+G8*F9</f>
        <v>12.921787709497206</v>
      </c>
      <c r="I9" s="6">
        <f>+E9-H9</f>
        <v>-6.921787709497206</v>
      </c>
      <c r="K9" s="1">
        <f t="shared" si="2"/>
        <v>1.1000000000000003E-2</v>
      </c>
      <c r="L9" s="6">
        <f t="shared" si="0"/>
        <v>17.690058479532169</v>
      </c>
      <c r="M9" s="9">
        <f t="shared" si="1"/>
        <v>10.533625730994157</v>
      </c>
      <c r="N9" s="8"/>
    </row>
    <row r="10" spans="3:14" x14ac:dyDescent="0.25">
      <c r="K10" s="1">
        <f t="shared" si="2"/>
        <v>1.1500000000000003E-2</v>
      </c>
      <c r="L10" s="6">
        <f t="shared" si="0"/>
        <v>18.494152046783633</v>
      </c>
      <c r="M10" s="9">
        <f t="shared" si="1"/>
        <v>11.33771929824562</v>
      </c>
      <c r="N10" s="8"/>
    </row>
    <row r="11" spans="3:14" x14ac:dyDescent="0.25">
      <c r="C11" s="3" t="s">
        <v>15</v>
      </c>
      <c r="D11" t="s">
        <v>16</v>
      </c>
      <c r="E11" s="1">
        <v>9</v>
      </c>
      <c r="F11" s="2">
        <v>1.01E-2</v>
      </c>
      <c r="G11" s="2">
        <f>+(E11-E12)/(+F11-F12)</f>
        <v>1744.1860465116285</v>
      </c>
      <c r="H11" s="1">
        <f>+G11*F11</f>
        <v>17.616279069767447</v>
      </c>
      <c r="I11" s="6">
        <f>+E11-H11</f>
        <v>-8.6162790697674474</v>
      </c>
      <c r="K11" s="1">
        <f t="shared" si="2"/>
        <v>1.2000000000000004E-2</v>
      </c>
      <c r="L11" s="6">
        <f t="shared" si="0"/>
        <v>19.298245614035096</v>
      </c>
      <c r="M11" s="9">
        <f t="shared" si="1"/>
        <v>12.141812865497084</v>
      </c>
      <c r="N11" s="8"/>
    </row>
    <row r="12" spans="3:14" x14ac:dyDescent="0.25">
      <c r="D12" t="s">
        <v>17</v>
      </c>
      <c r="E12" s="1">
        <v>6</v>
      </c>
      <c r="F12" s="2">
        <v>8.3800000000000003E-3</v>
      </c>
      <c r="H12" s="1">
        <f>+G11*F12</f>
        <v>14.616279069767447</v>
      </c>
      <c r="I12" s="6">
        <f>+E12-H12</f>
        <v>-8.6162790697674474</v>
      </c>
      <c r="K12" s="1">
        <f t="shared" si="2"/>
        <v>1.2500000000000004E-2</v>
      </c>
      <c r="L12" s="6">
        <f t="shared" si="0"/>
        <v>20.10233918128656</v>
      </c>
      <c r="M12" s="9">
        <f t="shared" si="1"/>
        <v>12.945906432748547</v>
      </c>
      <c r="N12" s="8"/>
    </row>
    <row r="13" spans="3:14" x14ac:dyDescent="0.25">
      <c r="K13" s="1">
        <f t="shared" si="2"/>
        <v>1.3000000000000005E-2</v>
      </c>
      <c r="L13" s="6">
        <f t="shared" si="0"/>
        <v>20.906432748538023</v>
      </c>
      <c r="M13" s="9">
        <f t="shared" si="1"/>
        <v>13.750000000000011</v>
      </c>
      <c r="N13" s="8"/>
    </row>
    <row r="14" spans="3:14" x14ac:dyDescent="0.25">
      <c r="K14" s="1">
        <f t="shared" si="2"/>
        <v>1.3500000000000005E-2</v>
      </c>
      <c r="L14" s="6">
        <f t="shared" si="0"/>
        <v>21.710526315789483</v>
      </c>
      <c r="M14" s="9">
        <f t="shared" si="1"/>
        <v>14.554093567251471</v>
      </c>
      <c r="N14" s="8"/>
    </row>
    <row r="15" spans="3:14" x14ac:dyDescent="0.25">
      <c r="M15" s="8"/>
      <c r="N15" s="8"/>
    </row>
    <row r="16" spans="3:14" x14ac:dyDescent="0.25">
      <c r="D16" t="s">
        <v>4</v>
      </c>
      <c r="K16" s="10">
        <v>1.32E-2</v>
      </c>
      <c r="L16" s="10">
        <f>+K16*G5</f>
        <v>21.228070175438599</v>
      </c>
      <c r="M16" s="11">
        <f>+L16+I5</f>
        <v>14.071637426900587</v>
      </c>
    </row>
    <row r="17" spans="3:14" x14ac:dyDescent="0.25">
      <c r="D17" s="1" t="s">
        <v>6</v>
      </c>
      <c r="E17" s="3" t="s">
        <v>21</v>
      </c>
      <c r="F17" s="4"/>
      <c r="G17" s="4"/>
      <c r="H17" s="5"/>
      <c r="I17" s="5"/>
    </row>
    <row r="18" spans="3:14" x14ac:dyDescent="0.25">
      <c r="D18" s="1" t="s">
        <v>10</v>
      </c>
      <c r="E18" s="4" t="s">
        <v>18</v>
      </c>
      <c r="F18" s="4" t="s">
        <v>20</v>
      </c>
      <c r="G18" s="4">
        <f>+SLOPE(E20:E21,F20:F21)</f>
        <v>1524.3902439024391</v>
      </c>
      <c r="H18" s="5"/>
      <c r="I18" s="5">
        <f>+INTERCEPT(E20:E21,F20:F21)</f>
        <v>-5.6463414634146343</v>
      </c>
      <c r="K18" s="5"/>
      <c r="L18" s="5"/>
      <c r="M18" s="4"/>
      <c r="N18" s="4"/>
    </row>
    <row r="19" spans="3:14" x14ac:dyDescent="0.25">
      <c r="E19" s="5" t="s">
        <v>3</v>
      </c>
      <c r="F19" s="4" t="s">
        <v>5</v>
      </c>
      <c r="G19" s="4" t="s">
        <v>7</v>
      </c>
      <c r="H19" s="5" t="s">
        <v>9</v>
      </c>
      <c r="I19" s="5" t="s">
        <v>8</v>
      </c>
      <c r="K19" s="12" t="s">
        <v>25</v>
      </c>
      <c r="L19" s="5"/>
      <c r="M19" s="4"/>
      <c r="N19" s="1"/>
    </row>
    <row r="20" spans="3:14" x14ac:dyDescent="0.25">
      <c r="C20" s="3" t="s">
        <v>11</v>
      </c>
      <c r="D20" s="7" t="s">
        <v>1</v>
      </c>
      <c r="E20" s="1">
        <v>9.75</v>
      </c>
      <c r="F20" s="2">
        <f>10.1*10^-3</f>
        <v>1.01E-2</v>
      </c>
      <c r="G20" s="2">
        <f>+(E20-E21)/(F20-F21)</f>
        <v>1524.3902439024394</v>
      </c>
      <c r="H20" s="6">
        <f>+G20*F20</f>
        <v>15.396341463414636</v>
      </c>
      <c r="I20" s="6">
        <f>+E20-H20</f>
        <v>-5.6463414634146361</v>
      </c>
      <c r="K20" s="10" t="s">
        <v>22</v>
      </c>
      <c r="L20" s="10" t="s">
        <v>9</v>
      </c>
      <c r="M20" s="10" t="s">
        <v>23</v>
      </c>
      <c r="N20" s="9"/>
    </row>
    <row r="21" spans="3:14" x14ac:dyDescent="0.25">
      <c r="D21" s="7" t="s">
        <v>2</v>
      </c>
      <c r="E21" s="1">
        <v>6</v>
      </c>
      <c r="F21" s="2">
        <f>7.64*10^-3</f>
        <v>7.6400000000000001E-3</v>
      </c>
      <c r="H21" s="6">
        <f>+G20*F21</f>
        <v>11.646341463414636</v>
      </c>
      <c r="I21" s="6">
        <f>+E21-H21</f>
        <v>-5.6463414634146361</v>
      </c>
      <c r="K21" s="1">
        <f>10*10^-3</f>
        <v>0.01</v>
      </c>
      <c r="L21" s="6">
        <f>+$G$20*K21</f>
        <v>15.243902439024394</v>
      </c>
      <c r="M21" s="9">
        <f>+L21+$I$20</f>
        <v>9.597560975609758</v>
      </c>
      <c r="N21" s="8"/>
    </row>
    <row r="22" spans="3:14" x14ac:dyDescent="0.25">
      <c r="K22" s="1">
        <f>+K21+0.0005</f>
        <v>1.0500000000000001E-2</v>
      </c>
      <c r="L22" s="6">
        <f t="shared" ref="L22:L30" si="3">+$G$20*K22</f>
        <v>16.006097560975615</v>
      </c>
      <c r="M22" s="9">
        <f t="shared" ref="M22:M30" si="4">+L22+$I$20</f>
        <v>10.359756097560979</v>
      </c>
      <c r="N22" s="8"/>
    </row>
    <row r="23" spans="3:14" x14ac:dyDescent="0.25">
      <c r="C23" s="3" t="s">
        <v>12</v>
      </c>
      <c r="D23" t="s">
        <v>13</v>
      </c>
      <c r="E23" s="1">
        <v>12</v>
      </c>
      <c r="F23" s="2">
        <f>11.6*10^-3</f>
        <v>1.1599999999999999E-2</v>
      </c>
      <c r="G23" s="2">
        <f>+(E23-E24)/(+F23-F24)</f>
        <v>1646.0905349794243</v>
      </c>
      <c r="H23" s="1">
        <f>+G23*F23</f>
        <v>19.094650205761322</v>
      </c>
      <c r="I23" s="6">
        <f>+E23-H23</f>
        <v>-7.0946502057613223</v>
      </c>
      <c r="K23" s="1">
        <f t="shared" ref="K23:K30" si="5">+K22+0.0005</f>
        <v>1.1000000000000001E-2</v>
      </c>
      <c r="L23" s="6">
        <f t="shared" si="3"/>
        <v>16.768292682926834</v>
      </c>
      <c r="M23" s="9">
        <f t="shared" si="4"/>
        <v>11.121951219512198</v>
      </c>
      <c r="N23" s="8"/>
    </row>
    <row r="24" spans="3:14" x14ac:dyDescent="0.25">
      <c r="D24" t="s">
        <v>14</v>
      </c>
      <c r="E24" s="1">
        <v>4</v>
      </c>
      <c r="F24" s="2">
        <f>6.74*10^-3</f>
        <v>6.7400000000000003E-3</v>
      </c>
      <c r="H24" s="1">
        <f>+G23*F24</f>
        <v>11.094650205761321</v>
      </c>
      <c r="I24" s="6">
        <f>+E24-H24</f>
        <v>-7.0946502057613205</v>
      </c>
      <c r="K24" s="1">
        <f t="shared" si="5"/>
        <v>1.1500000000000002E-2</v>
      </c>
      <c r="L24" s="6">
        <f t="shared" si="3"/>
        <v>17.530487804878057</v>
      </c>
      <c r="M24" s="9">
        <f t="shared" si="4"/>
        <v>11.884146341463421</v>
      </c>
      <c r="N24" s="8"/>
    </row>
    <row r="25" spans="3:14" x14ac:dyDescent="0.25">
      <c r="K25" s="1">
        <f t="shared" si="5"/>
        <v>1.2000000000000002E-2</v>
      </c>
      <c r="L25" s="6">
        <f t="shared" si="3"/>
        <v>18.292682926829276</v>
      </c>
      <c r="M25" s="9">
        <f t="shared" si="4"/>
        <v>12.64634146341464</v>
      </c>
      <c r="N25" s="8"/>
    </row>
    <row r="26" spans="3:14" x14ac:dyDescent="0.25">
      <c r="C26" s="3" t="s">
        <v>15</v>
      </c>
      <c r="D26" t="s">
        <v>16</v>
      </c>
      <c r="E26" s="1">
        <v>12</v>
      </c>
      <c r="F26" s="2">
        <f>11.6*10^-3</f>
        <v>1.1599999999999999E-2</v>
      </c>
      <c r="G26" s="2">
        <f>+(E26-E27)/(+F26-F27)</f>
        <v>1622.7180527383368</v>
      </c>
      <c r="H26" s="1">
        <f>+G26*F26</f>
        <v>18.823529411764707</v>
      </c>
      <c r="I26" s="6">
        <f>+E26-H26</f>
        <v>-6.8235294117647065</v>
      </c>
      <c r="K26" s="1">
        <f t="shared" si="5"/>
        <v>1.2500000000000002E-2</v>
      </c>
      <c r="L26" s="6">
        <f t="shared" si="3"/>
        <v>19.054878048780495</v>
      </c>
      <c r="M26" s="9">
        <f t="shared" si="4"/>
        <v>13.408536585365859</v>
      </c>
      <c r="N26" s="8"/>
    </row>
    <row r="27" spans="3:14" x14ac:dyDescent="0.25">
      <c r="D27" t="s">
        <v>17</v>
      </c>
      <c r="E27" s="1">
        <v>4</v>
      </c>
      <c r="F27" s="2">
        <f>6.67*10^-3</f>
        <v>6.6699999999999997E-3</v>
      </c>
      <c r="H27" s="1">
        <f>+G26*F27</f>
        <v>10.823529411764707</v>
      </c>
      <c r="I27" s="6">
        <f>+E27-H27</f>
        <v>-6.8235294117647065</v>
      </c>
      <c r="K27" s="1">
        <f t="shared" si="5"/>
        <v>1.3000000000000003E-2</v>
      </c>
      <c r="L27" s="6">
        <f t="shared" si="3"/>
        <v>19.817073170731717</v>
      </c>
      <c r="M27" s="9">
        <f t="shared" si="4"/>
        <v>14.170731707317081</v>
      </c>
      <c r="N27" s="8"/>
    </row>
    <row r="28" spans="3:14" x14ac:dyDescent="0.25">
      <c r="K28" s="1">
        <f t="shared" si="5"/>
        <v>1.3500000000000003E-2</v>
      </c>
      <c r="L28" s="6">
        <f t="shared" si="3"/>
        <v>20.579268292682936</v>
      </c>
      <c r="M28" s="9">
        <f t="shared" si="4"/>
        <v>14.9329268292683</v>
      </c>
      <c r="N28" s="8"/>
    </row>
    <row r="29" spans="3:14" x14ac:dyDescent="0.25">
      <c r="C29" s="1" t="s">
        <v>27</v>
      </c>
      <c r="D29" s="1" t="s">
        <v>26</v>
      </c>
      <c r="E29" s="1" t="s">
        <v>19</v>
      </c>
      <c r="F29" s="2" t="s">
        <v>7</v>
      </c>
      <c r="G29" s="2" t="s">
        <v>8</v>
      </c>
      <c r="K29" s="1">
        <f t="shared" si="5"/>
        <v>1.4000000000000004E-2</v>
      </c>
      <c r="L29" s="6">
        <f t="shared" si="3"/>
        <v>21.341463414634156</v>
      </c>
      <c r="M29" s="9">
        <f t="shared" si="4"/>
        <v>15.695121951219519</v>
      </c>
      <c r="N29" s="8"/>
    </row>
    <row r="30" spans="3:14" x14ac:dyDescent="0.25">
      <c r="C30" s="1" t="s">
        <v>28</v>
      </c>
      <c r="D30" s="1">
        <v>150</v>
      </c>
      <c r="E30" s="1">
        <f>20*10^-3</f>
        <v>0.02</v>
      </c>
      <c r="F30" s="2">
        <f>+SLOPE(D30:D31,E30:E31)</f>
        <v>6250.0000000000009</v>
      </c>
      <c r="G30" s="2">
        <f>+INTERCEPT(D30:D31,E30:E31)</f>
        <v>24.999999999999986</v>
      </c>
      <c r="K30" s="1">
        <f t="shared" si="5"/>
        <v>1.4500000000000004E-2</v>
      </c>
      <c r="L30" s="6">
        <f t="shared" si="3"/>
        <v>22.103658536585378</v>
      </c>
      <c r="M30" s="9">
        <f t="shared" si="4"/>
        <v>16.457317073170742</v>
      </c>
    </row>
    <row r="31" spans="3:14" x14ac:dyDescent="0.25">
      <c r="D31" s="1">
        <v>50</v>
      </c>
      <c r="E31" s="1">
        <f>4*10^-3</f>
        <v>4.0000000000000001E-3</v>
      </c>
      <c r="M31" s="8"/>
    </row>
    <row r="32" spans="3:14" x14ac:dyDescent="0.25">
      <c r="K32" s="10">
        <f>10.1*10^-3</f>
        <v>1.01E-2</v>
      </c>
      <c r="L32" s="13">
        <f>+$G$20*K32</f>
        <v>15.396341463414636</v>
      </c>
      <c r="M32" s="14">
        <f>+L32+$I$20</f>
        <v>9.75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cgholmes</dc:creator>
  <cp:lastModifiedBy>Caudill, Katherine</cp:lastModifiedBy>
  <cp:lastPrinted>2016-05-10T17:52:31Z</cp:lastPrinted>
  <dcterms:created xsi:type="dcterms:W3CDTF">2014-08-26T01:56:22Z</dcterms:created>
  <dcterms:modified xsi:type="dcterms:W3CDTF">2019-11-20T00:02:49Z</dcterms:modified>
</cp:coreProperties>
</file>