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GH COURSES\2019 FALL\EETC 2351 LABVIEW\LABS\IN_CLASS_SOLUTIONS\EXER 4\"/>
    </mc:Choice>
  </mc:AlternateContent>
  <bookViews>
    <workbookView xWindow="0" yWindow="0" windowWidth="16815" windowHeight="7620" activeTab="2"/>
  </bookViews>
  <sheets>
    <sheet name="AMPLIFIER" sheetId="1" r:id="rId1"/>
    <sheet name="AC CIRCUIT" sheetId="2" r:id="rId2"/>
    <sheet name="CAPACITA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3" l="1"/>
  <c r="G22" i="3" s="1"/>
  <c r="G23" i="3" s="1"/>
  <c r="G24" i="3" s="1"/>
  <c r="G25" i="3" s="1"/>
  <c r="G20" i="3"/>
  <c r="E25" i="3"/>
  <c r="E23" i="3"/>
  <c r="F49" i="3"/>
  <c r="I20" i="3" l="1"/>
  <c r="C25" i="1"/>
  <c r="C24" i="1"/>
  <c r="E45" i="3"/>
  <c r="E37" i="3"/>
  <c r="I39" i="3" s="1"/>
  <c r="F45" i="3" l="1"/>
  <c r="E47" i="3"/>
  <c r="E39" i="3"/>
  <c r="F39" i="3"/>
  <c r="J39" i="3"/>
  <c r="G39" i="3"/>
  <c r="H39" i="3"/>
  <c r="F12" i="2"/>
  <c r="B12" i="2" s="1"/>
  <c r="C9" i="2" s="1"/>
  <c r="C14" i="2" s="1"/>
  <c r="B11" i="2"/>
  <c r="E12" i="2" s="1"/>
  <c r="B9" i="2"/>
  <c r="B14" i="2" s="1"/>
  <c r="E9" i="3"/>
  <c r="E10" i="3" s="1"/>
  <c r="I7" i="3" s="1"/>
  <c r="C22" i="1"/>
  <c r="C23" i="1" s="1"/>
  <c r="C20" i="1"/>
  <c r="C15" i="1"/>
  <c r="C16" i="1" s="1"/>
  <c r="C17" i="1" s="1"/>
  <c r="G45" i="3" l="1"/>
  <c r="G47" i="3" s="1"/>
  <c r="F47" i="3"/>
  <c r="C17" i="2"/>
  <c r="C15" i="2"/>
  <c r="C16" i="2" s="1"/>
  <c r="B16" i="2"/>
  <c r="B17" i="2"/>
  <c r="B15" i="2"/>
  <c r="H45" i="3"/>
  <c r="H47" i="3" s="1"/>
  <c r="E11" i="3"/>
  <c r="I10" i="3"/>
  <c r="I6" i="3"/>
  <c r="I9" i="3"/>
  <c r="I12" i="3"/>
  <c r="I8" i="3"/>
  <c r="I11" i="3"/>
  <c r="I19" i="3"/>
  <c r="I22" i="3"/>
  <c r="I25" i="3"/>
  <c r="I21" i="3"/>
  <c r="I23" i="3"/>
  <c r="I24" i="3"/>
  <c r="E24" i="3"/>
  <c r="C21" i="1"/>
  <c r="D21" i="1" s="1"/>
  <c r="C18" i="1"/>
  <c r="I45" i="3" l="1"/>
  <c r="I47" i="3" s="1"/>
  <c r="J45" i="3" l="1"/>
  <c r="J47" i="3" s="1"/>
</calcChain>
</file>

<file path=xl/sharedStrings.xml><?xml version="1.0" encoding="utf-8"?>
<sst xmlns="http://schemas.openxmlformats.org/spreadsheetml/2006/main" count="101" uniqueCount="63">
  <si>
    <t>LAB 4 CALCULATIONS</t>
  </si>
  <si>
    <t>VCC =</t>
  </si>
  <si>
    <t>RB1 =</t>
  </si>
  <si>
    <t>RB2 =</t>
  </si>
  <si>
    <t>RE =</t>
  </si>
  <si>
    <t>Re =</t>
  </si>
  <si>
    <t>RL =</t>
  </si>
  <si>
    <t>B =</t>
  </si>
  <si>
    <t>Vin =</t>
  </si>
  <si>
    <t>Vp-p</t>
  </si>
  <si>
    <t>VB = VCC* (RB2/(RB1+RB2)</t>
  </si>
  <si>
    <t xml:space="preserve">VB =  </t>
  </si>
  <si>
    <t>V</t>
  </si>
  <si>
    <t>VE = VB - .7 =</t>
  </si>
  <si>
    <t>IE = VE/(RE + Re)</t>
  </si>
  <si>
    <t>VC = VCC - (IE*RC) =</t>
  </si>
  <si>
    <t>RC =</t>
  </si>
  <si>
    <t>Av = (RC||RL)/RE +.025/IE)) =</t>
  </si>
  <si>
    <t>RC||RL =</t>
  </si>
  <si>
    <t>RE + .025/IE =</t>
  </si>
  <si>
    <t>Av = (RC||RL)/(RE +.025/IE)) =</t>
  </si>
  <si>
    <t>CHARGING</t>
  </si>
  <si>
    <r>
      <t>Vc = E*(1-exp^-t/</t>
    </r>
    <r>
      <rPr>
        <sz val="11"/>
        <color theme="1"/>
        <rFont val="Calibri"/>
        <family val="2"/>
      </rPr>
      <t>ꚍ)</t>
    </r>
  </si>
  <si>
    <t>DISCHARGING</t>
  </si>
  <si>
    <r>
      <t>Vc = E*exp^-t/</t>
    </r>
    <r>
      <rPr>
        <sz val="11"/>
        <color theme="1"/>
        <rFont val="Calibri"/>
        <family val="2"/>
      </rPr>
      <t>ꚍ</t>
    </r>
  </si>
  <si>
    <t>CAPACITANCE</t>
  </si>
  <si>
    <t>E =</t>
  </si>
  <si>
    <t>R1 =</t>
  </si>
  <si>
    <t>Ω</t>
  </si>
  <si>
    <t>C =</t>
  </si>
  <si>
    <t>R2 =</t>
  </si>
  <si>
    <t>F</t>
  </si>
  <si>
    <t>ꚍ1 =R1*C =</t>
  </si>
  <si>
    <t>ꚍ2 =R2*C =</t>
  </si>
  <si>
    <t xml:space="preserve"> SEC</t>
  </si>
  <si>
    <t xml:space="preserve">ꚍ1 =R1*C </t>
  </si>
  <si>
    <t>S</t>
  </si>
  <si>
    <t xml:space="preserve">ꚍ2 =R2*C </t>
  </si>
  <si>
    <t>TC</t>
  </si>
  <si>
    <t>V =</t>
  </si>
  <si>
    <t>C1 =</t>
  </si>
  <si>
    <t>L1 =</t>
  </si>
  <si>
    <t>Z = 40 -J30</t>
  </si>
  <si>
    <t>X</t>
  </si>
  <si>
    <t>Ө = RAD</t>
  </si>
  <si>
    <t>Ө = DEG</t>
  </si>
  <si>
    <t>I =V/Z =</t>
  </si>
  <si>
    <t xml:space="preserve">VR = </t>
  </si>
  <si>
    <t xml:space="preserve">VL = </t>
  </si>
  <si>
    <t>VC =</t>
  </si>
  <si>
    <t>R =</t>
  </si>
  <si>
    <t>ohms</t>
  </si>
  <si>
    <t>ꚍ = R*C =</t>
  </si>
  <si>
    <t>Vc =</t>
  </si>
  <si>
    <t>t =</t>
  </si>
  <si>
    <t>Vc = E*(1-exp(-t/ꚍ)</t>
  </si>
  <si>
    <t>Vc = E*exp(-t/ꚍ)</t>
  </si>
  <si>
    <t>Vout =</t>
  </si>
  <si>
    <t>Zin =</t>
  </si>
  <si>
    <t>B*(RE + .025/IE) =</t>
  </si>
  <si>
    <t>5.7kohms</t>
  </si>
  <si>
    <t xml:space="preserve">Z = sqrt(40^2+30^2) </t>
  </si>
  <si>
    <t>Ө = ATAN(-30/40)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</si>
</sst>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;[Red]\(0.00\)"/>
    <numFmt numFmtId="165" formatCode="0.0_);[Red]\(0.0\)"/>
    <numFmt numFmtId="166" formatCode="0.0"/>
    <numFmt numFmtId="167" formatCode="0.000"/>
    <numFmt numFmtId="168" formatCode="0_);[Red]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VC  CHARGING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CAPACITANCE!$H$6:$H$12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CAPACITANCE!$I$6:$I$12</c:f>
              <c:numCache>
                <c:formatCode>0.00</c:formatCode>
                <c:ptCount val="7"/>
                <c:pt idx="0">
                  <c:v>0</c:v>
                </c:pt>
                <c:pt idx="1">
                  <c:v>6.3212055882855767</c:v>
                </c:pt>
                <c:pt idx="2">
                  <c:v>8.6466471676338728</c:v>
                </c:pt>
                <c:pt idx="3">
                  <c:v>9.5021293163213603</c:v>
                </c:pt>
                <c:pt idx="4">
                  <c:v>9.8168436111126578</c:v>
                </c:pt>
                <c:pt idx="5">
                  <c:v>9.9326205300091459</c:v>
                </c:pt>
                <c:pt idx="6">
                  <c:v>9.9752124782333365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7-4B89-B7F7-C888EC004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196911"/>
        <c:axId val="1295551503"/>
      </c:scatterChart>
      <c:valAx>
        <c:axId val="1293196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51503"/>
        <c:crosses val="autoZero"/>
        <c:crossBetween val="midCat"/>
      </c:valAx>
      <c:valAx>
        <c:axId val="129555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911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CAP DISCHARGING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CAPACITANCE!$H$19:$H$25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CAPACITANCE!$I$19:$I$25</c:f>
              <c:numCache>
                <c:formatCode>0.000</c:formatCode>
                <c:ptCount val="7"/>
                <c:pt idx="0" formatCode="General">
                  <c:v>10</c:v>
                </c:pt>
                <c:pt idx="1">
                  <c:v>3.6787944117144233</c:v>
                </c:pt>
                <c:pt idx="2">
                  <c:v>1.353352832366127</c:v>
                </c:pt>
                <c:pt idx="3">
                  <c:v>0.49787068367863946</c:v>
                </c:pt>
                <c:pt idx="4">
                  <c:v>0.18315638888734179</c:v>
                </c:pt>
                <c:pt idx="5">
                  <c:v>6.7379469990854673E-2</c:v>
                </c:pt>
                <c:pt idx="6">
                  <c:v>2.4787521766663587E-2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D-4DFA-BAEF-AF06FA8EE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729615"/>
        <c:axId val="1460728367"/>
      </c:scatterChart>
      <c:valAx>
        <c:axId val="146072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CONSTANTS T = .5s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28367"/>
        <c:crosses val="autoZero"/>
        <c:crossBetween val="midCat"/>
      </c:valAx>
      <c:valAx>
        <c:axId val="14607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2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0</xdr:row>
      <xdr:rowOff>95250</xdr:rowOff>
    </xdr:from>
    <xdr:to>
      <xdr:col>17</xdr:col>
      <xdr:colOff>152400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17</xdr:row>
      <xdr:rowOff>9525</xdr:rowOff>
    </xdr:from>
    <xdr:to>
      <xdr:col>17</xdr:col>
      <xdr:colOff>247650</xdr:colOff>
      <xdr:row>31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130" zoomScaleNormal="130" workbookViewId="0">
      <selection activeCell="E5" sqref="E5"/>
    </sheetView>
  </sheetViews>
  <sheetFormatPr defaultRowHeight="15" x14ac:dyDescent="0.25"/>
  <cols>
    <col min="2" max="2" width="26.7109375" bestFit="1" customWidth="1"/>
    <col min="3" max="3" width="12" style="1" bestFit="1" customWidth="1"/>
    <col min="4" max="4" width="9.140625" style="1"/>
  </cols>
  <sheetData>
    <row r="2" spans="2:4" x14ac:dyDescent="0.25">
      <c r="B2" s="7" t="s">
        <v>0</v>
      </c>
    </row>
    <row r="4" spans="2:4" x14ac:dyDescent="0.25">
      <c r="B4" t="s">
        <v>1</v>
      </c>
      <c r="C4" s="8">
        <v>16</v>
      </c>
    </row>
    <row r="5" spans="2:4" x14ac:dyDescent="0.25">
      <c r="B5" t="s">
        <v>2</v>
      </c>
      <c r="C5" s="8">
        <v>50000</v>
      </c>
    </row>
    <row r="6" spans="2:4" x14ac:dyDescent="0.25">
      <c r="B6" t="s">
        <v>3</v>
      </c>
      <c r="C6" s="8">
        <v>15000</v>
      </c>
    </row>
    <row r="7" spans="2:4" x14ac:dyDescent="0.25">
      <c r="B7" t="s">
        <v>4</v>
      </c>
      <c r="C7" s="8">
        <v>100</v>
      </c>
    </row>
    <row r="8" spans="2:4" x14ac:dyDescent="0.25">
      <c r="B8" t="s">
        <v>5</v>
      </c>
      <c r="C8" s="8">
        <v>1400</v>
      </c>
    </row>
    <row r="9" spans="2:4" x14ac:dyDescent="0.25">
      <c r="B9" t="s">
        <v>16</v>
      </c>
      <c r="C9" s="8">
        <v>4000</v>
      </c>
    </row>
    <row r="10" spans="2:4" x14ac:dyDescent="0.25">
      <c r="B10" t="s">
        <v>6</v>
      </c>
      <c r="C10" s="8">
        <v>10000</v>
      </c>
    </row>
    <row r="11" spans="2:4" x14ac:dyDescent="0.25">
      <c r="B11" t="s">
        <v>7</v>
      </c>
      <c r="C11" s="8">
        <v>100</v>
      </c>
    </row>
    <row r="12" spans="2:4" x14ac:dyDescent="0.25">
      <c r="B12" t="s">
        <v>8</v>
      </c>
      <c r="C12" s="8">
        <v>0.2</v>
      </c>
      <c r="D12" s="8" t="s">
        <v>9</v>
      </c>
    </row>
    <row r="14" spans="2:4" x14ac:dyDescent="0.25">
      <c r="B14" t="s">
        <v>10</v>
      </c>
    </row>
    <row r="15" spans="2:4" x14ac:dyDescent="0.25">
      <c r="B15" t="s">
        <v>11</v>
      </c>
      <c r="C15" s="23">
        <f>+C4*(C6/(C6+C5))</f>
        <v>3.6923076923076925</v>
      </c>
      <c r="D15" s="8" t="s">
        <v>12</v>
      </c>
    </row>
    <row r="16" spans="2:4" x14ac:dyDescent="0.25">
      <c r="B16" t="s">
        <v>13</v>
      </c>
      <c r="C16" s="23">
        <f>+C15-0.7</f>
        <v>2.9923076923076923</v>
      </c>
      <c r="D16" s="8" t="s">
        <v>12</v>
      </c>
    </row>
    <row r="17" spans="2:4" x14ac:dyDescent="0.25">
      <c r="B17" t="s">
        <v>14</v>
      </c>
      <c r="C17" s="24">
        <f>+C16/(C7+C8)</f>
        <v>1.9948717948717947E-3</v>
      </c>
    </row>
    <row r="18" spans="2:4" x14ac:dyDescent="0.25">
      <c r="B18" t="s">
        <v>15</v>
      </c>
      <c r="C18" s="26">
        <f>+C4-C17*C9</f>
        <v>8.0205128205128204</v>
      </c>
    </row>
    <row r="19" spans="2:4" x14ac:dyDescent="0.25">
      <c r="B19" t="s">
        <v>17</v>
      </c>
      <c r="C19" s="3"/>
    </row>
    <row r="20" spans="2:4" x14ac:dyDescent="0.25">
      <c r="B20" t="s">
        <v>18</v>
      </c>
      <c r="C20" s="26">
        <f>+(C9*C10)/(C9+C10)</f>
        <v>2857.1428571428573</v>
      </c>
    </row>
    <row r="21" spans="2:4" x14ac:dyDescent="0.25">
      <c r="B21" t="s">
        <v>19</v>
      </c>
      <c r="C21" s="3">
        <f>+C7+0.025/C17</f>
        <v>112.53213367609254</v>
      </c>
      <c r="D21" s="22">
        <f>+C20/C21</f>
        <v>25.389573305050178</v>
      </c>
    </row>
    <row r="22" spans="2:4" x14ac:dyDescent="0.25">
      <c r="B22" t="s">
        <v>20</v>
      </c>
      <c r="C22" s="25">
        <f>+((C9*C10)/(C9+C10))/(C7+0.025/C17)</f>
        <v>25.389573305050178</v>
      </c>
    </row>
    <row r="23" spans="2:4" x14ac:dyDescent="0.25">
      <c r="B23" t="s">
        <v>57</v>
      </c>
      <c r="C23" s="23">
        <f>+C22*C12</f>
        <v>5.0779146610100359</v>
      </c>
    </row>
    <row r="24" spans="2:4" x14ac:dyDescent="0.25">
      <c r="B24" t="s">
        <v>59</v>
      </c>
      <c r="C24" s="2">
        <f>+C11*C21</f>
        <v>11253.213367609254</v>
      </c>
    </row>
    <row r="25" spans="2:4" x14ac:dyDescent="0.25">
      <c r="B25" t="s">
        <v>58</v>
      </c>
      <c r="C25" s="21">
        <f>1/(1/C5+1/C6+1/C24)</f>
        <v>5697.026223889985</v>
      </c>
      <c r="D25" s="8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opLeftCell="A4" zoomScale="140" zoomScaleNormal="140" workbookViewId="0">
      <selection activeCell="C17" sqref="C17"/>
    </sheetView>
  </sheetViews>
  <sheetFormatPr defaultRowHeight="15" x14ac:dyDescent="0.25"/>
  <cols>
    <col min="1" max="1" width="19.140625" bestFit="1" customWidth="1"/>
    <col min="2" max="2" width="9.140625" style="1"/>
    <col min="3" max="3" width="7.140625" style="11" bestFit="1" customWidth="1"/>
    <col min="4" max="4" width="3.85546875" style="1" customWidth="1"/>
  </cols>
  <sheetData>
    <row r="4" spans="1:6" x14ac:dyDescent="0.25">
      <c r="A4" t="s">
        <v>39</v>
      </c>
      <c r="B4" s="1">
        <v>120</v>
      </c>
      <c r="C4" s="11">
        <v>0</v>
      </c>
    </row>
    <row r="5" spans="1:6" x14ac:dyDescent="0.25">
      <c r="A5" t="s">
        <v>27</v>
      </c>
      <c r="B5" s="1">
        <v>40</v>
      </c>
      <c r="C5" s="11">
        <v>0</v>
      </c>
      <c r="D5" s="10" t="s">
        <v>28</v>
      </c>
    </row>
    <row r="6" spans="1:6" x14ac:dyDescent="0.25">
      <c r="A6" t="s">
        <v>40</v>
      </c>
      <c r="B6" s="1">
        <v>50</v>
      </c>
      <c r="C6" s="11">
        <v>-90</v>
      </c>
      <c r="D6" s="10" t="s">
        <v>28</v>
      </c>
    </row>
    <row r="7" spans="1:6" x14ac:dyDescent="0.25">
      <c r="A7" t="s">
        <v>41</v>
      </c>
      <c r="B7" s="1">
        <v>20</v>
      </c>
      <c r="C7" s="11">
        <v>90</v>
      </c>
      <c r="D7" s="10" t="s">
        <v>28</v>
      </c>
    </row>
    <row r="8" spans="1:6" x14ac:dyDescent="0.25">
      <c r="A8" t="s">
        <v>42</v>
      </c>
    </row>
    <row r="9" spans="1:6" x14ac:dyDescent="0.25">
      <c r="A9" t="s">
        <v>61</v>
      </c>
      <c r="B9" s="1">
        <f>+SQRT(40^2+30^2)</f>
        <v>50</v>
      </c>
      <c r="C9" s="12">
        <f>+B12</f>
        <v>-36.86989764584402</v>
      </c>
    </row>
    <row r="10" spans="1:6" x14ac:dyDescent="0.25">
      <c r="A10" s="4" t="s">
        <v>62</v>
      </c>
      <c r="C10" s="12"/>
    </row>
    <row r="11" spans="1:6" x14ac:dyDescent="0.25">
      <c r="A11" s="4" t="s">
        <v>44</v>
      </c>
      <c r="B11" s="1">
        <f>+ATAN(-30/40)</f>
        <v>-0.64350110879328437</v>
      </c>
      <c r="E11" s="1" t="s">
        <v>43</v>
      </c>
      <c r="F11" s="1">
        <v>180</v>
      </c>
    </row>
    <row r="12" spans="1:6" x14ac:dyDescent="0.25">
      <c r="A12" s="4" t="s">
        <v>45</v>
      </c>
      <c r="B12" s="2">
        <f>+(F11/F12)*E12</f>
        <v>-36.86989764584402</v>
      </c>
      <c r="E12" s="1">
        <f>+B11</f>
        <v>-0.64350110879328437</v>
      </c>
      <c r="F12" s="1">
        <f>+PI()</f>
        <v>3.1415926535897931</v>
      </c>
    </row>
    <row r="14" spans="1:6" x14ac:dyDescent="0.25">
      <c r="A14" t="s">
        <v>46</v>
      </c>
      <c r="B14" s="1">
        <f>+B4/B9</f>
        <v>2.4</v>
      </c>
      <c r="C14" s="12">
        <f>-C9</f>
        <v>36.86989764584402</v>
      </c>
    </row>
    <row r="15" spans="1:6" x14ac:dyDescent="0.25">
      <c r="A15" t="s">
        <v>47</v>
      </c>
      <c r="B15" s="1">
        <f>+B14*B5</f>
        <v>96</v>
      </c>
      <c r="C15" s="12">
        <f>+C14</f>
        <v>36.86989764584402</v>
      </c>
    </row>
    <row r="16" spans="1:6" x14ac:dyDescent="0.25">
      <c r="A16" t="s">
        <v>48</v>
      </c>
      <c r="B16" s="1">
        <f>+B14*B7</f>
        <v>48</v>
      </c>
      <c r="C16" s="12">
        <f>+C7+C15</f>
        <v>126.86989764584402</v>
      </c>
    </row>
    <row r="17" spans="1:3" x14ac:dyDescent="0.25">
      <c r="A17" t="s">
        <v>49</v>
      </c>
      <c r="B17" s="1">
        <f>+B14*B6</f>
        <v>120</v>
      </c>
      <c r="C17" s="12">
        <f>+C14+C6</f>
        <v>-53.13010235415598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1"/>
  <sheetViews>
    <sheetView tabSelected="1" topLeftCell="A16" workbookViewId="0">
      <selection activeCell="I24" sqref="I24"/>
    </sheetView>
  </sheetViews>
  <sheetFormatPr defaultRowHeight="15" x14ac:dyDescent="0.25"/>
  <cols>
    <col min="4" max="4" width="13.85546875" customWidth="1"/>
    <col min="5" max="5" width="18.42578125" style="1" customWidth="1"/>
    <col min="8" max="9" width="9.140625" style="1"/>
  </cols>
  <sheetData>
    <row r="1" spans="4:9" x14ac:dyDescent="0.25">
      <c r="D1" s="7" t="s">
        <v>25</v>
      </c>
    </row>
    <row r="2" spans="4:9" x14ac:dyDescent="0.25">
      <c r="D2" s="7" t="s">
        <v>21</v>
      </c>
      <c r="E2" s="1" t="s">
        <v>22</v>
      </c>
    </row>
    <row r="3" spans="4:9" x14ac:dyDescent="0.25">
      <c r="H3" s="8" t="s">
        <v>21</v>
      </c>
    </row>
    <row r="4" spans="4:9" x14ac:dyDescent="0.25">
      <c r="D4" s="7" t="s">
        <v>23</v>
      </c>
      <c r="E4" s="1" t="s">
        <v>24</v>
      </c>
      <c r="H4" s="9" t="s">
        <v>35</v>
      </c>
      <c r="I4" s="8"/>
    </row>
    <row r="5" spans="4:9" x14ac:dyDescent="0.25">
      <c r="H5" s="8" t="s">
        <v>34</v>
      </c>
      <c r="I5" s="8" t="s">
        <v>12</v>
      </c>
    </row>
    <row r="6" spans="4:9" x14ac:dyDescent="0.25">
      <c r="D6" t="s">
        <v>26</v>
      </c>
      <c r="E6" s="1">
        <v>10</v>
      </c>
      <c r="F6" t="s">
        <v>12</v>
      </c>
      <c r="H6" s="1">
        <v>0</v>
      </c>
      <c r="I6" s="2">
        <f>+$E$6*(1-EXP(-H6/$E$10))</f>
        <v>0</v>
      </c>
    </row>
    <row r="7" spans="4:9" x14ac:dyDescent="0.25">
      <c r="D7" t="s">
        <v>27</v>
      </c>
      <c r="E7" s="1">
        <v>10000</v>
      </c>
      <c r="F7" s="4" t="s">
        <v>28</v>
      </c>
      <c r="H7" s="1">
        <v>1</v>
      </c>
      <c r="I7" s="2">
        <f t="shared" ref="I7:I12" si="0">+$E$6*(1-EXP(-H7/$E$10))</f>
        <v>6.3212055882855767</v>
      </c>
    </row>
    <row r="8" spans="4:9" x14ac:dyDescent="0.25">
      <c r="D8" t="s">
        <v>30</v>
      </c>
      <c r="E8" s="1">
        <v>5000</v>
      </c>
      <c r="F8" s="4" t="s">
        <v>28</v>
      </c>
      <c r="H8" s="1">
        <v>2</v>
      </c>
      <c r="I8" s="2">
        <f t="shared" si="0"/>
        <v>8.6466471676338728</v>
      </c>
    </row>
    <row r="9" spans="4:9" x14ac:dyDescent="0.25">
      <c r="D9" t="s">
        <v>29</v>
      </c>
      <c r="E9" s="5">
        <f>100*10^-6</f>
        <v>9.9999999999999991E-5</v>
      </c>
      <c r="F9" s="4" t="s">
        <v>31</v>
      </c>
      <c r="H9" s="1">
        <v>3</v>
      </c>
      <c r="I9" s="2">
        <f t="shared" si="0"/>
        <v>9.5021293163213603</v>
      </c>
    </row>
    <row r="10" spans="4:9" x14ac:dyDescent="0.25">
      <c r="D10" s="4" t="s">
        <v>32</v>
      </c>
      <c r="E10" s="1">
        <f>+E7*E9</f>
        <v>0.99999999999999989</v>
      </c>
      <c r="F10" s="4" t="s">
        <v>36</v>
      </c>
      <c r="H10" s="1">
        <v>4</v>
      </c>
      <c r="I10" s="2">
        <f t="shared" si="0"/>
        <v>9.8168436111126578</v>
      </c>
    </row>
    <row r="11" spans="4:9" x14ac:dyDescent="0.25">
      <c r="D11" s="4" t="s">
        <v>33</v>
      </c>
      <c r="E11" s="1">
        <f>+E8*E9</f>
        <v>0.49999999999999994</v>
      </c>
      <c r="F11" s="4" t="s">
        <v>36</v>
      </c>
      <c r="H11" s="1">
        <v>5</v>
      </c>
      <c r="I11" s="2">
        <f t="shared" si="0"/>
        <v>9.9326205300091459</v>
      </c>
    </row>
    <row r="12" spans="4:9" x14ac:dyDescent="0.25">
      <c r="H12" s="1">
        <v>6</v>
      </c>
      <c r="I12" s="2">
        <f t="shared" si="0"/>
        <v>9.9752124782333365</v>
      </c>
    </row>
    <row r="18" spans="4:9" x14ac:dyDescent="0.25">
      <c r="G18" s="9" t="s">
        <v>37</v>
      </c>
      <c r="H18" s="8" t="s">
        <v>38</v>
      </c>
      <c r="I18" s="8" t="s">
        <v>12</v>
      </c>
    </row>
    <row r="19" spans="4:9" x14ac:dyDescent="0.25">
      <c r="D19" t="s">
        <v>23</v>
      </c>
      <c r="G19" s="1">
        <v>0</v>
      </c>
      <c r="H19" s="1">
        <v>0</v>
      </c>
      <c r="I19" s="1">
        <f t="shared" ref="I19:I25" si="1">+$E$20*EXP(-G19/$E$25)</f>
        <v>10</v>
      </c>
    </row>
    <row r="20" spans="4:9" x14ac:dyDescent="0.25">
      <c r="D20" t="s">
        <v>26</v>
      </c>
      <c r="E20" s="1">
        <v>10</v>
      </c>
      <c r="F20" t="s">
        <v>12</v>
      </c>
      <c r="G20" s="1">
        <f>+G19+0.5</f>
        <v>0.5</v>
      </c>
      <c r="H20" s="1">
        <v>1</v>
      </c>
      <c r="I20" s="6">
        <f t="shared" si="1"/>
        <v>3.6787944117144233</v>
      </c>
    </row>
    <row r="21" spans="4:9" x14ac:dyDescent="0.25">
      <c r="D21" t="s">
        <v>27</v>
      </c>
      <c r="E21" s="1">
        <v>1000</v>
      </c>
      <c r="F21" s="4" t="s">
        <v>28</v>
      </c>
      <c r="G21" s="1">
        <f t="shared" ref="G21:G25" si="2">+G20+0.5</f>
        <v>1</v>
      </c>
      <c r="H21" s="1">
        <v>2</v>
      </c>
      <c r="I21" s="6">
        <f t="shared" si="1"/>
        <v>1.353352832366127</v>
      </c>
    </row>
    <row r="22" spans="4:9" x14ac:dyDescent="0.25">
      <c r="D22" t="s">
        <v>30</v>
      </c>
      <c r="E22" s="1">
        <v>500</v>
      </c>
      <c r="F22" s="4" t="s">
        <v>28</v>
      </c>
      <c r="G22" s="1">
        <f t="shared" si="2"/>
        <v>1.5</v>
      </c>
      <c r="H22" s="1">
        <v>3</v>
      </c>
      <c r="I22" s="6">
        <f t="shared" si="1"/>
        <v>0.49787068367863946</v>
      </c>
    </row>
    <row r="23" spans="4:9" x14ac:dyDescent="0.25">
      <c r="D23" t="s">
        <v>29</v>
      </c>
      <c r="E23" s="5">
        <f>1*10^-3</f>
        <v>1E-3</v>
      </c>
      <c r="F23" s="4" t="s">
        <v>31</v>
      </c>
      <c r="G23" s="1">
        <f t="shared" si="2"/>
        <v>2</v>
      </c>
      <c r="H23" s="1">
        <v>4</v>
      </c>
      <c r="I23" s="6">
        <f t="shared" si="1"/>
        <v>0.18315638888734179</v>
      </c>
    </row>
    <row r="24" spans="4:9" x14ac:dyDescent="0.25">
      <c r="D24" s="4" t="s">
        <v>32</v>
      </c>
      <c r="E24" s="1">
        <f>+E21*E23</f>
        <v>1</v>
      </c>
      <c r="F24" s="4" t="s">
        <v>36</v>
      </c>
      <c r="G24" s="1">
        <f t="shared" si="2"/>
        <v>2.5</v>
      </c>
      <c r="H24" s="1">
        <v>5</v>
      </c>
      <c r="I24" s="6">
        <f t="shared" si="1"/>
        <v>6.7379469990854673E-2</v>
      </c>
    </row>
    <row r="25" spans="4:9" x14ac:dyDescent="0.25">
      <c r="D25" s="4" t="s">
        <v>33</v>
      </c>
      <c r="E25" s="1">
        <f>+E22*E23</f>
        <v>0.5</v>
      </c>
      <c r="F25" s="4" t="s">
        <v>36</v>
      </c>
      <c r="G25" s="1">
        <f t="shared" si="2"/>
        <v>3</v>
      </c>
      <c r="H25" s="1">
        <v>6</v>
      </c>
      <c r="I25" s="6">
        <f t="shared" si="1"/>
        <v>2.4787521766663587E-2</v>
      </c>
    </row>
    <row r="33" spans="4:12" ht="15.75" x14ac:dyDescent="0.25">
      <c r="D33" s="16" t="s">
        <v>21</v>
      </c>
      <c r="E33" s="17" t="s">
        <v>55</v>
      </c>
      <c r="F33" s="13"/>
      <c r="G33" s="13"/>
      <c r="H33" s="17"/>
      <c r="I33" s="17"/>
      <c r="J33" s="13"/>
      <c r="K33" s="13"/>
      <c r="L33" s="13"/>
    </row>
    <row r="34" spans="4:12" ht="15.75" x14ac:dyDescent="0.25">
      <c r="D34" s="13" t="s">
        <v>26</v>
      </c>
      <c r="E34" s="17">
        <v>10</v>
      </c>
      <c r="F34" s="13" t="s">
        <v>12</v>
      </c>
      <c r="G34" s="13"/>
      <c r="H34" s="17"/>
      <c r="I34" s="17"/>
      <c r="J34" s="13"/>
      <c r="K34" s="13"/>
      <c r="L34" s="13"/>
    </row>
    <row r="35" spans="4:12" ht="15.75" x14ac:dyDescent="0.25">
      <c r="D35" s="13" t="s">
        <v>50</v>
      </c>
      <c r="E35" s="17">
        <v>1000</v>
      </c>
      <c r="F35" s="13" t="s">
        <v>51</v>
      </c>
      <c r="G35" s="13"/>
      <c r="H35" s="17"/>
      <c r="I35" s="17"/>
      <c r="J35" s="13"/>
      <c r="K35" s="13"/>
      <c r="L35" s="13"/>
    </row>
    <row r="36" spans="4:12" ht="15.75" x14ac:dyDescent="0.25">
      <c r="D36" s="13" t="s">
        <v>29</v>
      </c>
      <c r="E36" s="17">
        <v>1E-3</v>
      </c>
      <c r="F36" s="13" t="s">
        <v>31</v>
      </c>
      <c r="G36" s="13"/>
      <c r="H36" s="17"/>
      <c r="I36" s="17"/>
      <c r="J36" s="13"/>
      <c r="K36" s="13"/>
      <c r="L36" s="13"/>
    </row>
    <row r="37" spans="4:12" ht="15.75" x14ac:dyDescent="0.25">
      <c r="D37" s="13" t="s">
        <v>52</v>
      </c>
      <c r="E37" s="17">
        <f>+E35*E36</f>
        <v>1</v>
      </c>
      <c r="F37" s="13"/>
      <c r="G37" s="13"/>
      <c r="H37" s="17"/>
      <c r="I37" s="17"/>
      <c r="J37" s="13"/>
      <c r="K37" s="13"/>
      <c r="L37" s="13"/>
    </row>
    <row r="38" spans="4:12" ht="15.75" x14ac:dyDescent="0.25">
      <c r="D38" s="13" t="s">
        <v>54</v>
      </c>
      <c r="E38" s="17">
        <v>0</v>
      </c>
      <c r="F38" s="17">
        <v>1</v>
      </c>
      <c r="G38" s="17">
        <v>2</v>
      </c>
      <c r="H38" s="17">
        <v>3</v>
      </c>
      <c r="I38" s="17">
        <v>4</v>
      </c>
      <c r="J38" s="17">
        <v>5</v>
      </c>
      <c r="K38" s="17"/>
      <c r="L38" s="13"/>
    </row>
    <row r="39" spans="4:12" ht="15.75" x14ac:dyDescent="0.25">
      <c r="D39" s="13" t="s">
        <v>53</v>
      </c>
      <c r="E39" s="18">
        <f>+$E$34*(1-EXP(-E38/$E$37))</f>
        <v>0</v>
      </c>
      <c r="F39" s="19">
        <f>+$E$34*(1-EXP(-F38/$E$37))</f>
        <v>6.3212055882855767</v>
      </c>
      <c r="G39" s="19">
        <f>+$E$34*(1-EXP(-G38/$E$37))</f>
        <v>8.6466471676338728</v>
      </c>
      <c r="H39" s="19">
        <f t="shared" ref="H39:K39" si="3">+$E$34*(1-EXP(-H38/$E$37))</f>
        <v>9.5021293163213603</v>
      </c>
      <c r="I39" s="19">
        <f t="shared" si="3"/>
        <v>9.8168436111126578</v>
      </c>
      <c r="J39" s="19">
        <f t="shared" si="3"/>
        <v>9.9326205300091459</v>
      </c>
      <c r="K39" s="19"/>
      <c r="L39" s="13"/>
    </row>
    <row r="40" spans="4:12" ht="15.75" x14ac:dyDescent="0.25">
      <c r="D40" s="13"/>
      <c r="E40" s="17"/>
      <c r="F40" s="13"/>
      <c r="G40" s="13"/>
      <c r="H40" s="17"/>
      <c r="I40" s="17"/>
      <c r="J40" s="13"/>
      <c r="K40" s="13"/>
      <c r="L40" s="13"/>
    </row>
    <row r="41" spans="4:12" ht="15.75" x14ac:dyDescent="0.25">
      <c r="D41" s="16" t="s">
        <v>23</v>
      </c>
      <c r="E41" s="17" t="s">
        <v>56</v>
      </c>
      <c r="F41" s="13"/>
      <c r="G41" s="13"/>
      <c r="H41" s="17"/>
      <c r="I41" s="17"/>
      <c r="J41" s="13"/>
      <c r="K41" s="13"/>
      <c r="L41" s="13"/>
    </row>
    <row r="42" spans="4:12" ht="15.75" x14ac:dyDescent="0.25">
      <c r="D42" s="13" t="s">
        <v>26</v>
      </c>
      <c r="E42" s="17">
        <v>10</v>
      </c>
      <c r="F42" s="13" t="s">
        <v>12</v>
      </c>
      <c r="G42" s="13"/>
      <c r="H42" s="17"/>
      <c r="I42" s="17"/>
      <c r="J42" s="13"/>
      <c r="K42" s="13"/>
      <c r="L42" s="13"/>
    </row>
    <row r="43" spans="4:12" ht="15.75" x14ac:dyDescent="0.25">
      <c r="D43" s="13" t="s">
        <v>50</v>
      </c>
      <c r="E43" s="17">
        <v>1000</v>
      </c>
      <c r="F43" s="13" t="s">
        <v>51</v>
      </c>
      <c r="G43" s="13"/>
      <c r="H43" s="17"/>
      <c r="I43" s="17"/>
      <c r="J43" s="13"/>
      <c r="K43" s="13"/>
      <c r="L43" s="13"/>
    </row>
    <row r="44" spans="4:12" ht="15.75" x14ac:dyDescent="0.25">
      <c r="D44" s="13" t="s">
        <v>29</v>
      </c>
      <c r="E44" s="17">
        <v>1E-3</v>
      </c>
      <c r="F44" s="13" t="s">
        <v>31</v>
      </c>
      <c r="G44" s="13"/>
      <c r="H44" s="17"/>
      <c r="I44" s="17"/>
      <c r="J44" s="13"/>
      <c r="K44" s="13"/>
      <c r="L44" s="13"/>
    </row>
    <row r="45" spans="4:12" ht="15.75" x14ac:dyDescent="0.25">
      <c r="D45" s="13" t="s">
        <v>52</v>
      </c>
      <c r="E45" s="17">
        <f>+E43*E44</f>
        <v>1</v>
      </c>
      <c r="F45" s="17">
        <f>+E45</f>
        <v>1</v>
      </c>
      <c r="G45" s="17">
        <f>+F45+0.5</f>
        <v>1.5</v>
      </c>
      <c r="H45" s="17">
        <f t="shared" ref="H45:K45" si="4">+G45+0.5</f>
        <v>2</v>
      </c>
      <c r="I45" s="17">
        <f t="shared" si="4"/>
        <v>2.5</v>
      </c>
      <c r="J45" s="17">
        <f t="shared" si="4"/>
        <v>3</v>
      </c>
      <c r="K45" s="17"/>
      <c r="L45" s="13"/>
    </row>
    <row r="46" spans="4:12" ht="15.75" x14ac:dyDescent="0.25">
      <c r="D46" s="13" t="s">
        <v>54</v>
      </c>
      <c r="E46" s="17">
        <v>0</v>
      </c>
      <c r="F46" s="17">
        <v>1</v>
      </c>
      <c r="G46" s="17">
        <v>2</v>
      </c>
      <c r="H46" s="17">
        <v>3</v>
      </c>
      <c r="I46" s="17">
        <v>4</v>
      </c>
      <c r="J46" s="17">
        <v>5</v>
      </c>
      <c r="K46" s="17"/>
      <c r="L46" s="13"/>
    </row>
    <row r="47" spans="4:12" ht="15.75" x14ac:dyDescent="0.25">
      <c r="D47" s="13"/>
      <c r="E47" s="17">
        <f>+$E$42*EXP(-E46/$E$45)</f>
        <v>10</v>
      </c>
      <c r="F47" s="17">
        <f>+$E$42*EXP(-F45/$E$45)</f>
        <v>3.6787944117144233</v>
      </c>
      <c r="G47" s="17">
        <f t="shared" ref="G47:J47" si="5">+$E$42*EXP(-G45/$E$45)</f>
        <v>2.2313016014842981</v>
      </c>
      <c r="H47" s="17">
        <f t="shared" si="5"/>
        <v>1.353352832366127</v>
      </c>
      <c r="I47" s="17">
        <f t="shared" si="5"/>
        <v>0.82084998623898797</v>
      </c>
      <c r="J47" s="17">
        <f t="shared" si="5"/>
        <v>0.49787068367863946</v>
      </c>
      <c r="K47" s="20"/>
      <c r="L47" s="13"/>
    </row>
    <row r="48" spans="4:12" ht="15.75" x14ac:dyDescent="0.25">
      <c r="D48" s="13"/>
      <c r="E48" s="17"/>
      <c r="F48" s="13"/>
      <c r="G48" s="13"/>
      <c r="H48" s="17"/>
      <c r="I48" s="17"/>
      <c r="J48" s="13"/>
      <c r="K48" s="13"/>
      <c r="L48" s="13"/>
    </row>
    <row r="49" spans="4:12" ht="15.75" x14ac:dyDescent="0.25">
      <c r="D49" s="13"/>
      <c r="E49" s="17"/>
      <c r="F49" s="13">
        <f>10*EXP(-1)</f>
        <v>3.6787944117144233</v>
      </c>
      <c r="G49" s="13"/>
      <c r="H49" s="17"/>
      <c r="I49" s="17"/>
      <c r="J49" s="13"/>
      <c r="K49" s="13"/>
      <c r="L49" s="13"/>
    </row>
    <row r="50" spans="4:12" x14ac:dyDescent="0.25">
      <c r="D50" s="14"/>
      <c r="E50" s="15"/>
      <c r="F50" s="14"/>
      <c r="G50" s="14"/>
      <c r="H50" s="15"/>
      <c r="I50" s="15"/>
      <c r="J50" s="14"/>
      <c r="K50" s="14"/>
      <c r="L50" s="14"/>
    </row>
    <row r="51" spans="4:12" x14ac:dyDescent="0.25">
      <c r="D51" s="14"/>
      <c r="E51" s="15"/>
      <c r="F51" s="14"/>
      <c r="G51" s="14"/>
      <c r="H51" s="15"/>
      <c r="I51" s="15"/>
      <c r="J51" s="14"/>
      <c r="K51" s="14"/>
      <c r="L51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AMPLIFIER</vt:lpstr>
      <vt:lpstr>AC CIRCUIT</vt:lpstr>
      <vt:lpstr>CAPACITANCE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Holmes, Curtis G</cp:lastModifiedBy>
  <dcterms:created xsi:type="dcterms:W3CDTF">2019-09-15T11:57:19Z</dcterms:created>
  <dcterms:modified xsi:type="dcterms:W3CDTF">2019-09-17T18:07:44Z</dcterms:modified>
</cp:coreProperties>
</file>