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Jakub" sheetId="1" state="visible" r:id="rId2"/>
    <sheet name="Piotr" sheetId="2" state="visible" r:id="rId3"/>
    <sheet name="Gosia" sheetId="3" state="visible" r:id="rId4"/>
    <sheet name="Wzór samochód" sheetId="4" state="visible" r:id="rId5"/>
    <sheet name="Wzór skuter" sheetId="5" state="visible" r:id="rId6"/>
    <sheet name="Ahmet" sheetId="6" state="visible" r:id="rId7"/>
    <sheet name="Roman" sheetId="7" state="visible" r:id="rId8"/>
    <sheet name="Adam" sheetId="8" state="visible" r:id="rId9"/>
    <sheet name="Mirtural" sheetId="9" state="visible" r:id="rId10"/>
    <sheet name="Olek" sheetId="10" state="visible" r:id="rId11"/>
    <sheet name="Danie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<sst xmlns="http://schemas.openxmlformats.org/spreadsheetml/2006/main" count="237" uniqueCount="84">
  <si>
    <t xml:space="preserve">tydzień</t>
  </si>
  <si>
    <t xml:space="preserve">data rozliczenia</t>
  </si>
  <si>
    <t xml:space="preserve">przychód brutto</t>
  </si>
  <si>
    <t xml:space="preserve">opłata Uber</t>
  </si>
  <si>
    <t xml:space="preserve">VAT</t>
  </si>
  <si>
    <t xml:space="preserve">premie Uber</t>
  </si>
  <si>
    <t xml:space="preserve">wypłata um. zlec.</t>
  </si>
  <si>
    <t xml:space="preserve">suma faktury</t>
  </si>
  <si>
    <t xml:space="preserve">wypłata faktury</t>
  </si>
  <si>
    <t xml:space="preserve">sum wypłata</t>
  </si>
  <si>
    <t xml:space="preserve">Wypłaciłem</t>
  </si>
  <si>
    <t xml:space="preserve">Niedopłata</t>
  </si>
  <si>
    <t xml:space="preserve">PIT</t>
  </si>
  <si>
    <t xml:space="preserve">rach. um zlec</t>
  </si>
  <si>
    <t xml:space="preserve">nasz zarobek bez pit</t>
  </si>
  <si>
    <t xml:space="preserve">na łebka</t>
  </si>
  <si>
    <t xml:space="preserve">suma</t>
  </si>
  <si>
    <t xml:space="preserve">faktury</t>
  </si>
  <si>
    <t xml:space="preserve">27.02-06.03</t>
  </si>
  <si>
    <t xml:space="preserve">36.34</t>
  </si>
  <si>
    <t xml:space="preserve">39.58</t>
  </si>
  <si>
    <t xml:space="preserve">06.03-13.03</t>
  </si>
  <si>
    <t xml:space="preserve">27.13</t>
  </si>
  <si>
    <t xml:space="preserve">40.69</t>
  </si>
  <si>
    <t xml:space="preserve">13.03-20.03</t>
  </si>
  <si>
    <t xml:space="preserve">27.64</t>
  </si>
  <si>
    <t xml:space="preserve">73.53</t>
  </si>
  <si>
    <t xml:space="preserve">20.03-27.03</t>
  </si>
  <si>
    <t xml:space="preserve">27.03-03.04</t>
  </si>
  <si>
    <t xml:space="preserve">03.04-09.04</t>
  </si>
  <si>
    <t xml:space="preserve">60.7</t>
  </si>
  <si>
    <t xml:space="preserve">10.04-16.04</t>
  </si>
  <si>
    <t xml:space="preserve">17.04-24.04</t>
  </si>
  <si>
    <t xml:space="preserve">24.04-01.05</t>
  </si>
  <si>
    <t xml:space="preserve">01.05-07.05</t>
  </si>
  <si>
    <t xml:space="preserve">08.05-14.05</t>
  </si>
  <si>
    <t xml:space="preserve">15.05-21.05</t>
  </si>
  <si>
    <t xml:space="preserve">wypłaciłem</t>
  </si>
  <si>
    <t xml:space="preserve">100</t>
  </si>
  <si>
    <t xml:space="preserve">3/20/2017</t>
  </si>
  <si>
    <t xml:space="preserve">286.81</t>
  </si>
  <si>
    <t xml:space="preserve">308.43</t>
  </si>
  <si>
    <t xml:space="preserve">200</t>
  </si>
  <si>
    <t xml:space="preserve">50</t>
  </si>
  <si>
    <t xml:space="preserve">28.03.2017</t>
  </si>
  <si>
    <t xml:space="preserve">wypłata</t>
  </si>
  <si>
    <t xml:space="preserve">rach. um zlec netto</t>
  </si>
  <si>
    <t xml:space="preserve">zarobek przed podatkami</t>
  </si>
  <si>
    <t xml:space="preserve">ZUS + pit um. zlec.</t>
  </si>
  <si>
    <t xml:space="preserve">zarobek</t>
  </si>
  <si>
    <t xml:space="preserve">Suma VAT</t>
  </si>
  <si>
    <t xml:space="preserve">278.9</t>
  </si>
  <si>
    <t xml:space="preserve">554.56</t>
  </si>
  <si>
    <t xml:space="preserve">-138.17</t>
  </si>
  <si>
    <t xml:space="preserve">25.04-01.05</t>
  </si>
  <si>
    <t xml:space="preserve">+</t>
  </si>
  <si>
    <t xml:space="preserve">50 z rozliczenia i 50 od Wojtka</t>
  </si>
  <si>
    <t xml:space="preserve">20.03</t>
  </si>
  <si>
    <t xml:space="preserve">300</t>
  </si>
  <si>
    <t xml:space="preserve">bonus ode mnie</t>
  </si>
  <si>
    <t xml:space="preserve">258.28</t>
  </si>
  <si>
    <t xml:space="preserve">583.7</t>
  </si>
  <si>
    <t xml:space="preserve">104.4</t>
  </si>
  <si>
    <t xml:space="preserve">-146.03</t>
  </si>
  <si>
    <t xml:space="preserve">28.03.17</t>
  </si>
  <si>
    <t xml:space="preserve">150</t>
  </si>
  <si>
    <t xml:space="preserve">za JDG marzec</t>
  </si>
  <si>
    <t xml:space="preserve">za jdg kwiecie</t>
  </si>
  <si>
    <t xml:space="preserve">Rozliczenie, jak będzie wyglądał VAT na JDG Gosi</t>
  </si>
  <si>
    <t xml:space="preserve">6000</t>
  </si>
  <si>
    <t xml:space="preserve">4878.04878</t>
  </si>
  <si>
    <t xml:space="preserve">1121.95122</t>
  </si>
  <si>
    <t xml:space="preserve">0.18699</t>
  </si>
  <si>
    <t xml:space="preserve">0.12949</t>
  </si>
  <si>
    <t xml:space="preserve">1500</t>
  </si>
  <si>
    <t xml:space="preserve">345</t>
  </si>
  <si>
    <t xml:space="preserve">0.0575</t>
  </si>
  <si>
    <t xml:space="preserve">1158.37388</t>
  </si>
  <si>
    <t xml:space="preserve">nasz zarobek</t>
  </si>
  <si>
    <t xml:space="preserve">PIT z um. zlec</t>
  </si>
  <si>
    <t xml:space="preserve">zarobek bez podatku i paliwa</t>
  </si>
  <si>
    <t xml:space="preserve">Suma</t>
  </si>
  <si>
    <t xml:space="preserve">Suma Vat</t>
  </si>
  <si>
    <t xml:space="preserve">22.04-24.04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</si>
</sst>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;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T1" s="0" t="s">
        <v>17</v>
      </c>
    </row>
    <row r="2" customFormat="false" ht="15" hidden="false" customHeight="false" outlineLevel="0" collapsed="false">
      <c r="A2" s="0" t="s">
        <v>18</v>
      </c>
      <c r="B2" s="0" t="n">
        <v>7.03</v>
      </c>
      <c r="C2" s="1" t="n">
        <v>104.36</v>
      </c>
      <c r="D2" s="1" t="n">
        <v>10.44</v>
      </c>
      <c r="E2" s="1" t="n">
        <f aca="false">C2-C2/1.23</f>
        <v>19.5144715447154</v>
      </c>
      <c r="F2" s="1" t="n">
        <v>52.01</v>
      </c>
      <c r="G2" s="1" t="n">
        <f aca="false">(C2-D2-E2+F2)*0.7*0.856</f>
        <v>75.7481846504065</v>
      </c>
      <c r="H2" s="1" t="n">
        <v>91.11</v>
      </c>
      <c r="I2" s="1" t="n">
        <f aca="false">H2*0.1</f>
        <v>9.111</v>
      </c>
      <c r="J2" s="1" t="n">
        <f aca="false">I2+G2</f>
        <v>84.8591846504065</v>
      </c>
      <c r="K2" s="1" t="n">
        <v>100</v>
      </c>
      <c r="L2" s="1" t="n">
        <f aca="false">J2-K2</f>
        <v>-15.1408153495935</v>
      </c>
      <c r="M2" s="1" t="n">
        <f aca="false">(C2-D2-E2+F2-G2)*0.18</f>
        <v>9.12012188487805</v>
      </c>
      <c r="N2" s="1" t="n">
        <f aca="false">K2/0.856</f>
        <v>116.822429906542</v>
      </c>
      <c r="O2" s="1" t="n">
        <f aca="false">C2+F2-D2-E2-N2+0.25*H2</f>
        <v>32.3705985487425</v>
      </c>
      <c r="P2" s="1" t="n">
        <f aca="false">O2/2</f>
        <v>16.1852992743713</v>
      </c>
      <c r="T2" s="0" t="s">
        <v>19</v>
      </c>
      <c r="AB2" s="0" t="s">
        <v>20</v>
      </c>
    </row>
    <row r="3" customFormat="false" ht="15" hidden="false" customHeight="false" outlineLevel="0" collapsed="false">
      <c r="A3" s="0" t="s">
        <v>21</v>
      </c>
      <c r="B3" s="0" t="n">
        <v>14.03</v>
      </c>
      <c r="C3" s="1" t="n">
        <v>156.02</v>
      </c>
      <c r="D3" s="1" t="n">
        <f aca="false">C3*0.1</f>
        <v>15.602</v>
      </c>
      <c r="E3" s="1" t="n">
        <f aca="false">C3-C3/1.23</f>
        <v>29.1744715447154</v>
      </c>
      <c r="F3" s="1" t="n">
        <v>70.32</v>
      </c>
      <c r="G3" s="1" t="n">
        <f aca="false">(C3-D3-E3+F3)*0.7*0.856</f>
        <v>108.792866250407</v>
      </c>
      <c r="H3" s="1" t="n">
        <v>214.5</v>
      </c>
      <c r="I3" s="1" t="n">
        <f aca="false">H3*0.1</f>
        <v>21.45</v>
      </c>
      <c r="J3" s="1" t="n">
        <f aca="false">I3+G3</f>
        <v>130.242866250407</v>
      </c>
      <c r="K3" s="1" t="n">
        <v>100</v>
      </c>
      <c r="L3" s="1" t="n">
        <f aca="false">J3-K3+L2</f>
        <v>15.102050900813</v>
      </c>
      <c r="M3" s="1" t="n">
        <f aca="false">(C3-D3-E3+F3-G3)*0.18</f>
        <v>13.098719196878</v>
      </c>
      <c r="N3" s="1" t="n">
        <f aca="false">K3/0.856</f>
        <v>116.822429906542</v>
      </c>
      <c r="O3" s="1" t="n">
        <f aca="false">C3+F3-D3-E3-N3+0.25*H3</f>
        <v>118.366098548743</v>
      </c>
      <c r="P3" s="1" t="n">
        <f aca="false">O3/2</f>
        <v>59.1830492743712</v>
      </c>
      <c r="T3" s="0" t="s">
        <v>22</v>
      </c>
      <c r="AB3" s="0" t="s">
        <v>23</v>
      </c>
    </row>
    <row r="4" customFormat="false" ht="15" hidden="false" customHeight="false" outlineLevel="0" collapsed="false">
      <c r="A4" s="0" t="s">
        <v>24</v>
      </c>
      <c r="B4" s="0" t="n">
        <v>20.03</v>
      </c>
      <c r="C4" s="0" t="n">
        <v>342.73</v>
      </c>
      <c r="D4" s="1" t="n">
        <f aca="false">C4*0.1</f>
        <v>34.273</v>
      </c>
      <c r="E4" s="1" t="n">
        <f aca="false">C4-C4/1.23</f>
        <v>64.0877235772358</v>
      </c>
      <c r="F4" s="1" t="n">
        <v>142.96</v>
      </c>
      <c r="G4" s="1" t="n">
        <f aca="false">(C4-D4-E4+F4)*0.7*0.856</f>
        <v>232.08770243252</v>
      </c>
      <c r="H4" s="1" t="n">
        <v>286.81</v>
      </c>
      <c r="I4" s="1" t="n">
        <f aca="false">H4*0.1</f>
        <v>28.681</v>
      </c>
      <c r="J4" s="1" t="n">
        <f aca="false">I4+G4</f>
        <v>260.76870243252</v>
      </c>
      <c r="K4" s="1" t="n">
        <v>250</v>
      </c>
      <c r="L4" s="1" t="n">
        <f aca="false">J4-K4+L3</f>
        <v>25.8707533333334</v>
      </c>
      <c r="M4" s="1" t="n">
        <f aca="false">(C4-D4-E4+F4-G4)*0.18</f>
        <v>27.9434833182439</v>
      </c>
      <c r="N4" s="1" t="n">
        <f aca="false">K4/0.856</f>
        <v>292.056074766355</v>
      </c>
      <c r="O4" s="1" t="n">
        <f aca="false">C4+F4-D4-E4-N4+0.25*H4</f>
        <v>166.975701656409</v>
      </c>
      <c r="P4" s="1" t="n">
        <f aca="false">O4/2</f>
        <v>83.4878508282046</v>
      </c>
      <c r="T4" s="0" t="s">
        <v>25</v>
      </c>
      <c r="Y4" s="0" t="n">
        <f aca="false">T9/104.36*0.82</f>
        <v>0.409244665900089</v>
      </c>
      <c r="AB4" s="0" t="s">
        <v>26</v>
      </c>
    </row>
    <row r="5" customFormat="false" ht="15" hidden="false" customHeight="false" outlineLevel="0" collapsed="false">
      <c r="A5" s="0" t="s">
        <v>27</v>
      </c>
      <c r="B5" s="0" t="n">
        <v>28.03</v>
      </c>
      <c r="C5" s="1" t="n">
        <v>427.6</v>
      </c>
      <c r="D5" s="1" t="n">
        <v>42.77</v>
      </c>
      <c r="E5" s="1" t="n">
        <f aca="false">D5*0.23</f>
        <v>9.8371</v>
      </c>
      <c r="F5" s="1" t="n">
        <v>205.78</v>
      </c>
      <c r="G5" s="1" t="n">
        <f aca="false">(C5-D5-E5+F5)*0.7*0.856</f>
        <v>347.99912168</v>
      </c>
      <c r="H5" s="1" t="n">
        <v>290.36</v>
      </c>
      <c r="I5" s="1" t="n">
        <f aca="false">H5*0.1</f>
        <v>29.036</v>
      </c>
      <c r="J5" s="1" t="n">
        <f aca="false">I5+G5</f>
        <v>377.03512168</v>
      </c>
      <c r="K5" s="1" t="n">
        <v>353</v>
      </c>
      <c r="L5" s="1" t="n">
        <f aca="false">J5-K5+L4</f>
        <v>49.9058750133334</v>
      </c>
      <c r="M5" s="1" t="n">
        <f aca="false">(C5-D5-E5+F5-G5)*0.18</f>
        <v>41.8992800976</v>
      </c>
      <c r="N5" s="1" t="n">
        <f aca="false">K5/0.856</f>
        <v>412.383177570093</v>
      </c>
      <c r="O5" s="1" t="n">
        <f aca="false">C5+F5-D5-E5-N5+0.25*H5</f>
        <v>240.979722429907</v>
      </c>
      <c r="P5" s="1" t="n">
        <f aca="false">O5/2</f>
        <v>120.489861214953</v>
      </c>
    </row>
    <row r="6" customFormat="false" ht="15" hidden="false" customHeight="false" outlineLevel="0" collapsed="false">
      <c r="A6" s="0" t="s">
        <v>28</v>
      </c>
      <c r="B6" s="0" t="n">
        <v>4.04</v>
      </c>
      <c r="C6" s="1" t="n">
        <v>242.46</v>
      </c>
      <c r="D6" s="1" t="n">
        <v>24.25</v>
      </c>
      <c r="E6" s="1" t="n">
        <f aca="false">D6*0.23</f>
        <v>5.5775</v>
      </c>
      <c r="F6" s="1"/>
      <c r="G6" s="1" t="n">
        <f aca="false">(C6-D6-E6+F6)*0.7*0.856</f>
        <v>127.409394</v>
      </c>
      <c r="I6" s="1" t="n">
        <f aca="false">H6*0.1</f>
        <v>0</v>
      </c>
      <c r="J6" s="1" t="n">
        <f aca="false">I6+G6</f>
        <v>127.409394</v>
      </c>
      <c r="K6" s="1" t="n">
        <v>162.46</v>
      </c>
      <c r="L6" s="1" t="n">
        <f aca="false">J6-K6+L5</f>
        <v>14.8552690133334</v>
      </c>
      <c r="M6" s="1" t="n">
        <f aca="false">(C6-D6-E6+F6-G6)*0.18</f>
        <v>15.34015908</v>
      </c>
      <c r="N6" s="1" t="n">
        <f aca="false">K6/0.856</f>
        <v>189.789719626168</v>
      </c>
      <c r="O6" s="1" t="n">
        <f aca="false">C6+F6-D6-E6-N6+0.25*H6</f>
        <v>22.8427803738317</v>
      </c>
      <c r="P6" s="1" t="n">
        <f aca="false">O6/2</f>
        <v>11.4213901869159</v>
      </c>
    </row>
    <row r="7" customFormat="false" ht="15" hidden="false" customHeight="false" outlineLevel="0" collapsed="false">
      <c r="A7" s="0" t="s">
        <v>29</v>
      </c>
      <c r="B7" s="0" t="n">
        <v>10.04</v>
      </c>
      <c r="C7" s="1" t="n">
        <v>112.75</v>
      </c>
      <c r="D7" s="1" t="n">
        <v>11.28</v>
      </c>
      <c r="E7" s="1" t="n">
        <f aca="false">D7*0.23</f>
        <v>2.5944</v>
      </c>
      <c r="F7" s="1" t="n">
        <v>12.89</v>
      </c>
      <c r="G7" s="1" t="n">
        <f aca="false">(C7-D7-E7+F7)*0.7*0.856</f>
        <v>66.96994752</v>
      </c>
      <c r="H7" s="1" t="n">
        <v>506.98</v>
      </c>
      <c r="I7" s="1" t="n">
        <f aca="false">H7*0.1</f>
        <v>50.698</v>
      </c>
      <c r="J7" s="1" t="n">
        <f aca="false">I7+G7</f>
        <v>117.66794752</v>
      </c>
      <c r="K7" s="1" t="n">
        <v>150</v>
      </c>
      <c r="L7" s="1" t="n">
        <f aca="false">J7-K7+L6</f>
        <v>-17.4767834666666</v>
      </c>
      <c r="M7" s="1" t="n">
        <f aca="false">(C7-D7-E7+F7-G7)*0.18</f>
        <v>8.0632174464</v>
      </c>
      <c r="N7" s="1" t="n">
        <f aca="false">K7/0.856</f>
        <v>175.233644859813</v>
      </c>
      <c r="O7" s="1" t="n">
        <f aca="false">C7+F7-D7-E7-N7+0.25*H7</f>
        <v>63.2769551401869</v>
      </c>
      <c r="P7" s="1" t="n">
        <f aca="false">O7/2</f>
        <v>31.6384775700935</v>
      </c>
      <c r="T7" s="0" t="n">
        <f aca="false">SUM(T2:T4)</f>
        <v>0</v>
      </c>
      <c r="U7" s="0" t="n">
        <f aca="false">T7*0.1</f>
        <v>0</v>
      </c>
      <c r="X7" s="0" t="n">
        <f aca="false">0.7*0.82</f>
        <v>0.574</v>
      </c>
      <c r="Y7" s="0" t="n">
        <f aca="false">T9/(104.36-10.44)*0.82</f>
        <v>0.454735661555934</v>
      </c>
      <c r="AB7" s="0" t="s">
        <v>30</v>
      </c>
    </row>
    <row r="8" customFormat="false" ht="15" hidden="false" customHeight="false" outlineLevel="0" collapsed="false">
      <c r="A8" s="0" t="s">
        <v>31</v>
      </c>
      <c r="B8" s="0" t="n">
        <v>18.04</v>
      </c>
      <c r="C8" s="1" t="n">
        <v>249.27</v>
      </c>
      <c r="D8" s="1" t="n">
        <v>24.94</v>
      </c>
      <c r="E8" s="1" t="n">
        <f aca="false">D8*0.23</f>
        <v>5.7362</v>
      </c>
      <c r="F8" s="1" t="n">
        <v>34.77</v>
      </c>
      <c r="G8" s="1" t="n">
        <f aca="false">(C8-D8-E8+F8)*0.7*0.856</f>
        <v>151.81558896</v>
      </c>
      <c r="H8" s="1"/>
      <c r="I8" s="1" t="n">
        <f aca="false">H8*0.1</f>
        <v>0</v>
      </c>
      <c r="J8" s="1" t="n">
        <f aca="false">I8+G8</f>
        <v>151.81558896</v>
      </c>
      <c r="K8" s="1" t="n">
        <v>150</v>
      </c>
      <c r="L8" s="1" t="n">
        <f aca="false">J8-K8+L7</f>
        <v>-15.6611945066665</v>
      </c>
      <c r="M8" s="1" t="n">
        <f aca="false">(C8-D8-E8+F8-G8)*0.18</f>
        <v>18.2786779872</v>
      </c>
      <c r="N8" s="1" t="n">
        <f aca="false">K8/0.856</f>
        <v>175.233644859813</v>
      </c>
      <c r="O8" s="1" t="n">
        <f aca="false">C8+F8-D8-E8-N8+0.25*H8</f>
        <v>78.1301551401869</v>
      </c>
      <c r="P8" s="1" t="n">
        <f aca="false">O8/2</f>
        <v>39.0650775700935</v>
      </c>
      <c r="AB8" s="0" t="n">
        <f aca="false">SUM(AB2:AB7)*0.1</f>
        <v>0</v>
      </c>
    </row>
    <row r="9" customFormat="false" ht="15" hidden="false" customHeight="false" outlineLevel="0" collapsed="false">
      <c r="A9" s="0" t="s">
        <v>32</v>
      </c>
      <c r="B9" s="0" t="n">
        <v>25.04</v>
      </c>
      <c r="C9" s="1" t="n">
        <v>137.83</v>
      </c>
      <c r="D9" s="1" t="n">
        <v>13.79</v>
      </c>
      <c r="E9" s="1" t="n">
        <f aca="false">D9*0.23+Q18</f>
        <v>3.1717</v>
      </c>
      <c r="F9" s="1" t="n">
        <v>60.32</v>
      </c>
      <c r="G9" s="1" t="n">
        <f aca="false">(C9-D9-E9+F9)*0.7*0.856</f>
        <v>108.56802936</v>
      </c>
      <c r="H9" s="1" t="n">
        <v>326.97</v>
      </c>
      <c r="I9" s="1" t="n">
        <f aca="false">H9*0.1</f>
        <v>32.697</v>
      </c>
      <c r="J9" s="1" t="n">
        <f aca="false">I9+G9</f>
        <v>141.26502936</v>
      </c>
      <c r="K9" s="1" t="n">
        <v>130</v>
      </c>
      <c r="L9" s="1" t="n">
        <f aca="false">J9-K9+L8</f>
        <v>-4.39616514666652</v>
      </c>
      <c r="M9" s="1" t="n">
        <f aca="false">(C9-D9-E9+F9-G9)*0.18</f>
        <v>13.0716487152</v>
      </c>
      <c r="N9" s="1" t="n">
        <f aca="false">K9/0.856</f>
        <v>151.869158878505</v>
      </c>
      <c r="O9" s="1" t="n">
        <f aca="false">C9+F9-D9-E9-N9+0.25*H9</f>
        <v>111.061641121495</v>
      </c>
      <c r="P9" s="1" t="n">
        <f aca="false">O9/2</f>
        <v>55.5308205607477</v>
      </c>
      <c r="T9" s="0" t="n">
        <f aca="false">((104.36/1.23)-10.44)*0.7</f>
        <v>52.0838699186992</v>
      </c>
      <c r="U9" s="0" t="n">
        <f aca="false">52.01*0.7</f>
        <v>36.407</v>
      </c>
      <c r="V9" s="0" t="n">
        <f aca="false">(T9+U9)*0.82</f>
        <v>72.5625133333333</v>
      </c>
    </row>
    <row r="10" customFormat="false" ht="15" hidden="false" customHeight="false" outlineLevel="0" collapsed="false">
      <c r="A10" s="0" t="s">
        <v>33</v>
      </c>
      <c r="B10" s="0" t="n">
        <v>2.05</v>
      </c>
      <c r="C10" s="1" t="n">
        <v>79.14</v>
      </c>
      <c r="D10" s="1" t="n">
        <v>7.92</v>
      </c>
      <c r="E10" s="1" t="n">
        <f aca="false">D10*0.23</f>
        <v>1.8216</v>
      </c>
      <c r="F10" s="1" t="n">
        <v>27.73</v>
      </c>
      <c r="G10" s="1" t="n">
        <f aca="false">(C10-D10-E10+F10)*0.7*0.856</f>
        <v>58.19933728</v>
      </c>
      <c r="H10" s="1"/>
      <c r="I10" s="1" t="n">
        <f aca="false">H10*0.1</f>
        <v>0</v>
      </c>
      <c r="J10" s="1" t="n">
        <f aca="false">I10+G10</f>
        <v>58.19933728</v>
      </c>
      <c r="K10" s="1" t="n">
        <v>60</v>
      </c>
      <c r="L10" s="1" t="n">
        <f aca="false">J10-K10+L9</f>
        <v>-6.19682786666652</v>
      </c>
      <c r="M10" s="1" t="n">
        <f aca="false">(C10-D10-E10+F10-G10)*0.18</f>
        <v>7.0072312896</v>
      </c>
      <c r="N10" s="1" t="n">
        <f aca="false">K10/0.856</f>
        <v>70.0934579439252</v>
      </c>
      <c r="O10" s="1" t="n">
        <f aca="false">C10+F10-D10-E10-N10+0.25*H10</f>
        <v>27.0349420560748</v>
      </c>
      <c r="P10" s="1" t="n">
        <f aca="false">O10/2</f>
        <v>13.5174710280374</v>
      </c>
      <c r="Q10" s="1" t="n">
        <f aca="false">SUM(O2:O10)</f>
        <v>861.038595015576</v>
      </c>
    </row>
    <row r="11" customFormat="false" ht="15" hidden="false" customHeight="false" outlineLevel="0" collapsed="false">
      <c r="A11" s="0" t="s">
        <v>34</v>
      </c>
      <c r="B11" s="0" t="n">
        <v>9.05</v>
      </c>
      <c r="C11" s="1" t="n">
        <v>79.46</v>
      </c>
      <c r="D11" s="1" t="n">
        <v>7.94</v>
      </c>
      <c r="E11" s="1" t="n">
        <f aca="false">D11*0.23</f>
        <v>1.8262</v>
      </c>
      <c r="F11" s="0" t="n">
        <v>16.98</v>
      </c>
      <c r="G11" s="1" t="n">
        <f aca="false">(C11-D11-E11+Adam!F6)*0.7*0.856</f>
        <v>110.59662096</v>
      </c>
      <c r="H11" s="1" t="n">
        <v>283.66</v>
      </c>
      <c r="I11" s="1" t="n">
        <f aca="false">H11*0.1</f>
        <v>28.366</v>
      </c>
      <c r="J11" s="1" t="n">
        <f aca="false">I11+G11</f>
        <v>138.96262096</v>
      </c>
      <c r="K11" s="1" t="n">
        <v>130</v>
      </c>
      <c r="L11" s="1" t="n">
        <f aca="false">J11-K11+L10</f>
        <v>2.76579309333349</v>
      </c>
      <c r="M11" s="1" t="n">
        <f aca="false">(C11-D11-E11+Adam!F6-G11)*0.18</f>
        <v>13.3158922272</v>
      </c>
      <c r="N11" s="1" t="n">
        <f aca="false">K11/0.856</f>
        <v>151.869158878505</v>
      </c>
      <c r="O11" s="1" t="n">
        <f aca="false">C11+Adam!F6-D11-E11-N11+0.25*H11</f>
        <v>103.619641121495</v>
      </c>
      <c r="P11" s="1" t="n">
        <f aca="false">O11/2</f>
        <v>51.8098205607477</v>
      </c>
      <c r="U11" s="0" t="n">
        <f aca="false">U7+V9</f>
        <v>72.5625133333333</v>
      </c>
    </row>
    <row r="12" customFormat="false" ht="15" hidden="false" customHeight="false" outlineLevel="0" collapsed="false">
      <c r="A12" s="0" t="s">
        <v>35</v>
      </c>
      <c r="B12" s="0" t="n">
        <v>18.05</v>
      </c>
      <c r="C12" s="1"/>
      <c r="D12" s="1"/>
      <c r="E12" s="1" t="n">
        <f aca="false">D12*0.23</f>
        <v>0</v>
      </c>
      <c r="F12" s="1"/>
      <c r="G12" s="1" t="n">
        <f aca="false">(C12-D12-E12+F12)*0.7*0.856</f>
        <v>0</v>
      </c>
      <c r="H12" s="1"/>
      <c r="I12" s="1" t="n">
        <f aca="false">H12*0.1</f>
        <v>0</v>
      </c>
      <c r="J12" s="1" t="n">
        <f aca="false">I12+G12</f>
        <v>0</v>
      </c>
      <c r="L12" s="1" t="n">
        <f aca="false">J12-K12+L11</f>
        <v>2.76579309333349</v>
      </c>
      <c r="M12" s="1" t="n">
        <f aca="false">(C12-D12-E12+F12-G12)*0.18</f>
        <v>0</v>
      </c>
      <c r="N12" s="1" t="n">
        <f aca="false">K12/0.856</f>
        <v>0</v>
      </c>
      <c r="O12" s="1" t="n">
        <f aca="false">C12+F12-D12-E12-N12+0.25*H12</f>
        <v>0</v>
      </c>
      <c r="P12" s="1" t="n">
        <f aca="false">O12/2</f>
        <v>0</v>
      </c>
      <c r="Z12" s="0" t="n">
        <f aca="false">260.38-104.36</f>
        <v>156.02</v>
      </c>
      <c r="AA12" s="0" t="n">
        <f aca="false">122.33-52.01</f>
        <v>70.32</v>
      </c>
    </row>
    <row r="13" customFormat="false" ht="15" hidden="false" customHeight="false" outlineLevel="0" collapsed="false">
      <c r="A13" s="0" t="s">
        <v>36</v>
      </c>
      <c r="B13" s="0" t="n">
        <v>24.05</v>
      </c>
      <c r="C13" s="1" t="n">
        <v>155.44</v>
      </c>
      <c r="D13" s="1" t="n">
        <v>15.56</v>
      </c>
      <c r="E13" s="1" t="n">
        <f aca="false">D13*0.23</f>
        <v>3.5788</v>
      </c>
      <c r="F13" s="1" t="n">
        <v>36.59</v>
      </c>
      <c r="G13" s="1" t="n">
        <f aca="false">(C13-D13-E13+F13)*0.7*0.856</f>
        <v>103.59640704</v>
      </c>
      <c r="H13" s="1" t="n">
        <v>490</v>
      </c>
      <c r="I13" s="1" t="n">
        <f aca="false">H13*0.1</f>
        <v>49</v>
      </c>
      <c r="J13" s="1" t="n">
        <f aca="false">I13+G13</f>
        <v>152.59640704</v>
      </c>
      <c r="K13" s="1" t="n">
        <v>140</v>
      </c>
      <c r="L13" s="1" t="n">
        <f aca="false">J13-K13+L12</f>
        <v>15.3622001333335</v>
      </c>
      <c r="M13" s="1" t="n">
        <f aca="false">(C13-D13-E13+F13-G13)*0.18</f>
        <v>12.4730627328</v>
      </c>
      <c r="N13" s="1" t="n">
        <f aca="false">K13/0.856</f>
        <v>163.551401869159</v>
      </c>
      <c r="O13" s="1" t="n">
        <f aca="false">C13+F13-D13-E13-N13+0.25*H13</f>
        <v>131.839798130841</v>
      </c>
      <c r="P13" s="1" t="n">
        <f aca="false">O13/2</f>
        <v>65.9198990654206</v>
      </c>
      <c r="V13" s="0" t="s">
        <v>37</v>
      </c>
      <c r="Z13" s="0" t="n">
        <f aca="false">Z12*Y4</f>
        <v>63.850352773732</v>
      </c>
      <c r="AA13" s="0" t="n">
        <f aca="false">AA12*X7</f>
        <v>40.36368</v>
      </c>
    </row>
    <row r="14" customFormat="false" ht="15" hidden="false" customHeight="false" outlineLevel="0" collapsed="false">
      <c r="C14" s="1"/>
      <c r="D14" s="1"/>
      <c r="E14" s="1" t="n">
        <f aca="false">D14*0.23</f>
        <v>0</v>
      </c>
      <c r="F14" s="1"/>
      <c r="G14" s="1" t="n">
        <f aca="false">(C14-D14-E14+F14)*0.7*0.856</f>
        <v>0</v>
      </c>
      <c r="H14" s="1"/>
      <c r="I14" s="1" t="n">
        <f aca="false">H14*0.1</f>
        <v>0</v>
      </c>
      <c r="J14" s="1" t="n">
        <f aca="false">I14+G14</f>
        <v>0</v>
      </c>
      <c r="L14" s="1" t="n">
        <f aca="false">J14-K14+L13</f>
        <v>15.3622001333335</v>
      </c>
      <c r="M14" s="1" t="n">
        <f aca="false">(C14-D14-E14+F14-G14)*0.18</f>
        <v>0</v>
      </c>
      <c r="N14" s="1" t="n">
        <f aca="false">K14/0.856</f>
        <v>0</v>
      </c>
      <c r="O14" s="1" t="n">
        <f aca="false">C14+F14-D14-E14-N14+0.25*H14</f>
        <v>0</v>
      </c>
      <c r="P14" s="1" t="n">
        <f aca="false">O14/2</f>
        <v>0</v>
      </c>
      <c r="V14" s="0" t="s">
        <v>38</v>
      </c>
    </row>
    <row r="15" customFormat="false" ht="15" hidden="false" customHeight="false" outlineLevel="0" collapsed="false">
      <c r="C15" s="1"/>
      <c r="D15" s="1"/>
      <c r="E15" s="1" t="n">
        <f aca="false">D15*0.2&lt;1</f>
        <v>1</v>
      </c>
      <c r="F15" s="1"/>
      <c r="G15" s="1" t="n">
        <f aca="false">(C15-D15-E15+F15)*0.7*0.856</f>
        <v>-0.5992</v>
      </c>
      <c r="H15" s="1"/>
      <c r="I15" s="1" t="n">
        <f aca="false">H15*0.1</f>
        <v>0</v>
      </c>
      <c r="J15" s="1" t="n">
        <f aca="false">I15+G15</f>
        <v>-0.5992</v>
      </c>
      <c r="L15" s="1" t="n">
        <f aca="false">J15-K15+L14</f>
        <v>14.7630001333335</v>
      </c>
      <c r="M15" s="1" t="n">
        <f aca="false">(C15-D15-E15+F15-G15)*0.18</f>
        <v>-0.072144</v>
      </c>
      <c r="N15" s="1" t="n">
        <f aca="false">K15/0.856</f>
        <v>0</v>
      </c>
      <c r="O15" s="1" t="n">
        <f aca="false">C15+F15-D15-E15-N15+0.25*H15</f>
        <v>-1</v>
      </c>
      <c r="P15" s="1" t="n">
        <f aca="false">O15/2</f>
        <v>-0.5</v>
      </c>
      <c r="V15" s="0" t="s">
        <v>38</v>
      </c>
      <c r="AA15" s="0" t="n">
        <f aca="false">Z13+AA13+AB8</f>
        <v>104.214032773732</v>
      </c>
    </row>
    <row r="16" customFormat="false" ht="15" hidden="false" customHeight="false" outlineLevel="0" collapsed="false">
      <c r="C16" s="1"/>
      <c r="D16" s="1"/>
      <c r="E16" s="1" t="n">
        <f aca="false">D16*0.23</f>
        <v>0</v>
      </c>
      <c r="F16" s="1"/>
      <c r="G16" s="1" t="n">
        <f aca="false">(C16-D16-E16+F16)*0.7*0.856</f>
        <v>0</v>
      </c>
      <c r="H16" s="1"/>
      <c r="I16" s="1" t="n">
        <f aca="false">H16*0.1</f>
        <v>0</v>
      </c>
      <c r="J16" s="1" t="n">
        <f aca="false">I16+G16</f>
        <v>0</v>
      </c>
      <c r="L16" s="1" t="n">
        <f aca="false">J16-K16+L15</f>
        <v>14.7630001333335</v>
      </c>
      <c r="M16" s="1" t="n">
        <f aca="false">(C16-D16-E16+F16-G16)*0.18</f>
        <v>0</v>
      </c>
      <c r="N16" s="1" t="n">
        <f aca="false">K16/0.856</f>
        <v>0</v>
      </c>
      <c r="O16" s="1" t="n">
        <f aca="false">C16+F16-D16-E16-N16+0.25*H16</f>
        <v>0</v>
      </c>
      <c r="P16" s="1" t="n">
        <f aca="false">O16/2</f>
        <v>0</v>
      </c>
    </row>
    <row r="17" customFormat="false" ht="15" hidden="false" customHeight="false" outlineLevel="0" collapsed="false">
      <c r="C17" s="1"/>
      <c r="D17" s="1"/>
      <c r="E17" s="1" t="n">
        <f aca="false">D17*0.23</f>
        <v>0</v>
      </c>
      <c r="F17" s="1"/>
      <c r="G17" s="1" t="n">
        <f aca="false">(C17-D17-E17+F17)*0.7*0.856</f>
        <v>0</v>
      </c>
      <c r="H17" s="1"/>
      <c r="I17" s="1" t="n">
        <f aca="false">H17*0.1</f>
        <v>0</v>
      </c>
      <c r="J17" s="1" t="n">
        <f aca="false">I17+G17</f>
        <v>0</v>
      </c>
      <c r="L17" s="1" t="n">
        <f aca="false">J17-K17+L16</f>
        <v>14.7630001333335</v>
      </c>
      <c r="M17" s="1" t="n">
        <f aca="false">(C17-D17-E17+F17-G17)*0.18</f>
        <v>0</v>
      </c>
      <c r="N17" s="1" t="n">
        <f aca="false">K17/0.856</f>
        <v>0</v>
      </c>
      <c r="O17" s="1" t="n">
        <f aca="false">C17+F17-D17-E17-N17+0.25*H17</f>
        <v>0</v>
      </c>
      <c r="P17" s="1" t="n">
        <f aca="false">O17/2</f>
        <v>0</v>
      </c>
    </row>
    <row r="18" customFormat="false" ht="15" hidden="false" customHeight="false" outlineLevel="0" collapsed="false">
      <c r="C18" s="1"/>
      <c r="D18" s="1"/>
      <c r="E18" s="1" t="n">
        <f aca="false">D18*0.23</f>
        <v>0</v>
      </c>
      <c r="F18" s="1"/>
      <c r="G18" s="1" t="n">
        <f aca="false">(C18-D18-E18+F18)*0.7*0.856</f>
        <v>0</v>
      </c>
      <c r="H18" s="1"/>
      <c r="I18" s="1" t="n">
        <f aca="false">H18*0.1</f>
        <v>0</v>
      </c>
      <c r="J18" s="1" t="n">
        <f aca="false">I18+G18</f>
        <v>0</v>
      </c>
      <c r="L18" s="1" t="n">
        <f aca="false">J18-K18+L17</f>
        <v>14.7630001333335</v>
      </c>
      <c r="M18" s="1" t="n">
        <f aca="false">(C18-D18-E18+F18-G18)*0.18</f>
        <v>0</v>
      </c>
      <c r="N18" s="1" t="n">
        <f aca="false">K18/0.856</f>
        <v>0</v>
      </c>
      <c r="O18" s="1" t="n">
        <f aca="false">C18+F18-D18-E18-N18+0.25*H18</f>
        <v>0</v>
      </c>
      <c r="P18" s="1" t="n">
        <f aca="false">O18/2</f>
        <v>0</v>
      </c>
      <c r="T18" s="2" t="s">
        <v>39</v>
      </c>
      <c r="AA18" s="0" t="n">
        <f aca="false">((1/0.9/1.23)-0.1)*0.7*0.82</f>
        <v>0.461118518518519</v>
      </c>
    </row>
    <row r="19" customFormat="false" ht="15" hidden="false" customHeight="false" outlineLevel="0" collapsed="false">
      <c r="C19" s="1"/>
      <c r="D19" s="1"/>
      <c r="E19" s="1" t="n">
        <f aca="false">D19*0.23</f>
        <v>0</v>
      </c>
      <c r="F19" s="1"/>
      <c r="G19" s="1" t="n">
        <f aca="false">(C19-D19-E19+F19)*0.7*0.856</f>
        <v>0</v>
      </c>
      <c r="H19" s="1"/>
      <c r="I19" s="1" t="n">
        <f aca="false">H19*0.1</f>
        <v>0</v>
      </c>
      <c r="J19" s="1" t="n">
        <f aca="false">I19+G19</f>
        <v>0</v>
      </c>
      <c r="M19" s="1" t="n">
        <f aca="false">(C19-D19-E19+F19-G19)*0.18</f>
        <v>0</v>
      </c>
      <c r="N19" s="1" t="n">
        <f aca="false">K19/0.856</f>
        <v>0</v>
      </c>
      <c r="O19" s="1" t="n">
        <f aca="false">C19+F19-D19-E19-N19+0.25*H19</f>
        <v>0</v>
      </c>
      <c r="P19" s="1" t="n">
        <f aca="false">O19/2</f>
        <v>0</v>
      </c>
    </row>
    <row r="20" customFormat="false" ht="15" hidden="false" customHeight="false" outlineLevel="0" collapsed="false">
      <c r="C20" s="1"/>
      <c r="D20" s="1"/>
      <c r="E20" s="1" t="n">
        <f aca="false">D20*0.23</f>
        <v>0</v>
      </c>
      <c r="F20" s="1"/>
      <c r="G20" s="1" t="n">
        <f aca="false">(C20-D20-E20+F20)*0.7*0.856</f>
        <v>0</v>
      </c>
      <c r="H20" s="1"/>
      <c r="I20" s="1" t="n">
        <f aca="false">H20*0.1</f>
        <v>0</v>
      </c>
      <c r="J20" s="1" t="n">
        <f aca="false">I20+G20</f>
        <v>0</v>
      </c>
      <c r="M20" s="1" t="n">
        <f aca="false">(C20-D20-E20+F20-G20)*0.18</f>
        <v>0</v>
      </c>
      <c r="N20" s="1" t="n">
        <f aca="false">K20/0.856</f>
        <v>0</v>
      </c>
      <c r="O20" s="1" t="n">
        <f aca="false">C20+F20-D20-E20-N20+0.25*H20</f>
        <v>0</v>
      </c>
      <c r="P20" s="1" t="n">
        <f aca="false">O20/2</f>
        <v>0</v>
      </c>
      <c r="T20" s="0" t="s">
        <v>40</v>
      </c>
      <c r="U20" s="1" t="e">
        <f aca="false">T20*0.1</f>
        <v>#VALUE!</v>
      </c>
      <c r="W20" s="0" t="n">
        <f aca="false">((342.73/1.23)-34.3)*0.7*0.82</f>
        <v>140.252466666667</v>
      </c>
      <c r="AA20" s="0" t="n">
        <f aca="false">308.43*AA18</f>
        <v>142.222784666667</v>
      </c>
    </row>
    <row r="21" customFormat="false" ht="15" hidden="false" customHeight="false" outlineLevel="0" collapsed="false">
      <c r="C21" s="1"/>
      <c r="D21" s="1"/>
      <c r="E21" s="1" t="n">
        <f aca="false">D21*0.23</f>
        <v>0</v>
      </c>
      <c r="F21" s="1"/>
      <c r="G21" s="1" t="n">
        <f aca="false">(C21-D21-E21+F21)*0.7*0.856</f>
        <v>0</v>
      </c>
      <c r="H21" s="1"/>
      <c r="I21" s="1" t="n">
        <f aca="false">H21*0.1</f>
        <v>0</v>
      </c>
      <c r="J21" s="1" t="n">
        <f aca="false">I21+G21</f>
        <v>0</v>
      </c>
      <c r="M21" s="1" t="n">
        <f aca="false">(C21-D21-E21+F21-G21)*0.18</f>
        <v>0</v>
      </c>
      <c r="O21" s="1" t="n">
        <f aca="false">C21+F21-D21-E21-N21+0.25*H21</f>
        <v>0</v>
      </c>
      <c r="P21" s="1" t="n">
        <f aca="false">O21/2</f>
        <v>0</v>
      </c>
    </row>
    <row r="22" customFormat="false" ht="15" hidden="false" customHeight="false" outlineLevel="0" collapsed="false">
      <c r="C22" s="1"/>
      <c r="D22" s="1"/>
      <c r="E22" s="1" t="n">
        <f aca="false">D22*0.23</f>
        <v>0</v>
      </c>
      <c r="F22" s="1"/>
      <c r="G22" s="1" t="n">
        <f aca="false">(C22-D22-E22+F22)*0.7*0.856</f>
        <v>0</v>
      </c>
      <c r="H22" s="1"/>
      <c r="I22" s="1" t="n">
        <f aca="false">H22*0.1</f>
        <v>0</v>
      </c>
      <c r="J22" s="1" t="n">
        <f aca="false">I22+G22</f>
        <v>0</v>
      </c>
      <c r="M22" s="1" t="n">
        <f aca="false">(C22-D22-E22+F22-G22)*0.18</f>
        <v>0</v>
      </c>
      <c r="O22" s="1" t="n">
        <f aca="false">C22+F22-D22-E22-N22+0.25*H22</f>
        <v>0</v>
      </c>
      <c r="P22" s="1" t="n">
        <f aca="false">O22/2</f>
        <v>0</v>
      </c>
      <c r="T22" s="0" t="s">
        <v>41</v>
      </c>
      <c r="U22" s="0" t="e">
        <f aca="false">T22*Y4</f>
        <v>#VALUE!</v>
      </c>
      <c r="X22" s="0" t="n">
        <f aca="false">342.73*Y4</f>
        <v>140.260424343938</v>
      </c>
    </row>
    <row r="24" customFormat="false" ht="15" hidden="false" customHeight="false" outlineLevel="0" collapsed="false">
      <c r="U24" s="0" t="s">
        <v>37</v>
      </c>
      <c r="V24" s="0" t="s">
        <v>42</v>
      </c>
    </row>
    <row r="25" customFormat="false" ht="15" hidden="false" customHeight="false" outlineLevel="0" collapsed="false">
      <c r="T25" s="0" t="n">
        <f aca="false">142.96*X7</f>
        <v>82.05904</v>
      </c>
      <c r="V25" s="0" t="s">
        <v>43</v>
      </c>
    </row>
    <row r="27" customFormat="false" ht="15" hidden="false" customHeight="false" outlineLevel="0" collapsed="false">
      <c r="T27" s="0" t="s">
        <v>44</v>
      </c>
    </row>
    <row r="28" customFormat="false" ht="15" hidden="false" customHeight="false" outlineLevel="0" collapsed="false">
      <c r="U28" s="0" t="s">
        <v>37</v>
      </c>
      <c r="V28" s="0" t="n">
        <v>350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45</v>
      </c>
      <c r="H1" s="0" t="s">
        <v>10</v>
      </c>
      <c r="I1" s="0" t="s">
        <v>11</v>
      </c>
      <c r="J1" s="0" t="s">
        <v>46</v>
      </c>
      <c r="K1" s="0" t="s">
        <v>47</v>
      </c>
      <c r="L1" s="0" t="s">
        <v>48</v>
      </c>
      <c r="M1" s="0" t="s">
        <v>49</v>
      </c>
      <c r="N1" s="0" t="s">
        <v>50</v>
      </c>
    </row>
    <row r="2" customFormat="false" ht="15" hidden="false" customHeight="false" outlineLevel="0" collapsed="false">
      <c r="A2" s="0" t="s">
        <v>36</v>
      </c>
      <c r="B2" s="0" t="n">
        <v>24.05</v>
      </c>
      <c r="C2" s="0" t="n">
        <v>485.98</v>
      </c>
      <c r="D2" s="0" t="n">
        <v>121.54</v>
      </c>
      <c r="E2" s="1" t="n">
        <f aca="false">C2*0.06</f>
        <v>29.1588</v>
      </c>
      <c r="F2" s="1" t="n">
        <f aca="false">128.29-85</f>
        <v>43.29</v>
      </c>
      <c r="G2" s="1" t="n">
        <f aca="false">(C2-D2-E2+F2)*0.5*0.82</f>
        <v>155.214192</v>
      </c>
      <c r="H2" s="1" t="n">
        <v>200</v>
      </c>
      <c r="I2" s="1" t="n">
        <f aca="false">G12-H12+I11</f>
        <v>0</v>
      </c>
      <c r="J2" s="1"/>
      <c r="K2" s="1" t="n">
        <f aca="false">C2+F2-D2-H2</f>
        <v>207.73</v>
      </c>
    </row>
    <row r="3" customFormat="false" ht="15" hidden="false" customHeight="false" outlineLevel="0" collapsed="false">
      <c r="E3" s="1" t="n">
        <f aca="false">C3*0.06</f>
        <v>0</v>
      </c>
      <c r="F3" s="1"/>
      <c r="G3" s="1" t="n">
        <f aca="false">(C3-D3-E3+F3)*0.5*0.82</f>
        <v>0</v>
      </c>
      <c r="H3" s="1"/>
      <c r="I3" s="1"/>
      <c r="J3" s="1"/>
      <c r="K3" s="1" t="n">
        <f aca="false">C3+F3-D3-H3</f>
        <v>0</v>
      </c>
    </row>
    <row r="4" customFormat="false" ht="15" hidden="false" customHeight="false" outlineLevel="0" collapsed="false">
      <c r="E4" s="1" t="n">
        <f aca="false">C4*0.06</f>
        <v>0</v>
      </c>
      <c r="F4" s="1"/>
      <c r="G4" s="1" t="n">
        <f aca="false">(C4-D4-E4+F4)*0.5*0.82</f>
        <v>0</v>
      </c>
      <c r="H4" s="1"/>
      <c r="I4" s="1"/>
      <c r="J4" s="1"/>
      <c r="K4" s="1" t="n">
        <f aca="false">C4+F4-D4-H4</f>
        <v>0</v>
      </c>
    </row>
    <row r="5" customFormat="false" ht="15" hidden="false" customHeight="false" outlineLevel="0" collapsed="false">
      <c r="E5" s="1" t="n">
        <f aca="false">C5*0.06</f>
        <v>0</v>
      </c>
      <c r="F5" s="1"/>
      <c r="G5" s="1" t="n">
        <f aca="false">(C5-D5-E5+F5)*0.5*0.82</f>
        <v>0</v>
      </c>
      <c r="H5" s="1"/>
      <c r="I5" s="1"/>
      <c r="J5" s="1"/>
      <c r="K5" s="1" t="n">
        <f aca="false">C5+F5-D5-H5</f>
        <v>0</v>
      </c>
    </row>
    <row r="6" customFormat="false" ht="15" hidden="false" customHeight="false" outlineLevel="0" collapsed="false">
      <c r="E6" s="1" t="n">
        <f aca="false">C6*0.06</f>
        <v>0</v>
      </c>
      <c r="F6" s="1"/>
      <c r="G6" s="1" t="n">
        <f aca="false">(C6-D6-E6+F6)*0.5*0.82</f>
        <v>0</v>
      </c>
      <c r="H6" s="1"/>
      <c r="I6" s="1"/>
      <c r="J6" s="1"/>
      <c r="K6" s="1" t="n">
        <f aca="false">C6+F6-D6-H6</f>
        <v>0</v>
      </c>
    </row>
    <row r="7" customFormat="false" ht="15" hidden="false" customHeight="false" outlineLevel="0" collapsed="false">
      <c r="E7" s="1" t="n">
        <f aca="false">C7*0.06</f>
        <v>0</v>
      </c>
      <c r="F7" s="1"/>
      <c r="G7" s="1" t="n">
        <f aca="false">(C7-D7-E7+F7)*0.5*0.82</f>
        <v>0</v>
      </c>
      <c r="H7" s="1"/>
      <c r="I7" s="1"/>
      <c r="J7" s="1"/>
      <c r="K7" s="1" t="n">
        <f aca="false">C7+F7-D7-H7</f>
        <v>0</v>
      </c>
    </row>
    <row r="8" customFormat="false" ht="15" hidden="false" customHeight="false" outlineLevel="0" collapsed="false">
      <c r="E8" s="1" t="n">
        <f aca="false">C8*0.06</f>
        <v>0</v>
      </c>
      <c r="F8" s="1"/>
      <c r="G8" s="1" t="n">
        <f aca="false">(C8-D8-E8+F8)*0.5*0.82</f>
        <v>0</v>
      </c>
      <c r="H8" s="1"/>
      <c r="I8" s="1"/>
      <c r="J8" s="1"/>
      <c r="K8" s="1" t="n">
        <f aca="false">C8+F8-D8-H8</f>
        <v>0</v>
      </c>
    </row>
    <row r="9" customFormat="false" ht="15" hidden="false" customHeight="false" outlineLevel="0" collapsed="false">
      <c r="E9" s="1" t="n">
        <f aca="false">C9*0.06</f>
        <v>0</v>
      </c>
      <c r="F9" s="1"/>
      <c r="G9" s="1" t="n">
        <f aca="false">(C9-D9-E9+F9)*0.5*0.82</f>
        <v>0</v>
      </c>
      <c r="H9" s="1"/>
      <c r="I9" s="1"/>
      <c r="J9" s="1"/>
      <c r="K9" s="1" t="n">
        <f aca="false">C9+F9-D9-H9</f>
        <v>0</v>
      </c>
    </row>
    <row r="10" customFormat="false" ht="15" hidden="false" customHeight="false" outlineLevel="0" collapsed="false">
      <c r="E10" s="1" t="n">
        <f aca="false">C10*0.06</f>
        <v>0</v>
      </c>
      <c r="F10" s="1"/>
      <c r="G10" s="1" t="n">
        <f aca="false">(C10-D10-E10+F10)*0.5*0.82</f>
        <v>0</v>
      </c>
      <c r="H10" s="1"/>
      <c r="I10" s="1"/>
      <c r="J10" s="1"/>
      <c r="K10" s="1" t="n">
        <f aca="false">C10+F10-D10-H10</f>
        <v>0</v>
      </c>
    </row>
    <row r="11" customFormat="false" ht="15" hidden="false" customHeight="false" outlineLevel="0" collapsed="false">
      <c r="E11" s="1" t="n">
        <f aca="false">C11*0.06</f>
        <v>0</v>
      </c>
      <c r="F11" s="1"/>
      <c r="G11" s="1" t="n">
        <f aca="false">(C11-D11-E11+F11)*0.5*0.82</f>
        <v>0</v>
      </c>
      <c r="H11" s="1"/>
      <c r="I11" s="1"/>
      <c r="J11" s="1"/>
      <c r="K11" s="1" t="n">
        <f aca="false">C11+F11-D11-H11</f>
        <v>0</v>
      </c>
    </row>
    <row r="12" customFormat="false" ht="15" hidden="false" customHeight="false" outlineLevel="0" collapsed="false">
      <c r="E12" s="1" t="n">
        <f aca="false">C12*0.06</f>
        <v>0</v>
      </c>
      <c r="F12" s="1"/>
      <c r="G12" s="1" t="n">
        <f aca="false">(C12-D12-E12+F12)*0.5*0.82</f>
        <v>0</v>
      </c>
      <c r="H12" s="1"/>
      <c r="I12" s="1"/>
      <c r="J12" s="1"/>
      <c r="K12" s="1" t="n">
        <f aca="false">C12+F12-D12-H12</f>
        <v>0</v>
      </c>
    </row>
    <row r="13" customFormat="false" ht="15" hidden="false" customHeight="false" outlineLevel="0" collapsed="false">
      <c r="E13" s="1" t="n">
        <f aca="false">C13*0.06</f>
        <v>0</v>
      </c>
      <c r="F13" s="1"/>
      <c r="G13" s="1" t="n">
        <f aca="false">(C13-D13-E13+F13)*0.5*0.82</f>
        <v>0</v>
      </c>
      <c r="H13" s="1"/>
      <c r="I13" s="1"/>
      <c r="J13" s="1"/>
      <c r="K13" s="1" t="n">
        <f aca="false">C13+F13-D13-H13</f>
        <v>0</v>
      </c>
    </row>
    <row r="14" customFormat="false" ht="15" hidden="false" customHeight="false" outlineLevel="0" collapsed="false">
      <c r="E14" s="1" t="n">
        <f aca="false">C14*0.06</f>
        <v>0</v>
      </c>
      <c r="F14" s="1"/>
      <c r="G14" s="1" t="n">
        <f aca="false">(C14-D14-E14+F14)*0.5*0.82</f>
        <v>0</v>
      </c>
      <c r="H14" s="1"/>
      <c r="I14" s="1"/>
      <c r="J14" s="1"/>
      <c r="K14" s="1" t="n">
        <f aca="false">C14+F14-D14-H14</f>
        <v>0</v>
      </c>
    </row>
    <row r="15" customFormat="false" ht="15" hidden="false" customHeight="false" outlineLevel="0" collapsed="false">
      <c r="E15" s="1" t="n">
        <f aca="false">C15*0.06</f>
        <v>0</v>
      </c>
      <c r="F15" s="1"/>
      <c r="G15" s="1" t="n">
        <f aca="false">(C15-D15-E15+F15)*0.5*0.82</f>
        <v>0</v>
      </c>
      <c r="H15" s="1"/>
      <c r="I15" s="1"/>
      <c r="J15" s="1"/>
      <c r="K15" s="1" t="n">
        <f aca="false">C15+F15-D15-H15</f>
        <v>0</v>
      </c>
    </row>
    <row r="16" customFormat="false" ht="15" hidden="false" customHeight="false" outlineLevel="0" collapsed="false">
      <c r="E16" s="1" t="n">
        <f aca="false">C16*0.06</f>
        <v>0</v>
      </c>
      <c r="F16" s="1"/>
      <c r="G16" s="1" t="n">
        <f aca="false">(C16-D16-E16+F16)*0.5*0.82</f>
        <v>0</v>
      </c>
      <c r="H16" s="1"/>
      <c r="I16" s="1"/>
      <c r="J16" s="1"/>
      <c r="K16" s="1" t="n">
        <f aca="false">C16+F16-D16-H16</f>
        <v>0</v>
      </c>
    </row>
    <row r="17" customFormat="false" ht="15" hidden="false" customHeight="false" outlineLevel="0" collapsed="false">
      <c r="E17" s="1" t="n">
        <f aca="false">C17*0.06</f>
        <v>0</v>
      </c>
      <c r="F17" s="1"/>
      <c r="G17" s="1" t="n">
        <f aca="false">(C17-D17-E17+F17)*0.5*0.82</f>
        <v>0</v>
      </c>
      <c r="H17" s="1"/>
      <c r="I17" s="1"/>
      <c r="J17" s="1"/>
      <c r="K17" s="1" t="n">
        <f aca="false">C17+F17-D17-H17</f>
        <v>0</v>
      </c>
    </row>
    <row r="18" customFormat="false" ht="15" hidden="false" customHeight="false" outlineLevel="0" collapsed="false">
      <c r="E18" s="1" t="n">
        <f aca="false">C18*0.06</f>
        <v>0</v>
      </c>
      <c r="F18" s="1"/>
      <c r="G18" s="1" t="n">
        <f aca="false">(C18-D18-E18+F18)*0.5*0.82</f>
        <v>0</v>
      </c>
      <c r="H18" s="1"/>
      <c r="I18" s="1"/>
      <c r="J18" s="1"/>
      <c r="K18" s="1" t="n">
        <f aca="false">C18+F18-D18-H18</f>
        <v>0</v>
      </c>
    </row>
    <row r="19" customFormat="false" ht="15" hidden="false" customHeight="false" outlineLevel="0" collapsed="false">
      <c r="E19" s="1" t="n">
        <f aca="false">C19*0.06</f>
        <v>0</v>
      </c>
      <c r="F19" s="1"/>
      <c r="G19" s="1" t="n">
        <f aca="false">(C19-D19-E19+F19)*0.5*0.82</f>
        <v>0</v>
      </c>
      <c r="H19" s="1"/>
      <c r="I19" s="1"/>
      <c r="J19" s="1"/>
      <c r="K19" s="1" t="n">
        <f aca="false">C19+F19-D19-H19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36</v>
      </c>
      <c r="B2" s="0" t="n">
        <v>24.05</v>
      </c>
      <c r="C2" s="1" t="n">
        <v>201.83</v>
      </c>
      <c r="D2" s="1" t="n">
        <v>50.49</v>
      </c>
      <c r="E2" s="1" t="n">
        <f aca="false">D2*0.23</f>
        <v>11.6127</v>
      </c>
      <c r="F2" s="1" t="n">
        <f aca="false">-85+47.96</f>
        <v>-37.04</v>
      </c>
      <c r="G2" s="1" t="n">
        <f aca="false">(C2-D2-E2+F2)*0.7*0.856</f>
        <v>61.53023016</v>
      </c>
      <c r="I2" s="1" t="n">
        <f aca="false">H2*0.1</f>
        <v>0</v>
      </c>
      <c r="J2" s="1" t="n">
        <f aca="false">I2+G2</f>
        <v>61.53023016</v>
      </c>
      <c r="K2" s="1" t="n">
        <v>50</v>
      </c>
      <c r="L2" s="1" t="n">
        <f aca="false">J13-K13+L12</f>
        <v>0</v>
      </c>
      <c r="M2" s="1" t="n">
        <f aca="false">(C2-D2-E2+F2-G2)*0.18</f>
        <v>7.4082725712</v>
      </c>
      <c r="N2" s="1" t="n">
        <f aca="false">K2/0.856</f>
        <v>58.411214953271</v>
      </c>
      <c r="O2" s="1" t="n">
        <f aca="false">C2+F2-D2-E2-N2+0.25*H2</f>
        <v>44.276085046729</v>
      </c>
      <c r="P2" s="1" t="n">
        <f aca="false">O2/2</f>
        <v>22.1380425233645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45</v>
      </c>
      <c r="H1" s="0" t="s">
        <v>10</v>
      </c>
      <c r="I1" s="0" t="s">
        <v>11</v>
      </c>
      <c r="J1" s="0" t="s">
        <v>46</v>
      </c>
      <c r="K1" s="0" t="s">
        <v>47</v>
      </c>
      <c r="L1" s="0" t="s">
        <v>48</v>
      </c>
      <c r="M1" s="0" t="s">
        <v>49</v>
      </c>
      <c r="N1" s="0" t="s">
        <v>50</v>
      </c>
      <c r="O1" s="0" t="s">
        <v>51</v>
      </c>
      <c r="P1" s="0" t="s">
        <v>52</v>
      </c>
    </row>
    <row r="2" customFormat="false" ht="15" hidden="false" customHeight="false" outlineLevel="0" collapsed="false">
      <c r="A2" s="0" t="s">
        <v>21</v>
      </c>
      <c r="B2" s="0" t="n">
        <v>13.03</v>
      </c>
      <c r="C2" s="1" t="n">
        <v>554.56</v>
      </c>
      <c r="D2" s="1" t="n">
        <v>138.17</v>
      </c>
      <c r="E2" s="1" t="n">
        <f aca="false">C2-C2/1.23</f>
        <v>103.698211382114</v>
      </c>
      <c r="F2" s="1" t="n">
        <v>278.9</v>
      </c>
      <c r="G2" s="1" t="n">
        <f aca="false">(C2-D2-E2+F2)*0.5*0.82</f>
        <v>242.552633333333</v>
      </c>
      <c r="H2" s="1" t="n">
        <v>300</v>
      </c>
      <c r="I2" s="1" t="n">
        <f aca="false">G2-H2</f>
        <v>-57.4473666666667</v>
      </c>
      <c r="J2" s="1"/>
      <c r="K2" s="1" t="n">
        <f aca="false">C2+F2-D2-H2</f>
        <v>395.29</v>
      </c>
      <c r="P2" s="0" t="s">
        <v>53</v>
      </c>
      <c r="S2" s="0" t="n">
        <f aca="false">19.87/0.4048</f>
        <v>49.0859683794466</v>
      </c>
    </row>
    <row r="3" customFormat="false" ht="15" hidden="false" customHeight="false" outlineLevel="0" collapsed="false">
      <c r="A3" s="0" t="s">
        <v>24</v>
      </c>
      <c r="B3" s="0" t="n">
        <v>21.03</v>
      </c>
      <c r="C3" s="0" t="n">
        <f aca="false">583.7+104.4</f>
        <v>688.1</v>
      </c>
      <c r="D3" s="0" t="n">
        <f aca="false">143.06+26.1</f>
        <v>169.16</v>
      </c>
      <c r="E3" s="1" t="n">
        <v>54.54</v>
      </c>
      <c r="F3" s="1" t="n">
        <v>258.28</v>
      </c>
      <c r="G3" s="1" t="n">
        <f aca="false">(C3-D3-E3+F3)*0.5*0.82</f>
        <v>296.2988</v>
      </c>
      <c r="H3" s="1" t="n">
        <v>350</v>
      </c>
      <c r="I3" s="1" t="n">
        <f aca="false">G3-H3+I2</f>
        <v>-111.148566666667</v>
      </c>
      <c r="J3" s="1"/>
      <c r="K3" s="1" t="n">
        <f aca="false">C3+F3-D3-H3</f>
        <v>427.22</v>
      </c>
      <c r="O3" s="0" t="e">
        <f aca="false">O1/2</f>
        <v>#VALUE!</v>
      </c>
      <c r="P3" s="0" t="e">
        <f aca="false">((P1/1.23)+P2)/2</f>
        <v>#VALUE!</v>
      </c>
    </row>
    <row r="4" customFormat="false" ht="15" hidden="false" customHeight="false" outlineLevel="0" collapsed="false">
      <c r="A4" s="0" t="s">
        <v>27</v>
      </c>
      <c r="B4" s="0" t="n">
        <v>28.03</v>
      </c>
      <c r="C4" s="0" t="n">
        <v>460.89</v>
      </c>
      <c r="D4" s="0" t="n">
        <v>115.28</v>
      </c>
      <c r="E4" s="1" t="n">
        <f aca="false">C4*0.06</f>
        <v>27.6534</v>
      </c>
      <c r="F4" s="1" t="n">
        <v>206.45</v>
      </c>
      <c r="G4" s="1" t="n">
        <f aca="false">(C4-D4-E4+F4)*0.5*0.82</f>
        <v>215.006706</v>
      </c>
      <c r="H4" s="1" t="n">
        <v>500</v>
      </c>
      <c r="I4" s="1" t="n">
        <f aca="false">G4-H4+I3</f>
        <v>-396.141860666667</v>
      </c>
      <c r="J4" s="1"/>
      <c r="K4" s="1" t="n">
        <f aca="false">C4+F4-D4-H4</f>
        <v>52.0599999999999</v>
      </c>
      <c r="O4" s="0" t="e">
        <f aca="false">O3*0.6</f>
        <v>#VALUE!</v>
      </c>
      <c r="P4" s="0" t="e">
        <f aca="false">P3*0.6</f>
        <v>#VALUE!</v>
      </c>
      <c r="Q4" s="0" t="e">
        <f aca="false">O4+P4</f>
        <v>#VALUE!</v>
      </c>
    </row>
    <row r="5" customFormat="false" ht="15" hidden="false" customHeight="false" outlineLevel="0" collapsed="false">
      <c r="A5" s="0" t="s">
        <v>28</v>
      </c>
      <c r="B5" s="0" t="n">
        <v>4.04</v>
      </c>
      <c r="C5" s="0" t="n">
        <v>504.77</v>
      </c>
      <c r="D5" s="0" t="n">
        <v>126.25</v>
      </c>
      <c r="E5" s="1" t="n">
        <f aca="false">C5*0.06</f>
        <v>30.2862</v>
      </c>
      <c r="F5" s="1" t="n">
        <v>136.55</v>
      </c>
      <c r="G5" s="1" t="n">
        <f aca="false">(C5-D5-E5+F5)*0.5*0.82</f>
        <v>198.761358</v>
      </c>
      <c r="H5" s="1" t="n">
        <v>300</v>
      </c>
      <c r="I5" s="1" t="n">
        <f aca="false">G5-H5+I4</f>
        <v>-497.380502666667</v>
      </c>
      <c r="J5" s="1" t="n">
        <v>850</v>
      </c>
      <c r="K5" s="1" t="n">
        <f aca="false">C5+F5-D5-H5</f>
        <v>215.07</v>
      </c>
      <c r="L5" s="1" t="n">
        <f aca="false">J5/0.634-J5+600/0.82-600</f>
        <v>622.401323382319</v>
      </c>
      <c r="M5" s="1" t="n">
        <f aca="false">SUM(K2:K5)-L5</f>
        <v>467.238676617681</v>
      </c>
      <c r="N5" s="1" t="n">
        <f aca="false">SUM(E2:E5)</f>
        <v>216.177811382114</v>
      </c>
    </row>
    <row r="6" customFormat="false" ht="15" hidden="false" customHeight="false" outlineLevel="0" collapsed="false">
      <c r="A6" s="0" t="s">
        <v>29</v>
      </c>
      <c r="B6" s="0" t="n">
        <v>11.04</v>
      </c>
      <c r="C6" s="0" t="n">
        <v>1351.32</v>
      </c>
      <c r="D6" s="0" t="n">
        <v>337.93</v>
      </c>
      <c r="E6" s="1" t="n">
        <f aca="false">C6*0.06</f>
        <v>81.0792</v>
      </c>
      <c r="F6" s="1" t="n">
        <v>91.8</v>
      </c>
      <c r="G6" s="1" t="n">
        <f aca="false">(C6-D6-E6+F6)*0.5*0.82</f>
        <v>419.885428</v>
      </c>
      <c r="H6" s="1" t="n">
        <v>420</v>
      </c>
      <c r="I6" s="1" t="n">
        <f aca="false">G6-H6+I5</f>
        <v>-497.495074666667</v>
      </c>
      <c r="J6" s="1" t="n">
        <v>420</v>
      </c>
      <c r="K6" s="1" t="n">
        <f aca="false">C6+F6-D6-H6</f>
        <v>685.19</v>
      </c>
      <c r="L6" s="1" t="n">
        <f aca="false">J6/0.6334-J6</f>
        <v>243.088095989896</v>
      </c>
      <c r="M6" s="1" t="n">
        <f aca="false">K6-L6</f>
        <v>442.101904010104</v>
      </c>
      <c r="O6" s="0" t="e">
        <f aca="false">O3*0.82</f>
        <v>#VALUE!</v>
      </c>
      <c r="P6" s="0" t="e">
        <f aca="false">P3*0.82</f>
        <v>#VALUE!</v>
      </c>
      <c r="Q6" s="0" t="e">
        <f aca="false">O6+P6</f>
        <v>#VALUE!</v>
      </c>
    </row>
    <row r="7" customFormat="false" ht="15" hidden="false" customHeight="false" outlineLevel="0" collapsed="false">
      <c r="A7" s="0" t="s">
        <v>31</v>
      </c>
      <c r="B7" s="0" t="n">
        <v>18.04</v>
      </c>
      <c r="C7" s="0" t="n">
        <v>592.44</v>
      </c>
      <c r="D7" s="0" t="n">
        <v>148.2</v>
      </c>
      <c r="E7" s="1" t="n">
        <f aca="false">C7*0.06</f>
        <v>35.5464</v>
      </c>
      <c r="F7" s="1" t="n">
        <v>23.34</v>
      </c>
      <c r="G7" s="1" t="n">
        <f aca="false">(C7-D7-E7+F7)*0.5*0.82</f>
        <v>177.133776</v>
      </c>
      <c r="H7" s="1" t="n">
        <v>300</v>
      </c>
      <c r="I7" s="1" t="n">
        <f aca="false">G7-H7+I6</f>
        <v>-620.361298666667</v>
      </c>
      <c r="J7" s="1"/>
      <c r="K7" s="1" t="n">
        <f aca="false">C7+F7-D7-H7</f>
        <v>167.58</v>
      </c>
    </row>
    <row r="8" customFormat="false" ht="15" hidden="false" customHeight="false" outlineLevel="0" collapsed="false">
      <c r="A8" s="0" t="s">
        <v>32</v>
      </c>
      <c r="B8" s="0" t="n">
        <v>25.04</v>
      </c>
      <c r="C8" s="0" t="n">
        <v>1168.47</v>
      </c>
      <c r="D8" s="0" t="n">
        <v>292.32</v>
      </c>
      <c r="E8" s="1" t="n">
        <f aca="false">Adam!C4*0.06</f>
        <v>23.6442</v>
      </c>
      <c r="F8" s="1" t="n">
        <v>296.45</v>
      </c>
      <c r="G8" s="1" t="n">
        <f aca="false">(C8-D8-E8+F8)*0.5*0.82</f>
        <v>471.071878</v>
      </c>
      <c r="H8" s="1" t="n">
        <v>500</v>
      </c>
      <c r="I8" s="1" t="n">
        <f aca="false">G8-H8+I7</f>
        <v>-649.289420666667</v>
      </c>
      <c r="J8" s="1"/>
      <c r="K8" s="1" t="n">
        <f aca="false">Adam!C4+F8-Adam!D4-H8</f>
        <v>151.08</v>
      </c>
      <c r="P8" s="0" t="s">
        <v>37</v>
      </c>
    </row>
    <row r="9" customFormat="false" ht="15" hidden="false" customHeight="false" outlineLevel="0" collapsed="false">
      <c r="A9" s="0" t="s">
        <v>54</v>
      </c>
      <c r="B9" s="0" t="n">
        <v>4.05</v>
      </c>
      <c r="C9" s="0" t="n">
        <v>1244.59</v>
      </c>
      <c r="D9" s="0" t="n">
        <v>311.24</v>
      </c>
      <c r="E9" s="1" t="n">
        <f aca="false">C9*0.06</f>
        <v>74.6754</v>
      </c>
      <c r="F9" s="1" t="n">
        <v>143.47</v>
      </c>
      <c r="G9" s="1" t="n">
        <f aca="false">(C9-D9-E9+F9)*0.5*0.82</f>
        <v>410.879286</v>
      </c>
      <c r="H9" s="1" t="n">
        <v>500</v>
      </c>
      <c r="I9" s="1" t="n">
        <f aca="false">G9-H9+I8</f>
        <v>-738.410134666666</v>
      </c>
      <c r="J9" s="1" t="n">
        <v>500</v>
      </c>
      <c r="K9" s="1" t="n">
        <f aca="false">C9+F9-D9-H9</f>
        <v>576.82</v>
      </c>
      <c r="L9" s="1" t="n">
        <f aca="false">J9:J9/0.634-J9</f>
        <v>288.643533123028</v>
      </c>
      <c r="M9" s="1" t="n">
        <f aca="false">K7+K8+K9-L9</f>
        <v>606.836466876972</v>
      </c>
      <c r="N9" s="1" t="n">
        <f aca="false">SUM(E7:E9)</f>
        <v>133.866</v>
      </c>
      <c r="P9" s="0" t="s">
        <v>42</v>
      </c>
      <c r="Q9" s="0" t="s">
        <v>55</v>
      </c>
      <c r="R9" s="0" t="s">
        <v>38</v>
      </c>
      <c r="S9" s="0" t="s">
        <v>56</v>
      </c>
    </row>
    <row r="10" customFormat="false" ht="15" hidden="false" customHeight="false" outlineLevel="0" collapsed="false">
      <c r="A10" s="0" t="s">
        <v>34</v>
      </c>
      <c r="B10" s="0" t="n">
        <v>9.05</v>
      </c>
      <c r="C10" s="0" t="n">
        <v>491.71</v>
      </c>
      <c r="D10" s="0" t="n">
        <v>122.99</v>
      </c>
      <c r="E10" s="1" t="n">
        <f aca="false">C10*0.06</f>
        <v>29.5026</v>
      </c>
      <c r="F10" s="1" t="n">
        <v>159.91</v>
      </c>
      <c r="G10" s="1" t="n">
        <f aca="false">(C10-D10-E10+F10)*0.5*0.82</f>
        <v>204.642234</v>
      </c>
      <c r="H10" s="1" t="n">
        <v>205</v>
      </c>
      <c r="I10" s="1" t="n">
        <f aca="false">G10-H10+I9</f>
        <v>-738.767900666666</v>
      </c>
      <c r="J10" s="1"/>
      <c r="K10" s="1" t="n">
        <f aca="false">C10+F10-D10-H10</f>
        <v>323.63</v>
      </c>
      <c r="O10" s="0" t="s">
        <v>57</v>
      </c>
      <c r="P10" s="0" t="s">
        <v>58</v>
      </c>
      <c r="Q10" s="0" t="s">
        <v>55</v>
      </c>
      <c r="R10" s="0" t="s">
        <v>43</v>
      </c>
      <c r="S10" s="0" t="s">
        <v>59</v>
      </c>
    </row>
    <row r="11" customFormat="false" ht="15" hidden="false" customHeight="false" outlineLevel="0" collapsed="false">
      <c r="A11" s="0" t="s">
        <v>35</v>
      </c>
      <c r="B11" s="0" t="n">
        <v>18.05</v>
      </c>
      <c r="C11" s="0" t="n">
        <v>1244.2</v>
      </c>
      <c r="D11" s="0" t="n">
        <v>311.21</v>
      </c>
      <c r="E11" s="1" t="n">
        <f aca="false">C11*0.06</f>
        <v>74.652</v>
      </c>
      <c r="F11" s="1" t="n">
        <v>267.26</v>
      </c>
      <c r="G11" s="1" t="n">
        <f aca="false">(C11-D11-E11+F11)*0.5*0.82</f>
        <v>461.49518</v>
      </c>
      <c r="H11" s="1" t="n">
        <v>350</v>
      </c>
      <c r="I11" s="1" t="n">
        <f aca="false">G11-H11+I10</f>
        <v>-627.272720666666</v>
      </c>
      <c r="J11" s="1"/>
      <c r="K11" s="1" t="n">
        <f aca="false">C11+F11-D11-H11</f>
        <v>850.25</v>
      </c>
    </row>
    <row r="12" customFormat="false" ht="15" hidden="false" customHeight="false" outlineLevel="0" collapsed="false">
      <c r="A12" s="0" t="s">
        <v>36</v>
      </c>
      <c r="B12" s="0" t="n">
        <v>24.05</v>
      </c>
      <c r="C12" s="0" t="n">
        <v>892.36</v>
      </c>
      <c r="D12" s="0" t="n">
        <v>223.14</v>
      </c>
      <c r="E12" s="1" t="n">
        <f aca="false">C12*0.06</f>
        <v>53.5416</v>
      </c>
      <c r="F12" s="1" t="n">
        <f aca="false">35.3+184.21</f>
        <v>219.51</v>
      </c>
      <c r="G12" s="1" t="n">
        <f aca="false">(C12-D12-E12+F12)*0.55*0.82</f>
        <v>376.6699684</v>
      </c>
      <c r="H12" s="1"/>
      <c r="I12" s="1" t="n">
        <f aca="false">G12-H12+I11</f>
        <v>-250.602752266666</v>
      </c>
      <c r="J12" s="1"/>
      <c r="K12" s="1" t="n">
        <f aca="false">C12+F12-D12-H12</f>
        <v>888.73</v>
      </c>
      <c r="P12" s="0" t="e">
        <f aca="false">P13*0.06</f>
        <v>#VALUE!</v>
      </c>
    </row>
    <row r="13" customFormat="false" ht="15" hidden="false" customHeight="false" outlineLevel="0" collapsed="false">
      <c r="E13" s="1" t="n">
        <f aca="false">C13*0.06</f>
        <v>0</v>
      </c>
      <c r="G13" s="1" t="n">
        <f aca="false">(C13-D13-E13+F13)*0.5*0.82</f>
        <v>0</v>
      </c>
      <c r="I13" s="1" t="n">
        <f aca="false">G13-H13+I12</f>
        <v>-250.602752266666</v>
      </c>
      <c r="J13" s="1"/>
      <c r="K13" s="1" t="n">
        <f aca="false">C13+F13-D13-H13</f>
        <v>0</v>
      </c>
      <c r="O13" s="0" t="s">
        <v>60</v>
      </c>
      <c r="P13" s="0" t="s">
        <v>61</v>
      </c>
      <c r="Q13" s="0" t="s">
        <v>62</v>
      </c>
      <c r="R13" s="0" t="e">
        <f aca="false">Q13-Q13/1.23</f>
        <v>#VALUE!</v>
      </c>
    </row>
    <row r="14" customFormat="false" ht="15" hidden="false" customHeight="false" outlineLevel="0" collapsed="false">
      <c r="E14" s="1" t="n">
        <f aca="false">C14*0.06</f>
        <v>0</v>
      </c>
      <c r="G14" s="1" t="n">
        <f aca="false">(C14-D14-E14+F14)*0.5*0.82</f>
        <v>0</v>
      </c>
      <c r="I14" s="1" t="n">
        <f aca="false">G14-H14+I13</f>
        <v>-250.602752266666</v>
      </c>
      <c r="J14" s="1"/>
      <c r="K14" s="1" t="n">
        <f aca="false">C14+F14-D14-H14</f>
        <v>0</v>
      </c>
      <c r="P14" s="0" t="s">
        <v>63</v>
      </c>
      <c r="Q14" s="0" t="e">
        <f aca="false">Q13*0.25</f>
        <v>#VALUE!</v>
      </c>
    </row>
    <row r="15" customFormat="false" ht="15" hidden="false" customHeight="false" outlineLevel="0" collapsed="false">
      <c r="E15" s="1" t="n">
        <f aca="false">C15*0.06</f>
        <v>0</v>
      </c>
      <c r="G15" s="1" t="n">
        <f aca="false">(C15-D15-E15+F15)*0.5*0.82</f>
        <v>0</v>
      </c>
      <c r="I15" s="1" t="n">
        <f aca="false">G15-H15+I14</f>
        <v>-250.602752266666</v>
      </c>
      <c r="J15" s="1"/>
      <c r="K15" s="1" t="n">
        <f aca="false">C15+F15-D15-H15</f>
        <v>0</v>
      </c>
      <c r="O15" s="0" t="e">
        <f aca="false">O13*0.5*0.82</f>
        <v>#VALUE!</v>
      </c>
      <c r="P15" s="0" t="e">
        <f aca="false">(P13-0.0575*P13+P14)*0.5*0.82</f>
        <v>#VALUE!</v>
      </c>
      <c r="Q15" s="0" t="e">
        <f aca="false">(Q13/1.23-Q14)*0.5*0.82</f>
        <v>#VALUE!</v>
      </c>
    </row>
    <row r="16" customFormat="false" ht="15" hidden="false" customHeight="false" outlineLevel="0" collapsed="false">
      <c r="E16" s="1" t="n">
        <f aca="false">C16*0.06</f>
        <v>0</v>
      </c>
      <c r="G16" s="1" t="n">
        <f aca="false">(C16-D16-E16+F16)*0.5*0.82</f>
        <v>0</v>
      </c>
      <c r="I16" s="1" t="n">
        <f aca="false">G16-H16+I15</f>
        <v>-250.602752266666</v>
      </c>
      <c r="J16" s="1"/>
      <c r="K16" s="1" t="n">
        <f aca="false">C16+F16-D16-H16</f>
        <v>0</v>
      </c>
    </row>
    <row r="18" customFormat="false" ht="15" hidden="false" customHeight="false" outlineLevel="0" collapsed="false">
      <c r="O18" s="0" t="s">
        <v>64</v>
      </c>
    </row>
    <row r="19" customFormat="false" ht="15" hidden="false" customHeight="false" outlineLevel="0" collapsed="false">
      <c r="P19" s="0" t="s">
        <v>10</v>
      </c>
      <c r="Q19" s="0" t="n">
        <v>500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10</v>
      </c>
    </row>
    <row r="2" customFormat="false" ht="15" hidden="false" customHeight="false" outlineLevel="0" collapsed="false">
      <c r="A2" s="0" t="s">
        <v>65</v>
      </c>
      <c r="B2" s="0" t="s">
        <v>66</v>
      </c>
    </row>
    <row r="3" customFormat="false" ht="15" hidden="false" customHeight="false" outlineLevel="0" collapsed="false">
      <c r="A3" s="0" t="n">
        <v>300</v>
      </c>
      <c r="B3" s="0" t="s">
        <v>67</v>
      </c>
      <c r="J3" s="0" t="s">
        <v>68</v>
      </c>
    </row>
    <row r="5" customFormat="false" ht="15" hidden="false" customHeight="false" outlineLevel="0" collapsed="false">
      <c r="J5" s="1" t="s">
        <v>69</v>
      </c>
      <c r="M5" s="1" t="s">
        <v>70</v>
      </c>
      <c r="O5" s="1" t="s">
        <v>71</v>
      </c>
      <c r="P5" s="1" t="s">
        <v>72</v>
      </c>
      <c r="R5" s="1" t="s">
        <v>73</v>
      </c>
    </row>
    <row r="6" customFormat="false" ht="15" hidden="false" customHeight="false" outlineLevel="0" collapsed="false">
      <c r="J6" s="1" t="s">
        <v>74</v>
      </c>
      <c r="K6" s="1" t="s">
        <v>75</v>
      </c>
      <c r="P6" s="1" t="s">
        <v>76</v>
      </c>
      <c r="S6" s="1" t="s">
        <v>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12</v>
      </c>
      <c r="L1" s="0" t="s">
        <v>78</v>
      </c>
      <c r="M1" s="0" t="s">
        <v>15</v>
      </c>
    </row>
    <row r="2" customFormat="false" ht="15" hidden="false" customHeight="false" outlineLevel="0" collapsed="false">
      <c r="A2" s="0" t="s">
        <v>29</v>
      </c>
      <c r="B2" s="2" t="n">
        <v>42827</v>
      </c>
      <c r="E2" s="0" t="n">
        <f aca="false">C2*0.06</f>
        <v>0</v>
      </c>
      <c r="G2" s="0" t="n">
        <f aca="false">(C2-D2-E2+F2)*0.7*0.82</f>
        <v>0</v>
      </c>
      <c r="I2" s="0" t="n">
        <f aca="false">H2*0.1</f>
        <v>0</v>
      </c>
      <c r="J2" s="0" t="n">
        <f aca="false">I2+G2</f>
        <v>0</v>
      </c>
      <c r="K2" s="0" t="n">
        <f aca="false">(C2+F2-D2-E2-G2)*0.18</f>
        <v>0</v>
      </c>
      <c r="L2" s="0" t="n">
        <f aca="false">C2+F2-D2-E2-G2-K2</f>
        <v>0</v>
      </c>
      <c r="M2" s="0" t="n">
        <f aca="false">L2/2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10</v>
      </c>
      <c r="I1" s="0" t="s">
        <v>11</v>
      </c>
      <c r="J1" s="0" t="s">
        <v>13</v>
      </c>
      <c r="K1" s="0" t="s">
        <v>79</v>
      </c>
      <c r="L1" s="0" t="s">
        <v>80</v>
      </c>
      <c r="M1" s="0" t="s">
        <v>81</v>
      </c>
      <c r="N1" s="0" t="s">
        <v>82</v>
      </c>
    </row>
    <row r="2" customFormat="false" ht="15" hidden="false" customHeight="false" outlineLevel="0" collapsed="false">
      <c r="A2" s="0" t="s">
        <v>28</v>
      </c>
      <c r="B2" s="0" t="n">
        <v>4.04</v>
      </c>
      <c r="C2" s="0" t="n">
        <v>315.6</v>
      </c>
      <c r="D2" s="0" t="n">
        <v>78.93</v>
      </c>
      <c r="E2" s="1" t="n">
        <f aca="false">C2*0.06</f>
        <v>18.936</v>
      </c>
      <c r="F2" s="0" t="n">
        <v>103.78</v>
      </c>
      <c r="G2" s="1" t="n">
        <f aca="false">(C2-D2-E2+F2)*0.5*0.856</f>
        <v>137.607992</v>
      </c>
      <c r="H2" s="1" t="n">
        <v>140</v>
      </c>
      <c r="I2" s="1" t="n">
        <f aca="false">G2-H2</f>
        <v>-2.392008</v>
      </c>
      <c r="J2" s="1" t="n">
        <f aca="false">H2/0.856</f>
        <v>163.551401869159</v>
      </c>
      <c r="K2" s="1" t="n">
        <f aca="false">J2-G2</f>
        <v>25.9434098691589</v>
      </c>
      <c r="L2" s="1" t="n">
        <f aca="false">C2+F2-D2-J2</f>
        <v>176.898598130841</v>
      </c>
    </row>
    <row r="3" customFormat="false" ht="15" hidden="false" customHeight="false" outlineLevel="0" collapsed="false">
      <c r="A3" s="0" t="s">
        <v>31</v>
      </c>
      <c r="B3" s="0" t="n">
        <v>18.04</v>
      </c>
      <c r="C3" s="0" t="n">
        <v>338</v>
      </c>
      <c r="D3" s="0" t="n">
        <v>84.54</v>
      </c>
      <c r="E3" s="1" t="n">
        <f aca="false">C3*0.06</f>
        <v>20.28</v>
      </c>
      <c r="F3" s="0" t="n">
        <v>161.29</v>
      </c>
      <c r="G3" s="1" t="n">
        <f aca="false">(C3-D3-E3+F3)*0.5*0.856</f>
        <v>168.83316</v>
      </c>
      <c r="H3" s="1" t="n">
        <v>170</v>
      </c>
      <c r="I3" s="1" t="n">
        <f aca="false">G3-H3+I2</f>
        <v>-3.55884800000001</v>
      </c>
      <c r="J3" s="1" t="n">
        <f aca="false">G3/0.856</f>
        <v>197.235</v>
      </c>
      <c r="K3" s="1" t="n">
        <f aca="false">J3-G3</f>
        <v>28.40184</v>
      </c>
      <c r="L3" s="1" t="n">
        <f aca="false">C3+F3-D3-E3-K3</f>
        <v>366.06816</v>
      </c>
    </row>
    <row r="4" customFormat="false" ht="15" hidden="false" customHeight="false" outlineLevel="0" collapsed="false">
      <c r="A4" s="0" t="n">
        <v>17.04</v>
      </c>
      <c r="B4" s="0" t="n">
        <v>25.04</v>
      </c>
      <c r="C4" s="1" t="n">
        <f aca="false">199.03/0.75</f>
        <v>265.373333333333</v>
      </c>
      <c r="D4" s="1" t="n">
        <f aca="false">C4*0.25</f>
        <v>66.3433333333333</v>
      </c>
      <c r="E4" s="1" t="n">
        <f aca="false">D4*0.23</f>
        <v>15.2589666666667</v>
      </c>
      <c r="F4" s="0" t="n">
        <f aca="false">16.21+6.79+3.78</f>
        <v>26.78</v>
      </c>
      <c r="G4" s="1" t="n">
        <f aca="false">(C4-D4-E4+F4)*0.5*0.856</f>
        <v>90.1158422666667</v>
      </c>
      <c r="H4" s="1" t="n">
        <v>87</v>
      </c>
      <c r="I4" s="1" t="n">
        <f aca="false">G4-H4+I3</f>
        <v>-0.443005733333351</v>
      </c>
      <c r="J4" s="1" t="n">
        <f aca="false">G4/0.856</f>
        <v>105.275516666667</v>
      </c>
      <c r="K4" s="1" t="n">
        <f aca="false">J4-G4</f>
        <v>15.1596744</v>
      </c>
      <c r="L4" s="1" t="n">
        <f aca="false">C4+F4-D4-E4-J4</f>
        <v>105.275516666667</v>
      </c>
      <c r="M4" s="1" t="n">
        <f aca="false">L3+L4</f>
        <v>471.343676666667</v>
      </c>
      <c r="N4" s="1" t="n">
        <f aca="false">E3+E4</f>
        <v>35.5389666666667</v>
      </c>
    </row>
    <row r="5" customFormat="false" ht="15" hidden="false" customHeight="false" outlineLevel="0" collapsed="false">
      <c r="A5" s="0" t="s">
        <v>83</v>
      </c>
      <c r="B5" s="0" t="n">
        <v>25.04</v>
      </c>
      <c r="C5" s="1" t="n">
        <f aca="false">511.14-C4</f>
        <v>245.766666666667</v>
      </c>
      <c r="D5" s="1" t="n">
        <f aca="false">90.93-D4</f>
        <v>24.5866666666667</v>
      </c>
      <c r="E5" s="1" t="n">
        <f aca="false">D5*0.23</f>
        <v>5.65493333333334</v>
      </c>
      <c r="F5" s="0" t="n">
        <f aca="false">80.89-F4:F4</f>
        <v>54.11</v>
      </c>
      <c r="G5" s="1" t="n">
        <f aca="false">(C5-D5-E5+F5)*0.8*0.856</f>
        <v>184.646093653333</v>
      </c>
      <c r="H5" s="1" t="n">
        <v>183</v>
      </c>
      <c r="I5" s="1" t="n">
        <f aca="false">G5-H5+I4</f>
        <v>1.20308791999999</v>
      </c>
      <c r="J5" s="1" t="n">
        <f aca="false">G5/0.856</f>
        <v>215.708053333333</v>
      </c>
      <c r="K5" s="1" t="n">
        <f aca="false">J5-G5</f>
        <v>31.06195968</v>
      </c>
      <c r="L5" s="1" t="n">
        <f aca="false">C5+F5-D5-E5-J5</f>
        <v>53.9270133333333</v>
      </c>
    </row>
    <row r="6" customFormat="false" ht="15" hidden="false" customHeight="false" outlineLevel="0" collapsed="false">
      <c r="A6" s="0" t="s">
        <v>54</v>
      </c>
      <c r="B6" s="0" t="n">
        <v>4.05</v>
      </c>
      <c r="C6" s="0" t="n">
        <v>201.04</v>
      </c>
      <c r="D6" s="0" t="n">
        <v>20.11</v>
      </c>
      <c r="E6" s="1" t="n">
        <f aca="false">D6*0.23</f>
        <v>4.6253</v>
      </c>
      <c r="F6" s="0" t="n">
        <f aca="false">-57.81+255</f>
        <v>197.19</v>
      </c>
      <c r="G6" s="1" t="n">
        <f aca="false">(C6-D6-E6+F6)*0.8*0.856</f>
        <v>255.76917056</v>
      </c>
      <c r="H6" s="1" t="n">
        <v>90</v>
      </c>
      <c r="I6" s="1" t="n">
        <f aca="false">G6-H6+I5</f>
        <v>166.97225848</v>
      </c>
      <c r="J6" s="1" t="n">
        <f aca="false">G6/0.856</f>
        <v>298.79576</v>
      </c>
      <c r="K6" s="1" t="n">
        <f aca="false">J6-G6</f>
        <v>43.02658944</v>
      </c>
      <c r="L6" s="1" t="n">
        <f aca="false">C6+F6-D6-E6-J6</f>
        <v>74.6989400000001</v>
      </c>
    </row>
    <row r="7" customFormat="false" ht="15" hidden="false" customHeight="false" outlineLevel="0" collapsed="false">
      <c r="A7" s="0" t="s">
        <v>34</v>
      </c>
      <c r="B7" s="0" t="n">
        <v>9.05</v>
      </c>
      <c r="E7" s="1" t="n">
        <f aca="false">D7*0.23</f>
        <v>0</v>
      </c>
      <c r="F7" s="0" t="n">
        <v>-85</v>
      </c>
      <c r="G7" s="1" t="n">
        <f aca="false">(C7-D7-E7+F7)*0.8*0.856</f>
        <v>-58.208</v>
      </c>
      <c r="H7" s="1"/>
      <c r="I7" s="1" t="n">
        <f aca="false">G7-H7+I6</f>
        <v>108.76425848</v>
      </c>
      <c r="J7" s="1" t="n">
        <f aca="false">G7/0.856</f>
        <v>-68</v>
      </c>
      <c r="K7" s="1" t="n">
        <f aca="false">J7-G7</f>
        <v>-9.792</v>
      </c>
      <c r="L7" s="1" t="n">
        <f aca="false">C7+F7-D7-E7-J7</f>
        <v>-17</v>
      </c>
    </row>
    <row r="8" customFormat="false" ht="15" hidden="false" customHeight="false" outlineLevel="0" collapsed="false">
      <c r="A8" s="0" t="s">
        <v>35</v>
      </c>
      <c r="B8" s="0" t="n">
        <v>18.05</v>
      </c>
      <c r="C8" s="0" t="n">
        <v>126.24</v>
      </c>
      <c r="D8" s="0" t="n">
        <v>12.63</v>
      </c>
      <c r="E8" s="1" t="n">
        <f aca="false">D8*0.23</f>
        <v>2.9049</v>
      </c>
      <c r="F8" s="0" t="n">
        <v>-57.27</v>
      </c>
      <c r="G8" s="1" t="n">
        <f aca="false">(C8-D8-E8+F8)*0.8*0.856</f>
        <v>36.59235648</v>
      </c>
      <c r="H8" s="1"/>
      <c r="I8" s="1" t="n">
        <f aca="false">G8-H8+I7</f>
        <v>145.35661496</v>
      </c>
      <c r="J8" s="1" t="n">
        <f aca="false">G8/0.856</f>
        <v>42.74808</v>
      </c>
      <c r="K8" s="1" t="n">
        <f aca="false">J8-G8</f>
        <v>6.15572352</v>
      </c>
      <c r="L8" s="1" t="n">
        <f aca="false">C8+F8-D8-E8-J8</f>
        <v>10.68702</v>
      </c>
    </row>
    <row r="9" customFormat="false" ht="15" hidden="false" customHeight="false" outlineLevel="0" collapsed="false">
      <c r="A9" s="0" t="s">
        <v>36</v>
      </c>
      <c r="B9" s="0" t="n">
        <v>24.05</v>
      </c>
      <c r="E9" s="1" t="n">
        <f aca="false">D9*0.23</f>
        <v>0</v>
      </c>
      <c r="G9" s="1" t="n">
        <f aca="false">(C9-D9-E9+F9)*0.8*0.856</f>
        <v>0</v>
      </c>
      <c r="H9" s="1" t="n">
        <v>150</v>
      </c>
      <c r="I9" s="1" t="n">
        <f aca="false">G9-H9+I8</f>
        <v>-4.64338504000006</v>
      </c>
      <c r="J9" s="1" t="n">
        <f aca="false">G9/0.856</f>
        <v>0</v>
      </c>
      <c r="K9" s="1" t="n">
        <f aca="false">J9-G9</f>
        <v>0</v>
      </c>
      <c r="L9" s="1" t="n">
        <f aca="false">C9+F9-D9-E9-J9</f>
        <v>0</v>
      </c>
    </row>
    <row r="10" customFormat="false" ht="15" hidden="false" customHeight="false" outlineLevel="0" collapsed="false">
      <c r="E10" s="1" t="n">
        <f aca="false">D10*0.23</f>
        <v>0</v>
      </c>
      <c r="G10" s="1" t="n">
        <f aca="false">(C10-D10-E10+F10)*0.8*0.856</f>
        <v>0</v>
      </c>
      <c r="H10" s="1"/>
      <c r="I10" s="1" t="n">
        <f aca="false">G10-H10+I9</f>
        <v>-4.64338504000006</v>
      </c>
      <c r="J10" s="1" t="n">
        <f aca="false">G10/0.856</f>
        <v>0</v>
      </c>
      <c r="K10" s="1" t="n">
        <f aca="false">J10-G10</f>
        <v>0</v>
      </c>
      <c r="L10" s="1" t="n">
        <f aca="false">C10+F10-D10-E10-J10</f>
        <v>0</v>
      </c>
    </row>
    <row r="11" customFormat="false" ht="15" hidden="false" customHeight="false" outlineLevel="0" collapsed="false">
      <c r="E11" s="1" t="n">
        <f aca="false">D11*0.23</f>
        <v>0</v>
      </c>
      <c r="G11" s="1" t="n">
        <f aca="false">(C11-D11-E11+F11)*0.8*0.856</f>
        <v>0</v>
      </c>
      <c r="H11" s="1"/>
      <c r="I11" s="1" t="n">
        <f aca="false">G11-H11+I10</f>
        <v>-4.64338504000006</v>
      </c>
      <c r="J11" s="1" t="n">
        <f aca="false">G11/0.856</f>
        <v>0</v>
      </c>
      <c r="K11" s="1" t="n">
        <f aca="false">J11-G11</f>
        <v>0</v>
      </c>
      <c r="L11" s="1" t="n">
        <f aca="false">C11+F11-D11-E11-J11</f>
        <v>0</v>
      </c>
    </row>
    <row r="12" customFormat="false" ht="15" hidden="false" customHeight="false" outlineLevel="0" collapsed="false">
      <c r="E12" s="1" t="n">
        <f aca="false">D12*0.23</f>
        <v>0</v>
      </c>
      <c r="G12" s="1" t="n">
        <f aca="false">(C12-D12-E12+F12)*0.8*0.856</f>
        <v>0</v>
      </c>
      <c r="H12" s="1"/>
      <c r="I12" s="1" t="n">
        <f aca="false">G12-H12+I11</f>
        <v>-4.64338504000006</v>
      </c>
      <c r="J12" s="1" t="n">
        <f aca="false">G12/0.856</f>
        <v>0</v>
      </c>
      <c r="K12" s="1" t="n">
        <f aca="false">J12-G12</f>
        <v>0</v>
      </c>
      <c r="L12" s="1" t="n">
        <f aca="false">C12+F12-D12-E12-J12</f>
        <v>0</v>
      </c>
    </row>
    <row r="13" customFormat="false" ht="15" hidden="false" customHeight="false" outlineLevel="0" collapsed="false">
      <c r="E13" s="1" t="n">
        <f aca="false">D13*0.23</f>
        <v>0</v>
      </c>
      <c r="G13" s="1" t="n">
        <f aca="false">(C13-D13-E13+F13)*0.8*0.856</f>
        <v>0</v>
      </c>
      <c r="H13" s="1"/>
      <c r="I13" s="1" t="n">
        <f aca="false">G13-H13+I12</f>
        <v>-4.64338504000006</v>
      </c>
      <c r="J13" s="1" t="n">
        <f aca="false">G13/0.856</f>
        <v>0</v>
      </c>
      <c r="K13" s="1" t="n">
        <f aca="false">J13-G13</f>
        <v>0</v>
      </c>
      <c r="L13" s="1" t="n">
        <f aca="false">C13+F13-D13-E13-J13</f>
        <v>0</v>
      </c>
    </row>
    <row r="14" customFormat="false" ht="15" hidden="false" customHeight="false" outlineLevel="0" collapsed="false">
      <c r="E14" s="1" t="n">
        <f aca="false">D14*0.23</f>
        <v>0</v>
      </c>
      <c r="G14" s="1" t="n">
        <f aca="false">(C14-D14-E14+F14)*0.8*0.856</f>
        <v>0</v>
      </c>
      <c r="H14" s="1"/>
      <c r="I14" s="1" t="n">
        <f aca="false">G14-H14+I13</f>
        <v>-4.64338504000006</v>
      </c>
      <c r="J14" s="1" t="n">
        <f aca="false">G14/0.856</f>
        <v>0</v>
      </c>
      <c r="K14" s="1" t="n">
        <f aca="false">J14-G14</f>
        <v>0</v>
      </c>
      <c r="L14" s="1" t="n">
        <f aca="false">C14+F14-D14-E14-J14</f>
        <v>0</v>
      </c>
    </row>
    <row r="15" customFormat="false" ht="15" hidden="false" customHeight="false" outlineLevel="0" collapsed="false">
      <c r="E15" s="1" t="n">
        <f aca="false">D15*0.23</f>
        <v>0</v>
      </c>
      <c r="G15" s="1" t="n">
        <f aca="false">(C15-D15-E15+F15)*0.8*0.856</f>
        <v>0</v>
      </c>
      <c r="H15" s="1"/>
      <c r="I15" s="1" t="n">
        <f aca="false">G15-H15+I14</f>
        <v>-4.64338504000006</v>
      </c>
      <c r="J15" s="1" t="n">
        <f aca="false">G15/0.856</f>
        <v>0</v>
      </c>
      <c r="K15" s="1" t="n">
        <f aca="false">J15-G15</f>
        <v>0</v>
      </c>
      <c r="L15" s="1" t="n">
        <f aca="false">C15+F15-D15-E15-J15</f>
        <v>0</v>
      </c>
    </row>
    <row r="16" customFormat="false" ht="15" hidden="false" customHeight="false" outlineLevel="0" collapsed="false">
      <c r="E16" s="1" t="n">
        <f aca="false">D16*0.23</f>
        <v>0</v>
      </c>
      <c r="G16" s="1" t="n">
        <f aca="false">(C16-D16-E16+F16)*0.8*0.856</f>
        <v>0</v>
      </c>
      <c r="H16" s="1"/>
      <c r="I16" s="1" t="n">
        <f aca="false">G16-H16+I15</f>
        <v>-4.64338504000006</v>
      </c>
      <c r="J16" s="1" t="n">
        <f aca="false">G16/0.856</f>
        <v>0</v>
      </c>
      <c r="K16" s="1" t="n">
        <f aca="false">J16-G16</f>
        <v>0</v>
      </c>
      <c r="L16" s="1" t="n">
        <f aca="false">C16+F16-D16-E16-J16</f>
        <v>0</v>
      </c>
    </row>
    <row r="17" customFormat="false" ht="15" hidden="false" customHeight="false" outlineLevel="0" collapsed="false">
      <c r="E17" s="1" t="n">
        <f aca="false">D17*0.23</f>
        <v>0</v>
      </c>
      <c r="G17" s="1" t="n">
        <f aca="false">(C17-D17-E17+F17)*0.8*0.856</f>
        <v>0</v>
      </c>
      <c r="H17" s="1"/>
      <c r="I17" s="1" t="n">
        <f aca="false">G17-H17+I16</f>
        <v>-4.64338504000006</v>
      </c>
      <c r="J17" s="1" t="n">
        <f aca="false">G17/0.856</f>
        <v>0</v>
      </c>
      <c r="K17" s="1" t="n">
        <f aca="false">J17-G17</f>
        <v>0</v>
      </c>
      <c r="L17" s="1" t="n">
        <f aca="false">C17+F17-D17-E17-J17</f>
        <v>0</v>
      </c>
    </row>
    <row r="18" customFormat="false" ht="15" hidden="false" customHeight="false" outlineLevel="0" collapsed="false">
      <c r="E18" s="1" t="n">
        <f aca="false">D18*0.23</f>
        <v>0</v>
      </c>
      <c r="G18" s="1" t="n">
        <f aca="false">(C18-D18-E18+F18)*0.8*0.856</f>
        <v>0</v>
      </c>
      <c r="H18" s="1"/>
      <c r="I18" s="1" t="n">
        <f aca="false">G18-H18+I17</f>
        <v>-4.64338504000006</v>
      </c>
      <c r="J18" s="1" t="n">
        <f aca="false">G18/0.856</f>
        <v>0</v>
      </c>
      <c r="K18" s="1" t="n">
        <f aca="false">J18-G18</f>
        <v>0</v>
      </c>
      <c r="L18" s="1" t="n">
        <f aca="false">C18+F18-D18-E18-J18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78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29</v>
      </c>
      <c r="B2" s="0" t="n">
        <v>18.04</v>
      </c>
      <c r="C2" s="1" t="n">
        <v>104.55</v>
      </c>
      <c r="D2" s="1" t="n">
        <v>26.15</v>
      </c>
      <c r="E2" s="1" t="n">
        <f aca="false">D2*0.23</f>
        <v>6.0145</v>
      </c>
      <c r="F2" s="1" t="n">
        <f aca="false">12.89-85</f>
        <v>-72.11</v>
      </c>
      <c r="G2" s="1" t="n">
        <f aca="false">(C2-D2-E2+F2)*0.7*0.856</f>
        <v>0.165079600000005</v>
      </c>
      <c r="H2" s="1"/>
      <c r="I2" s="1" t="n">
        <f aca="false">H2*0.1</f>
        <v>0</v>
      </c>
      <c r="J2" s="1" t="n">
        <f aca="false">I2+G2</f>
        <v>0.165079600000005</v>
      </c>
      <c r="K2" s="1"/>
      <c r="L2" s="1" t="n">
        <f aca="false">J8-K8+L7</f>
        <v>0</v>
      </c>
      <c r="M2" s="1" t="n">
        <f aca="false">(C2-D2-E2+F2-G2)*0.18</f>
        <v>0.0198756720000006</v>
      </c>
      <c r="N2" s="1" t="n">
        <f aca="false">G2/0.856</f>
        <v>0.192850000000006</v>
      </c>
      <c r="O2" s="1" t="n">
        <f aca="false">C2+F2-D2-E2-N2+0.25*H2</f>
        <v>0.0826499999999935</v>
      </c>
      <c r="P2" s="1" t="n">
        <f aca="false">O2/2</f>
        <v>0.0413249999999968</v>
      </c>
    </row>
    <row r="3" customFormat="false" ht="15" hidden="false" customHeight="false" outlineLevel="0" collapsed="false">
      <c r="A3" s="0" t="s">
        <v>31</v>
      </c>
      <c r="B3" s="0" t="n">
        <v>18.04</v>
      </c>
      <c r="C3" s="1" t="n">
        <v>62.28</v>
      </c>
      <c r="D3" s="1" t="n">
        <v>15.59</v>
      </c>
      <c r="E3" s="1" t="n">
        <f aca="false">D3*0.23</f>
        <v>3.5857</v>
      </c>
      <c r="F3" s="1" t="n">
        <f aca="false">-85+25.03</f>
        <v>-59.97</v>
      </c>
      <c r="G3" s="1" t="n">
        <f aca="false">(C3-D3-E3+F3)*0.7*0.856</f>
        <v>-10.10592744</v>
      </c>
      <c r="H3" s="1"/>
      <c r="I3" s="1" t="n">
        <f aca="false">H3*0.1</f>
        <v>0</v>
      </c>
      <c r="J3" s="1" t="n">
        <f aca="false">I3+G3</f>
        <v>-10.10592744</v>
      </c>
      <c r="K3" s="1"/>
      <c r="L3" s="1" t="n">
        <f aca="false">J9-K9+L8</f>
        <v>0</v>
      </c>
      <c r="M3" s="1" t="n">
        <f aca="false">(C3-D3-E3+F3-G3)*0.18</f>
        <v>-1.2167590608</v>
      </c>
      <c r="N3" s="1" t="n">
        <f aca="false">G3/0.856</f>
        <v>-11.80599</v>
      </c>
      <c r="O3" s="1" t="n">
        <f aca="false">C3+F3-D3-E3-N3+0.25*H3</f>
        <v>-5.05970999999999</v>
      </c>
      <c r="P3" s="1" t="n">
        <f aca="false">O3/2</f>
        <v>-2.529855</v>
      </c>
    </row>
    <row r="4" customFormat="false" ht="15" hidden="false" customHeight="false" outlineLevel="0" collapsed="false">
      <c r="C4" s="1"/>
      <c r="D4" s="1"/>
      <c r="E4" s="1" t="n">
        <f aca="false">D4*0.23</f>
        <v>0</v>
      </c>
      <c r="F4" s="1"/>
      <c r="G4" s="1" t="n">
        <f aca="false">(C4-D4-E4+F4)*0.7*0.856</f>
        <v>0</v>
      </c>
      <c r="H4" s="1"/>
      <c r="I4" s="1" t="n">
        <f aca="false">H4*0.1</f>
        <v>0</v>
      </c>
      <c r="J4" s="1" t="n">
        <f aca="false">I4+G4</f>
        <v>0</v>
      </c>
      <c r="K4" s="1"/>
      <c r="L4" s="1"/>
      <c r="M4" s="1" t="n">
        <f aca="false">(C4-D4-E4+F4-G4)*0.18</f>
        <v>0</v>
      </c>
      <c r="N4" s="1" t="n">
        <f aca="false">G4/0.856</f>
        <v>0</v>
      </c>
      <c r="O4" s="1" t="n">
        <f aca="false">C4+F4-D4-E4-N4+0.25*H4</f>
        <v>0</v>
      </c>
      <c r="P4" s="1" t="n">
        <f aca="false">O4/2</f>
        <v>0</v>
      </c>
    </row>
    <row r="5" customFormat="false" ht="15" hidden="false" customHeight="false" outlineLevel="0" collapsed="false">
      <c r="C5" s="1"/>
      <c r="D5" s="1"/>
      <c r="E5" s="1" t="n">
        <f aca="false">D5*0.23</f>
        <v>0</v>
      </c>
      <c r="F5" s="1"/>
      <c r="G5" s="1" t="n">
        <f aca="false">(C5-D5-E5+F5)*0.7*0.856</f>
        <v>0</v>
      </c>
      <c r="H5" s="1"/>
      <c r="I5" s="1" t="n">
        <f aca="false">H5*0.1</f>
        <v>0</v>
      </c>
      <c r="J5" s="1" t="n">
        <f aca="false">I5+G5</f>
        <v>0</v>
      </c>
      <c r="K5" s="1"/>
      <c r="L5" s="1"/>
      <c r="M5" s="1" t="n">
        <f aca="false">(C5-D5-E5+F5-G5)*0.18</f>
        <v>0</v>
      </c>
      <c r="N5" s="1" t="n">
        <f aca="false">G5/0.856</f>
        <v>0</v>
      </c>
      <c r="O5" s="1" t="n">
        <f aca="false">C5+F5-D5-E5-N5+0.25*H5</f>
        <v>0</v>
      </c>
      <c r="P5" s="1" t="n">
        <f aca="false">O5/2</f>
        <v>0</v>
      </c>
    </row>
    <row r="6" customFormat="false" ht="15" hidden="false" customHeight="false" outlineLevel="0" collapsed="false">
      <c r="C6" s="1"/>
      <c r="D6" s="1"/>
      <c r="E6" s="1" t="n">
        <f aca="false">D6*0.23</f>
        <v>0</v>
      </c>
      <c r="F6" s="1"/>
      <c r="G6" s="1" t="n">
        <f aca="false">(C6-D6-E6+F6)*0.7*0.856</f>
        <v>0</v>
      </c>
      <c r="H6" s="1"/>
      <c r="I6" s="1" t="n">
        <f aca="false">H6*0.1</f>
        <v>0</v>
      </c>
      <c r="J6" s="1" t="n">
        <f aca="false">I6+G6</f>
        <v>0</v>
      </c>
      <c r="K6" s="1"/>
      <c r="L6" s="1"/>
      <c r="M6" s="1" t="n">
        <f aca="false">(C6-D6-E6+F6-G6)*0.18</f>
        <v>0</v>
      </c>
      <c r="N6" s="1" t="n">
        <f aca="false">G6/0.856</f>
        <v>0</v>
      </c>
      <c r="O6" s="1" t="n">
        <f aca="false">C6+F6-D6-E6-N6+0.25*H6</f>
        <v>0</v>
      </c>
      <c r="P6" s="1" t="n">
        <f aca="false">O6/2</f>
        <v>0</v>
      </c>
    </row>
    <row r="7" customFormat="false" ht="15" hidden="false" customHeight="false" outlineLevel="0" collapsed="false">
      <c r="C7" s="1"/>
      <c r="D7" s="1"/>
      <c r="E7" s="1" t="n">
        <f aca="false">D7*0.23</f>
        <v>0</v>
      </c>
      <c r="F7" s="1"/>
      <c r="G7" s="1" t="n">
        <f aca="false">(C7-D7-E7+F7)*0.7*0.856</f>
        <v>0</v>
      </c>
      <c r="H7" s="1"/>
      <c r="I7" s="1" t="n">
        <f aca="false">H7*0.1</f>
        <v>0</v>
      </c>
      <c r="J7" s="1" t="n">
        <f aca="false">I7+G7</f>
        <v>0</v>
      </c>
      <c r="K7" s="1"/>
      <c r="L7" s="1"/>
      <c r="M7" s="1" t="n">
        <f aca="false">(C7-D7-E7+F7-G7)*0.18</f>
        <v>0</v>
      </c>
      <c r="N7" s="1" t="n">
        <f aca="false">G7/0.856</f>
        <v>0</v>
      </c>
      <c r="O7" s="1" t="n">
        <f aca="false">C7+F7-D7-E7-N7+0.25*H7</f>
        <v>0</v>
      </c>
      <c r="P7" s="1" t="n">
        <f aca="false">O7/2</f>
        <v>0</v>
      </c>
    </row>
    <row r="8" customFormat="false" ht="15" hidden="false" customHeight="false" outlineLevel="0" collapsed="false">
      <c r="C8" s="1"/>
      <c r="D8" s="1"/>
      <c r="E8" s="1" t="n">
        <f aca="false">D8*0.23</f>
        <v>0</v>
      </c>
      <c r="F8" s="1"/>
      <c r="G8" s="1" t="n">
        <f aca="false">(C8-D8-E8+F8)*0.7*0.856</f>
        <v>0</v>
      </c>
      <c r="H8" s="1"/>
      <c r="I8" s="1" t="n">
        <f aca="false">H8*0.1</f>
        <v>0</v>
      </c>
      <c r="J8" s="1" t="n">
        <f aca="false">I8+G8</f>
        <v>0</v>
      </c>
      <c r="K8" s="1"/>
      <c r="L8" s="1"/>
      <c r="M8" s="1" t="n">
        <f aca="false">(C8-D8-E8+F8-G8)*0.18</f>
        <v>0</v>
      </c>
      <c r="N8" s="1" t="n">
        <f aca="false">G8/0.856</f>
        <v>0</v>
      </c>
      <c r="O8" s="1" t="n">
        <f aca="false">C8+F8-D8-E8-N8+0.25*H8</f>
        <v>0</v>
      </c>
      <c r="P8" s="1" t="n">
        <f aca="false">O8/2</f>
        <v>0</v>
      </c>
    </row>
    <row r="9" customFormat="false" ht="15" hidden="false" customHeight="false" outlineLevel="0" collapsed="false">
      <c r="C9" s="1"/>
      <c r="D9" s="1"/>
      <c r="E9" s="1" t="n">
        <f aca="false">D9*0.23</f>
        <v>0</v>
      </c>
      <c r="F9" s="1"/>
      <c r="G9" s="1" t="n">
        <f aca="false">(C9-D9-E9+F9)*0.7*0.856</f>
        <v>0</v>
      </c>
      <c r="H9" s="1"/>
      <c r="I9" s="1" t="n">
        <f aca="false">H9*0.1</f>
        <v>0</v>
      </c>
      <c r="J9" s="1" t="n">
        <f aca="false">I9+G9</f>
        <v>0</v>
      </c>
      <c r="K9" s="1"/>
      <c r="L9" s="1"/>
      <c r="M9" s="1" t="n">
        <f aca="false">(C9-D9-E9+F9-G9)*0.18</f>
        <v>0</v>
      </c>
      <c r="N9" s="1" t="n">
        <f aca="false">G9/0.856</f>
        <v>0</v>
      </c>
      <c r="O9" s="1" t="n">
        <f aca="false">C9+F9-D9-E9-N9+0.25*H9</f>
        <v>0</v>
      </c>
      <c r="P9" s="1" t="n">
        <f aca="false">O9/2</f>
        <v>0</v>
      </c>
    </row>
    <row r="10" customFormat="false" ht="15" hidden="false" customHeight="false" outlineLevel="0" collapsed="false">
      <c r="C10" s="1"/>
      <c r="D10" s="1"/>
      <c r="E10" s="1" t="n">
        <f aca="false">D10*0.23</f>
        <v>0</v>
      </c>
      <c r="F10" s="1"/>
      <c r="G10" s="1" t="n">
        <f aca="false">(C10-D10-E10+F10)*0.7*0.856</f>
        <v>0</v>
      </c>
      <c r="H10" s="1"/>
      <c r="I10" s="1" t="n">
        <f aca="false">H10*0.1</f>
        <v>0</v>
      </c>
      <c r="J10" s="1" t="n">
        <f aca="false">I10+G10</f>
        <v>0</v>
      </c>
      <c r="K10" s="1"/>
      <c r="L10" s="1"/>
      <c r="M10" s="1" t="n">
        <f aca="false">(C10-D10-E10+F10-G10)*0.18</f>
        <v>0</v>
      </c>
      <c r="N10" s="1" t="n">
        <f aca="false">G10/0.856</f>
        <v>0</v>
      </c>
      <c r="O10" s="1" t="n">
        <f aca="false">C10+F10-D10-E10-N10+0.25*H10</f>
        <v>0</v>
      </c>
      <c r="P10" s="1" t="n">
        <f aca="false">O10/2</f>
        <v>0</v>
      </c>
    </row>
    <row r="11" customFormat="false" ht="15" hidden="false" customHeight="false" outlineLevel="0" collapsed="false">
      <c r="C11" s="1"/>
      <c r="D11" s="1"/>
      <c r="E11" s="1" t="n">
        <f aca="false">D11*0.23</f>
        <v>0</v>
      </c>
      <c r="F11" s="1"/>
      <c r="G11" s="1" t="n">
        <f aca="false">(C11-D11-E11+F11)*0.7*0.856</f>
        <v>0</v>
      </c>
      <c r="H11" s="1"/>
      <c r="I11" s="1" t="n">
        <f aca="false">H11*0.1</f>
        <v>0</v>
      </c>
      <c r="J11" s="1" t="n">
        <f aca="false">I11+G11</f>
        <v>0</v>
      </c>
      <c r="K11" s="1"/>
      <c r="L11" s="1"/>
      <c r="M11" s="1" t="n">
        <f aca="false">(C11-D11-E11+F11-G11)*0.18</f>
        <v>0</v>
      </c>
      <c r="N11" s="1" t="n">
        <f aca="false">G11/0.856</f>
        <v>0</v>
      </c>
      <c r="O11" s="1"/>
      <c r="P11" s="0" t="n">
        <f aca="false">O11/2</f>
        <v>0</v>
      </c>
    </row>
    <row r="12" customFormat="false" ht="15" hidden="false" customHeight="false" outlineLevel="0" collapsed="false">
      <c r="C12" s="1"/>
      <c r="D12" s="1"/>
      <c r="E12" s="1" t="n">
        <f aca="false">D12*0.23</f>
        <v>0</v>
      </c>
      <c r="F12" s="1"/>
      <c r="G12" s="1" t="n">
        <f aca="false">(C12-D12-E12+F12)*0.7*0.856</f>
        <v>0</v>
      </c>
      <c r="H12" s="1"/>
      <c r="I12" s="1" t="n">
        <f aca="false">H12*0.1</f>
        <v>0</v>
      </c>
      <c r="J12" s="1" t="n">
        <f aca="false">I12+G12</f>
        <v>0</v>
      </c>
      <c r="K12" s="1"/>
      <c r="L12" s="1"/>
      <c r="M12" s="1" t="n">
        <f aca="false">(C12-D12-E12+F12-G12)*0.18</f>
        <v>0</v>
      </c>
      <c r="N12" s="1" t="n">
        <f aca="false">G12/0.856</f>
        <v>0</v>
      </c>
      <c r="O12" s="1" t="n">
        <f aca="false">C12+F12-D12-E12-N12+0.25*H12</f>
        <v>0</v>
      </c>
      <c r="P12" s="1" t="n">
        <f aca="false">O12/2</f>
        <v>0</v>
      </c>
    </row>
    <row r="13" customFormat="false" ht="15" hidden="false" customHeight="false" outlineLevel="0" collapsed="false">
      <c r="C13" s="1"/>
      <c r="D13" s="1"/>
      <c r="E13" s="1" t="n">
        <f aca="false">D13*0.23</f>
        <v>0</v>
      </c>
      <c r="F13" s="1"/>
      <c r="G13" s="1" t="n">
        <f aca="false">(C13-D13-E13+F13)*0.7*0.856</f>
        <v>0</v>
      </c>
      <c r="H13" s="1"/>
      <c r="I13" s="1" t="n">
        <f aca="false">H13*0.1</f>
        <v>0</v>
      </c>
      <c r="J13" s="1" t="n">
        <f aca="false">I13+G13</f>
        <v>0</v>
      </c>
      <c r="K13" s="1"/>
      <c r="L13" s="1"/>
      <c r="M13" s="1" t="n">
        <f aca="false">(C13-D13-E13+F13-G13)*0.18</f>
        <v>0</v>
      </c>
      <c r="N13" s="1" t="n">
        <f aca="false">G13/0.856</f>
        <v>0</v>
      </c>
      <c r="O13" s="1" t="n">
        <f aca="false">C13+F13-D13-E13-N13+0.25*H13</f>
        <v>0</v>
      </c>
      <c r="P13" s="1" t="n">
        <f aca="false">O13/2</f>
        <v>0</v>
      </c>
    </row>
    <row r="14" customFormat="false" ht="15" hidden="false" customHeight="false" outlineLevel="0" collapsed="false">
      <c r="C14" s="1"/>
      <c r="D14" s="1"/>
      <c r="E14" s="1" t="n">
        <f aca="false">D14*0.23</f>
        <v>0</v>
      </c>
      <c r="F14" s="1"/>
      <c r="G14" s="1" t="n">
        <f aca="false">(C14-D14-E14+F14)*0.7*0.856</f>
        <v>0</v>
      </c>
      <c r="H14" s="1"/>
      <c r="I14" s="1" t="n">
        <f aca="false">H14*0.1</f>
        <v>0</v>
      </c>
      <c r="J14" s="1" t="n">
        <f aca="false">I14+G14</f>
        <v>0</v>
      </c>
      <c r="K14" s="1"/>
      <c r="L14" s="1"/>
      <c r="M14" s="1" t="n">
        <f aca="false">(C14-D14-E14+F14-G14)*0.18</f>
        <v>0</v>
      </c>
      <c r="N14" s="1" t="n">
        <f aca="false">G14/0.856</f>
        <v>0</v>
      </c>
      <c r="O14" s="1" t="n">
        <f aca="false">C14+F14-D14-E14-N14+0.25*H14</f>
        <v>0</v>
      </c>
      <c r="P14" s="1" t="n">
        <f aca="false">O14/2</f>
        <v>0</v>
      </c>
    </row>
    <row r="15" customFormat="false" ht="15" hidden="false" customHeight="false" outlineLevel="0" collapsed="false">
      <c r="C15" s="1"/>
      <c r="D15" s="1"/>
      <c r="E15" s="1" t="n">
        <f aca="false">D15*0.23</f>
        <v>0</v>
      </c>
      <c r="F15" s="1"/>
      <c r="G15" s="1" t="n">
        <f aca="false">(C15-D15-E15+F15)*0.7*0.856</f>
        <v>0</v>
      </c>
      <c r="H15" s="1"/>
      <c r="I15" s="1" t="n">
        <f aca="false">H15*0.1</f>
        <v>0</v>
      </c>
      <c r="J15" s="1" t="n">
        <f aca="false">I15+G15</f>
        <v>0</v>
      </c>
      <c r="K15" s="1"/>
      <c r="L15" s="1"/>
      <c r="M15" s="1" t="n">
        <f aca="false">(C15-D15-E15+F15-G15)*0.18</f>
        <v>0</v>
      </c>
      <c r="N15" s="1"/>
      <c r="O15" s="1" t="n">
        <f aca="false">C15+F15-D15-E15-N15+0.25*H15</f>
        <v>0</v>
      </c>
      <c r="P15" s="1" t="n">
        <f aca="false">O15/2</f>
        <v>0</v>
      </c>
    </row>
    <row r="16" customFormat="false" ht="15" hidden="false" customHeight="false" outlineLevel="0" collapsed="false">
      <c r="C16" s="1"/>
      <c r="D16" s="1"/>
      <c r="E16" s="1" t="n">
        <f aca="false">D16*0.23</f>
        <v>0</v>
      </c>
      <c r="F16" s="1"/>
      <c r="G16" s="1" t="n">
        <f aca="false">(C16-D16-E16+F16)*0.7*0.856</f>
        <v>0</v>
      </c>
      <c r="H16" s="1"/>
      <c r="I16" s="1" t="n">
        <f aca="false">H16*0.1</f>
        <v>0</v>
      </c>
      <c r="J16" s="1" t="n">
        <f aca="false">I16+G16</f>
        <v>0</v>
      </c>
      <c r="K16" s="1"/>
      <c r="L16" s="1"/>
      <c r="M16" s="1" t="n">
        <f aca="false">(C16-D16-E16+F16-G16)*0.18</f>
        <v>0</v>
      </c>
      <c r="N16" s="1"/>
      <c r="O16" s="1" t="n">
        <f aca="false">C16+F16-D16-E16-N16+0.25*H16</f>
        <v>0</v>
      </c>
      <c r="P16" s="1" t="n">
        <f aca="false">O16/2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45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78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29</v>
      </c>
      <c r="B2" s="0" t="n">
        <v>18.04</v>
      </c>
      <c r="C2" s="1" t="n">
        <v>84.06</v>
      </c>
      <c r="D2" s="1" t="n">
        <v>8.4</v>
      </c>
      <c r="E2" s="1" t="n">
        <f aca="false">D2*0.23</f>
        <v>1.932</v>
      </c>
      <c r="F2" s="1" t="n">
        <v>-81.44</v>
      </c>
      <c r="G2" s="1" t="n">
        <f aca="false">(C2-D2-E2+F2)*0.7</f>
        <v>-5.3984</v>
      </c>
      <c r="H2" s="1"/>
      <c r="I2" s="1" t="n">
        <f aca="false">H2*0.1</f>
        <v>0</v>
      </c>
      <c r="J2" s="1" t="n">
        <f aca="false">I2+G2</f>
        <v>-5.3984</v>
      </c>
      <c r="K2" s="1"/>
      <c r="L2" s="1" t="n">
        <f aca="false">J2-K2</f>
        <v>-5.3984</v>
      </c>
      <c r="M2" s="1" t="n">
        <f aca="false">(C2-D2-E2+F2-G2)*0.18</f>
        <v>-0.416448</v>
      </c>
      <c r="N2" s="1" t="n">
        <f aca="false">G2/0.856</f>
        <v>-6.30654205607477</v>
      </c>
      <c r="O2" s="1" t="n">
        <f aca="false">C2+F2-D2-E2-N2+0.25*H2</f>
        <v>-1.40545794392523</v>
      </c>
      <c r="P2" s="1" t="n">
        <f aca="false">O2/2</f>
        <v>-0.702728971962613</v>
      </c>
    </row>
    <row r="3" customFormat="false" ht="15" hidden="false" customHeight="false" outlineLevel="0" collapsed="false">
      <c r="A3" s="0" t="s">
        <v>31</v>
      </c>
      <c r="B3" s="0" t="n">
        <v>18.04</v>
      </c>
      <c r="C3" s="1" t="n">
        <v>176.45</v>
      </c>
      <c r="D3" s="1" t="n">
        <v>17.69</v>
      </c>
      <c r="E3" s="1" t="n">
        <f aca="false">D3*0.23</f>
        <v>4.0687</v>
      </c>
      <c r="F3" s="1" t="n">
        <v>-11.69</v>
      </c>
      <c r="G3" s="1" t="n">
        <f aca="false">(C3-D3-E3+F3)*0.7</f>
        <v>100.10091</v>
      </c>
      <c r="H3" s="1"/>
      <c r="I3" s="1" t="n">
        <f aca="false">H3*0.1</f>
        <v>0</v>
      </c>
      <c r="J3" s="1" t="n">
        <f aca="false">I3+G3</f>
        <v>100.10091</v>
      </c>
      <c r="K3" s="1" t="n">
        <v>150</v>
      </c>
      <c r="L3" s="1" t="n">
        <f aca="false">J3-K3+L2</f>
        <v>-55.29749</v>
      </c>
      <c r="M3" s="1" t="n">
        <f aca="false">(C3-D3-E3+F3-G3)*0.18</f>
        <v>7.7220702</v>
      </c>
      <c r="N3" s="1" t="n">
        <f aca="false">G3/0.856</f>
        <v>116.940315420561</v>
      </c>
      <c r="O3" s="1" t="n">
        <f aca="false">C3+F3-D3-E3-N3+0.25*H3</f>
        <v>26.0609845794392</v>
      </c>
      <c r="P3" s="1" t="n">
        <f aca="false">O3/2</f>
        <v>13.0304922897196</v>
      </c>
    </row>
    <row r="4" customFormat="false" ht="15" hidden="false" customHeight="false" outlineLevel="0" collapsed="false">
      <c r="A4" s="0" t="s">
        <v>32</v>
      </c>
      <c r="B4" s="0" t="n">
        <v>25.04</v>
      </c>
      <c r="C4" s="0" t="n">
        <v>394.07</v>
      </c>
      <c r="D4" s="0" t="n">
        <v>39.44</v>
      </c>
      <c r="E4" s="1" t="n">
        <f aca="false">D4*0.23</f>
        <v>9.0712</v>
      </c>
      <c r="F4" s="1" t="n">
        <v>-17.2</v>
      </c>
      <c r="G4" s="1" t="n">
        <f aca="false">(C4-D4-E4+F4)*0.7</f>
        <v>229.85116</v>
      </c>
      <c r="H4" s="1"/>
      <c r="I4" s="1" t="n">
        <f aca="false">H4*0.1</f>
        <v>0</v>
      </c>
      <c r="J4" s="1" t="n">
        <f aca="false">I4+G4</f>
        <v>229.85116</v>
      </c>
      <c r="K4" s="1" t="n">
        <v>200</v>
      </c>
      <c r="L4" s="1" t="n">
        <f aca="false">J4-K4+L3</f>
        <v>-25.44633</v>
      </c>
      <c r="M4" s="1" t="n">
        <f aca="false">(C4-D4-E4+F4-G4)*0.18</f>
        <v>17.7313752</v>
      </c>
      <c r="N4" s="1" t="n">
        <f aca="false">G4/0.856</f>
        <v>268.517710280374</v>
      </c>
      <c r="O4" s="1" t="n">
        <f aca="false">C4+F4-D4-E4-N4+0.25*H4</f>
        <v>59.8410897196262</v>
      </c>
      <c r="P4" s="1" t="n">
        <f aca="false">O4/2</f>
        <v>29.9205448598131</v>
      </c>
    </row>
    <row r="5" customFormat="false" ht="15" hidden="false" customHeight="false" outlineLevel="0" collapsed="false">
      <c r="A5" s="0" t="s">
        <v>54</v>
      </c>
      <c r="B5" s="0" t="n">
        <v>4.05</v>
      </c>
      <c r="C5" s="1" t="n">
        <v>606.82</v>
      </c>
      <c r="D5" s="1" t="n">
        <v>60.75</v>
      </c>
      <c r="E5" s="1" t="n">
        <f aca="false">D5*0.23</f>
        <v>13.9725</v>
      </c>
      <c r="F5" s="1" t="n">
        <v>212.87</v>
      </c>
      <c r="G5" s="1" t="n">
        <f aca="false">(C5-D5-E5+F5)*0.7</f>
        <v>521.47725</v>
      </c>
      <c r="H5" s="1" t="n">
        <v>900.19</v>
      </c>
      <c r="I5" s="1" t="n">
        <f aca="false">H5*0.1</f>
        <v>90.019</v>
      </c>
      <c r="J5" s="1" t="n">
        <f aca="false">I5+G5</f>
        <v>611.49625</v>
      </c>
      <c r="K5" s="1" t="n">
        <v>100</v>
      </c>
      <c r="L5" s="1" t="n">
        <f aca="false">J5-K5+L4</f>
        <v>486.04992</v>
      </c>
      <c r="M5" s="1" t="n">
        <f aca="false">(C5-D5-E5+F5-G5)*0.18</f>
        <v>40.228245</v>
      </c>
      <c r="N5" s="1" t="n">
        <f aca="false">G5/0.856</f>
        <v>609.202394859813</v>
      </c>
      <c r="O5" s="1" t="n">
        <f aca="false">C5+F5-D5-E5-N5+0.25*H5</f>
        <v>360.812605140187</v>
      </c>
      <c r="P5" s="1" t="n">
        <f aca="false">O5/2</f>
        <v>180.406302570093</v>
      </c>
    </row>
    <row r="6" customFormat="false" ht="15" hidden="false" customHeight="false" outlineLevel="0" collapsed="false">
      <c r="A6" s="0" t="s">
        <v>34</v>
      </c>
      <c r="B6" s="0" t="n">
        <v>9.05</v>
      </c>
      <c r="C6" s="1" t="n">
        <v>273.02</v>
      </c>
      <c r="D6" s="1" t="n">
        <v>27.31</v>
      </c>
      <c r="E6" s="1" t="n">
        <f aca="false">D6*0.23</f>
        <v>6.2813</v>
      </c>
      <c r="F6" s="1" t="n">
        <v>114.88</v>
      </c>
      <c r="G6" s="1" t="n">
        <f aca="false">(C6-D6-E6+F6)*0.7</f>
        <v>248.01609</v>
      </c>
      <c r="H6" s="1"/>
      <c r="I6" s="1" t="n">
        <f aca="false">H6*0.1</f>
        <v>0</v>
      </c>
      <c r="J6" s="1" t="n">
        <f aca="false">I6+G6</f>
        <v>248.01609</v>
      </c>
      <c r="K6" s="1" t="n">
        <v>700</v>
      </c>
      <c r="L6" s="1" t="n">
        <f aca="false">J6-K6+L5</f>
        <v>34.0660100000002</v>
      </c>
      <c r="M6" s="1" t="n">
        <f aca="false">(C6-D6-E6+F6-G6)*0.18</f>
        <v>19.1326698</v>
      </c>
      <c r="N6" s="1" t="n">
        <f aca="false">G6/0.856</f>
        <v>289.738422897196</v>
      </c>
      <c r="O6" s="1" t="n">
        <f aca="false">C6+F6-D6-E6-N6+0.25*H6</f>
        <v>64.5702771028037</v>
      </c>
      <c r="P6" s="1" t="n">
        <f aca="false">O6/2</f>
        <v>32.2851385514018</v>
      </c>
    </row>
    <row r="7" customFormat="false" ht="15" hidden="false" customHeight="false" outlineLevel="0" collapsed="false">
      <c r="A7" s="0" t="s">
        <v>35</v>
      </c>
      <c r="B7" s="0" t="n">
        <v>18.05</v>
      </c>
      <c r="C7" s="1" t="n">
        <v>527.71</v>
      </c>
      <c r="D7" s="1" t="n">
        <v>52.76</v>
      </c>
      <c r="E7" s="1" t="n">
        <f aca="false">D7*0.23</f>
        <v>12.1348</v>
      </c>
      <c r="F7" s="1" t="n">
        <v>247.37</v>
      </c>
      <c r="G7" s="1" t="n">
        <f aca="false">(C7-D7-E7+F7)*0.7</f>
        <v>497.12964</v>
      </c>
      <c r="H7" s="1"/>
      <c r="I7" s="1" t="n">
        <f aca="false">H7*0.1</f>
        <v>0</v>
      </c>
      <c r="J7" s="1" t="n">
        <f aca="false">I7+G7</f>
        <v>497.12964</v>
      </c>
      <c r="K7" s="1" t="n">
        <v>540</v>
      </c>
      <c r="L7" s="1" t="n">
        <f aca="false">J7-K7+L6</f>
        <v>-8.80434999999966</v>
      </c>
      <c r="M7" s="1" t="n">
        <f aca="false">(C7-D7-E7+F7-G7)*0.18</f>
        <v>38.3500008</v>
      </c>
      <c r="N7" s="1" t="n">
        <f aca="false">G7/0.856</f>
        <v>580.758925233645</v>
      </c>
      <c r="O7" s="1" t="n">
        <f aca="false">C7+F7-D7-E7-N7+0.25*H7</f>
        <v>129.426274766355</v>
      </c>
      <c r="P7" s="1" t="n">
        <f aca="false">O7/2</f>
        <v>64.7131373831775</v>
      </c>
    </row>
    <row r="8" customFormat="false" ht="15" hidden="false" customHeight="false" outlineLevel="0" collapsed="false">
      <c r="A8" s="0" t="s">
        <v>36</v>
      </c>
      <c r="B8" s="0" t="n">
        <v>24.05</v>
      </c>
      <c r="C8" s="1" t="n">
        <v>648.69</v>
      </c>
      <c r="D8" s="1" t="n">
        <v>64.87</v>
      </c>
      <c r="E8" s="1" t="n">
        <f aca="false">D8*0.23</f>
        <v>14.9201</v>
      </c>
      <c r="F8" s="1" t="n">
        <f aca="false">19.67+127.89</f>
        <v>147.56</v>
      </c>
      <c r="G8" s="1" t="n">
        <f aca="false">(C8-D8-E8+F8)*0.7</f>
        <v>501.52193</v>
      </c>
      <c r="H8" s="1"/>
      <c r="I8" s="1" t="n">
        <f aca="false">H8*0.1</f>
        <v>0</v>
      </c>
      <c r="J8" s="1" t="n">
        <f aca="false">I8+G8</f>
        <v>501.52193</v>
      </c>
      <c r="K8" s="1" t="n">
        <v>500</v>
      </c>
      <c r="L8" s="1" t="n">
        <f aca="false">J8-K8+L7</f>
        <v>-7.28241999999955</v>
      </c>
      <c r="M8" s="1" t="n">
        <f aca="false">(C8-D8-E8+F8-G8)*0.18</f>
        <v>38.6888346</v>
      </c>
      <c r="N8" s="1" t="n">
        <f aca="false">G8/0.856</f>
        <v>585.890105140187</v>
      </c>
      <c r="O8" s="1" t="n">
        <f aca="false">C8+F8-D8-E8-N8+0.25*H8</f>
        <v>130.569794859813</v>
      </c>
      <c r="P8" s="1" t="n">
        <f aca="false">O8/2</f>
        <v>65.2848974299064</v>
      </c>
    </row>
    <row r="9" customFormat="false" ht="15" hidden="false" customHeight="false" outlineLevel="0" collapsed="false">
      <c r="D9" s="1"/>
      <c r="E9" s="1" t="n">
        <f aca="false">D9*0.23</f>
        <v>0</v>
      </c>
      <c r="F9" s="1"/>
      <c r="G9" s="1" t="n">
        <f aca="false">(C9-D9-E9+F9)*0.7</f>
        <v>0</v>
      </c>
      <c r="H9" s="1"/>
      <c r="I9" s="1" t="n">
        <f aca="false">H9*0.1</f>
        <v>0</v>
      </c>
      <c r="J9" s="1" t="n">
        <f aca="false">I9+G9</f>
        <v>0</v>
      </c>
      <c r="K9" s="1"/>
      <c r="L9" s="1" t="n">
        <f aca="false">J9-K9+L8</f>
        <v>-7.28241999999955</v>
      </c>
      <c r="M9" s="1" t="n">
        <f aca="false">(C9-D9-E9+F9-G9)*0.18</f>
        <v>0</v>
      </c>
      <c r="N9" s="1" t="n">
        <f aca="false">G9/0.856</f>
        <v>0</v>
      </c>
      <c r="O9" s="1" t="n">
        <f aca="false">C9+F9-D9-E9-N9+0.25*H9</f>
        <v>0</v>
      </c>
      <c r="P9" s="1" t="n">
        <f aca="false">O9/2</f>
        <v>0</v>
      </c>
    </row>
    <row r="10" customFormat="false" ht="15" hidden="false" customHeight="false" outlineLevel="0" collapsed="false">
      <c r="C10" s="1"/>
      <c r="D10" s="1"/>
      <c r="E10" s="1" t="n">
        <f aca="false">D10*0.23</f>
        <v>0</v>
      </c>
      <c r="F10" s="1"/>
      <c r="G10" s="1" t="n">
        <f aca="false">(C10-D10-E10+F10)*0.7</f>
        <v>0</v>
      </c>
      <c r="H10" s="1"/>
      <c r="I10" s="1" t="n">
        <f aca="false">H10*0.1</f>
        <v>0</v>
      </c>
      <c r="J10" s="1" t="n">
        <f aca="false">I10+G10</f>
        <v>0</v>
      </c>
      <c r="K10" s="1"/>
      <c r="L10" s="1" t="n">
        <f aca="false">J10-K10+L9</f>
        <v>-7.28241999999955</v>
      </c>
      <c r="M10" s="1" t="n">
        <f aca="false">(C10-D10-E10+F10-G10)*0.18</f>
        <v>0</v>
      </c>
      <c r="N10" s="1" t="n">
        <f aca="false">G10/0.856</f>
        <v>0</v>
      </c>
      <c r="O10" s="1" t="n">
        <f aca="false">C10+F10-D10-E10-N10+0.25*H10</f>
        <v>0</v>
      </c>
      <c r="P10" s="1" t="n">
        <f aca="false">O10/2</f>
        <v>0</v>
      </c>
    </row>
    <row r="11" customFormat="false" ht="15" hidden="false" customHeight="false" outlineLevel="0" collapsed="false">
      <c r="C11" s="1"/>
      <c r="D11" s="1"/>
      <c r="E11" s="1" t="n">
        <f aca="false">D11*0.23</f>
        <v>0</v>
      </c>
      <c r="F11" s="1"/>
      <c r="G11" s="1" t="n">
        <f aca="false">(C11-D11-E11+F11)*0.7</f>
        <v>0</v>
      </c>
      <c r="H11" s="1"/>
      <c r="I11" s="1" t="n">
        <f aca="false">H11*0.1</f>
        <v>0</v>
      </c>
      <c r="J11" s="1" t="n">
        <f aca="false">I11+G11</f>
        <v>0</v>
      </c>
      <c r="K11" s="1"/>
      <c r="L11" s="1" t="n">
        <f aca="false">J11-K11+L10</f>
        <v>-7.28241999999955</v>
      </c>
      <c r="M11" s="1" t="n">
        <f aca="false">(C11-D11-E11+F11-G11)*0.18</f>
        <v>0</v>
      </c>
      <c r="N11" s="1" t="n">
        <f aca="false">G11/0.856</f>
        <v>0</v>
      </c>
      <c r="O11" s="1"/>
      <c r="P11" s="0" t="n">
        <f aca="false">O11/2</f>
        <v>0</v>
      </c>
    </row>
    <row r="12" customFormat="false" ht="15" hidden="false" customHeight="false" outlineLevel="0" collapsed="false">
      <c r="C12" s="1"/>
      <c r="D12" s="1"/>
      <c r="E12" s="1" t="n">
        <f aca="false">D12*0.23</f>
        <v>0</v>
      </c>
      <c r="F12" s="1"/>
      <c r="G12" s="1" t="n">
        <f aca="false">(C12-D12-E12+F12)*0.7</f>
        <v>0</v>
      </c>
      <c r="H12" s="1"/>
      <c r="I12" s="1" t="n">
        <f aca="false">H12*0.1</f>
        <v>0</v>
      </c>
      <c r="J12" s="1" t="n">
        <f aca="false">I12+G12</f>
        <v>0</v>
      </c>
      <c r="K12" s="1"/>
      <c r="L12" s="1" t="n">
        <f aca="false">J12-K12+L11</f>
        <v>-7.28241999999955</v>
      </c>
      <c r="M12" s="1" t="n">
        <f aca="false">(C12-D12-E12+F12-G12)*0.18</f>
        <v>0</v>
      </c>
      <c r="N12" s="1" t="n">
        <f aca="false">G12/0.856</f>
        <v>0</v>
      </c>
      <c r="O12" s="1" t="n">
        <f aca="false">C12+F12-D12-E12-N12+0.25*H12</f>
        <v>0</v>
      </c>
      <c r="P12" s="1" t="n">
        <f aca="false">O12/2</f>
        <v>0</v>
      </c>
    </row>
    <row r="13" customFormat="false" ht="15" hidden="false" customHeight="false" outlineLevel="0" collapsed="false">
      <c r="D13" s="1"/>
      <c r="E13" s="1" t="n">
        <f aca="false">D13*0.23</f>
        <v>0</v>
      </c>
      <c r="F13" s="1"/>
      <c r="G13" s="1" t="n">
        <f aca="false">(C13-D13-E13+F13)*0.7</f>
        <v>0</v>
      </c>
      <c r="H13" s="1"/>
      <c r="I13" s="1" t="n">
        <f aca="false">H13*0.1</f>
        <v>0</v>
      </c>
      <c r="J13" s="1" t="n">
        <f aca="false">I13+G13</f>
        <v>0</v>
      </c>
      <c r="K13" s="1"/>
      <c r="L13" s="1" t="n">
        <f aca="false">J13-K13+L12</f>
        <v>-7.28241999999955</v>
      </c>
      <c r="M13" s="1" t="n">
        <f aca="false">(C13-D13-E13+F13-G13)*0.18</f>
        <v>0</v>
      </c>
      <c r="N13" s="1" t="n">
        <f aca="false">G13/0.856</f>
        <v>0</v>
      </c>
      <c r="O13" s="1" t="n">
        <f aca="false">C13+F13-D13-E13-N13+0.25*H13</f>
        <v>0</v>
      </c>
      <c r="P13" s="1" t="n">
        <f aca="false">O13/2</f>
        <v>0</v>
      </c>
    </row>
    <row r="14" customFormat="false" ht="15" hidden="false" customHeight="false" outlineLevel="0" collapsed="false">
      <c r="D14" s="1"/>
      <c r="E14" s="1" t="n">
        <f aca="false">D14*0.23</f>
        <v>0</v>
      </c>
      <c r="F14" s="1"/>
      <c r="G14" s="1" t="n">
        <f aca="false">(C14-D14-E14+F14)*0.7</f>
        <v>0</v>
      </c>
      <c r="H14" s="1"/>
      <c r="I14" s="1" t="n">
        <f aca="false">H14*0.1</f>
        <v>0</v>
      </c>
      <c r="J14" s="1" t="n">
        <f aca="false">I14+G14</f>
        <v>0</v>
      </c>
      <c r="K14" s="1"/>
      <c r="L14" s="1" t="n">
        <f aca="false">J14-K14+L13</f>
        <v>-7.28241999999955</v>
      </c>
      <c r="M14" s="1" t="n">
        <f aca="false">(C14-D14-E14+F14-G14)*0.18</f>
        <v>0</v>
      </c>
      <c r="N14" s="1" t="n">
        <f aca="false">G14/0.856</f>
        <v>0</v>
      </c>
      <c r="O14" s="1" t="n">
        <f aca="false">C14+F14-D14-E14-N14+0.25*H14</f>
        <v>0</v>
      </c>
      <c r="P14" s="1" t="n">
        <f aca="false">O14/2</f>
        <v>0</v>
      </c>
    </row>
    <row r="15" customFormat="false" ht="15" hidden="false" customHeight="false" outlineLevel="0" collapsed="false">
      <c r="C15" s="1"/>
      <c r="D15" s="1"/>
      <c r="E15" s="1" t="n">
        <f aca="false">D15*0.23</f>
        <v>0</v>
      </c>
      <c r="F15" s="1"/>
      <c r="G15" s="1" t="n">
        <f aca="false">(C15-D15-E15+F15)*0.7</f>
        <v>0</v>
      </c>
      <c r="H15" s="1"/>
      <c r="I15" s="1" t="n">
        <f aca="false">H15*0.1</f>
        <v>0</v>
      </c>
      <c r="J15" s="1" t="n">
        <f aca="false">I15+G15</f>
        <v>0</v>
      </c>
      <c r="K15" s="1"/>
      <c r="L15" s="1" t="n">
        <f aca="false">J15-K15+L14</f>
        <v>-7.28241999999955</v>
      </c>
      <c r="M15" s="1" t="n">
        <f aca="false">(C15-D15-E15+F15-G15)*0.18</f>
        <v>0</v>
      </c>
      <c r="N15" s="1"/>
      <c r="O15" s="1" t="n">
        <f aca="false">C15+F15-D15-E15-N15+0.25*H15</f>
        <v>0</v>
      </c>
      <c r="P15" s="1" t="n">
        <f aca="false">O15/2</f>
        <v>0</v>
      </c>
    </row>
    <row r="16" customFormat="false" ht="15" hidden="false" customHeight="false" outlineLevel="0" collapsed="false">
      <c r="C16" s="1"/>
      <c r="D16" s="1"/>
      <c r="E16" s="1" t="n">
        <f aca="false">D16*0.23</f>
        <v>0</v>
      </c>
      <c r="F16" s="1"/>
      <c r="G16" s="1" t="n">
        <f aca="false">(C16-D16-E16+F16)*0.7</f>
        <v>0</v>
      </c>
      <c r="H16" s="1"/>
      <c r="I16" s="1" t="n">
        <f aca="false">H16*0.1</f>
        <v>0</v>
      </c>
      <c r="J16" s="1" t="n">
        <f aca="false">I16+G16</f>
        <v>0</v>
      </c>
      <c r="K16" s="1"/>
      <c r="L16" s="1" t="n">
        <f aca="false">J16-K16+L15</f>
        <v>-7.28241999999955</v>
      </c>
      <c r="M16" s="1" t="n">
        <f aca="false">(C16-D16-E16+F16-G16)*0.18</f>
        <v>0</v>
      </c>
      <c r="N16" s="1"/>
      <c r="O16" s="1" t="n">
        <f aca="false">C16+F16-D16-E16-N16+0.25*H16</f>
        <v>0</v>
      </c>
      <c r="P16" s="1" t="n">
        <f aca="false">O16/2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78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31</v>
      </c>
      <c r="B2" s="0" t="n">
        <v>18.04</v>
      </c>
      <c r="C2" s="1" t="n">
        <v>12.09</v>
      </c>
      <c r="D2" s="1" t="n">
        <v>3.02</v>
      </c>
      <c r="E2" s="1" t="n">
        <f aca="false">D2*0.23</f>
        <v>0.6946</v>
      </c>
      <c r="F2" s="1" t="n">
        <v>-85</v>
      </c>
      <c r="G2" s="1" t="n">
        <f aca="false">(C2-D2-E2+F2)*0.7*0.82</f>
        <v>-43.9825204</v>
      </c>
      <c r="H2" s="1"/>
      <c r="I2" s="1" t="n">
        <f aca="false">H2*0.1</f>
        <v>0</v>
      </c>
      <c r="J2" s="1" t="n">
        <f aca="false">I2+G2</f>
        <v>-43.9825204</v>
      </c>
      <c r="K2" s="1"/>
      <c r="L2" s="1" t="n">
        <f aca="false">J2-K2</f>
        <v>-43.9825204</v>
      </c>
      <c r="M2" s="1" t="n">
        <f aca="false">(C2-D2-E2+F2-G2)*0.18</f>
        <v>-5.875574328</v>
      </c>
      <c r="N2" s="1" t="n">
        <f aca="false">G2/0.856</f>
        <v>-51.3814490654206</v>
      </c>
      <c r="O2" s="1" t="n">
        <f aca="false">C2+F2-D2-E2-N2+0.25*H2</f>
        <v>-25.2431509345794</v>
      </c>
      <c r="P2" s="1" t="n">
        <f aca="false">O2/2</f>
        <v>-12.6215754672897</v>
      </c>
    </row>
    <row r="3" customFormat="false" ht="15" hidden="false" customHeight="false" outlineLevel="0" collapsed="false">
      <c r="A3" s="0" t="s">
        <v>32</v>
      </c>
      <c r="B3" s="0" t="n">
        <v>25.04</v>
      </c>
      <c r="C3" s="1" t="n">
        <v>333.41</v>
      </c>
      <c r="D3" s="1" t="n">
        <v>83.39</v>
      </c>
      <c r="E3" s="1" t="n">
        <f aca="false">D3*0.23</f>
        <v>19.1797</v>
      </c>
      <c r="F3" s="1" t="n">
        <v>31.1</v>
      </c>
      <c r="G3" s="1" t="n">
        <f aca="false">(C3-D3-E3+F3)*0.7*0.82</f>
        <v>150.3537322</v>
      </c>
      <c r="H3" s="1"/>
      <c r="I3" s="1" t="n">
        <f aca="false">H3*0.1</f>
        <v>0</v>
      </c>
      <c r="J3" s="1" t="n">
        <f aca="false">I3+G3</f>
        <v>150.3537322</v>
      </c>
      <c r="K3" s="1" t="n">
        <v>110</v>
      </c>
      <c r="L3" s="1" t="n">
        <f aca="false">J3-K3+L2</f>
        <v>-3.62878819999995</v>
      </c>
      <c r="M3" s="1" t="n">
        <f aca="false">(C3-D3-E3+F3-G3)*0.18</f>
        <v>20.085582204</v>
      </c>
      <c r="N3" s="1" t="n">
        <f aca="false">G3/0.856</f>
        <v>175.646883411215</v>
      </c>
      <c r="O3" s="1" t="n">
        <f aca="false">C3+F3-D3-E3-N3+0.25*H3</f>
        <v>86.293416588785</v>
      </c>
      <c r="P3" s="1" t="n">
        <f aca="false">O3/2</f>
        <v>43.1467082943925</v>
      </c>
    </row>
    <row r="4" customFormat="false" ht="15" hidden="false" customHeight="false" outlineLevel="0" collapsed="false">
      <c r="A4" s="0" t="s">
        <v>54</v>
      </c>
      <c r="B4" s="0" t="n">
        <v>2.05</v>
      </c>
      <c r="C4" s="1" t="n">
        <v>350.43</v>
      </c>
      <c r="D4" s="1" t="n">
        <v>87.65</v>
      </c>
      <c r="E4" s="1" t="n">
        <f aca="false">D4*0.23</f>
        <v>20.1595</v>
      </c>
      <c r="F4" s="1"/>
      <c r="G4" s="1" t="n">
        <f aca="false">(C4-D4-E4+F4)*0.7*0.82</f>
        <v>139.264167</v>
      </c>
      <c r="H4" s="1"/>
      <c r="I4" s="1" t="n">
        <f aca="false">H4*0.1</f>
        <v>0</v>
      </c>
      <c r="J4" s="1" t="n">
        <f aca="false">I4+G4</f>
        <v>139.264167</v>
      </c>
      <c r="K4" s="1" t="n">
        <v>140</v>
      </c>
      <c r="L4" s="1" t="n">
        <f aca="false">J4-K4+L3</f>
        <v>-4.36462119999994</v>
      </c>
      <c r="M4" s="1" t="n">
        <f aca="false">(C4-D4-E4+F4-G4)*0.18</f>
        <v>18.60413994</v>
      </c>
      <c r="N4" s="1" t="n">
        <f aca="false">G4/0.856</f>
        <v>162.691783878505</v>
      </c>
      <c r="O4" s="1" t="n">
        <f aca="false">C4+F4-D4-E4-N4+0.25*H4</f>
        <v>79.9287161214953</v>
      </c>
      <c r="P4" s="1" t="n">
        <f aca="false">O4/2</f>
        <v>39.9643580607476</v>
      </c>
    </row>
    <row r="5" customFormat="false" ht="15" hidden="false" customHeight="false" outlineLevel="0" collapsed="false">
      <c r="C5" s="1"/>
      <c r="D5" s="1"/>
      <c r="E5" s="1" t="n">
        <f aca="false">D5*0.23</f>
        <v>0</v>
      </c>
      <c r="F5" s="1"/>
      <c r="G5" s="1" t="n">
        <f aca="false">(C5-D5-E5+F5)*0.7*0.856</f>
        <v>0</v>
      </c>
      <c r="H5" s="1"/>
      <c r="I5" s="1" t="n">
        <f aca="false">H5*0.1</f>
        <v>0</v>
      </c>
      <c r="J5" s="1" t="n">
        <f aca="false">I5+G5</f>
        <v>0</v>
      </c>
      <c r="K5" s="1"/>
      <c r="L5" s="1" t="n">
        <f aca="false">J5-K5+L4</f>
        <v>-4.36462119999994</v>
      </c>
      <c r="M5" s="1" t="n">
        <f aca="false">(C5-D5-E5+F5-G5)*0.18</f>
        <v>0</v>
      </c>
      <c r="N5" s="1" t="n">
        <f aca="false">G5/0.856</f>
        <v>0</v>
      </c>
      <c r="O5" s="1" t="n">
        <f aca="false">C5+F5-D5-E5-N5+0.25*H5</f>
        <v>0</v>
      </c>
      <c r="P5" s="1" t="n">
        <f aca="false">O5/2</f>
        <v>0</v>
      </c>
    </row>
    <row r="6" customFormat="false" ht="15" hidden="false" customHeight="false" outlineLevel="0" collapsed="false">
      <c r="C6" s="1"/>
      <c r="D6" s="1"/>
      <c r="E6" s="1" t="n">
        <f aca="false">D6*0.23</f>
        <v>0</v>
      </c>
      <c r="F6" s="1"/>
      <c r="G6" s="1" t="n">
        <f aca="false">(C6-D6-E6+F6)*0.7*0.856</f>
        <v>0</v>
      </c>
      <c r="H6" s="1"/>
      <c r="I6" s="1" t="n">
        <f aca="false">H6*0.1</f>
        <v>0</v>
      </c>
      <c r="J6" s="1" t="n">
        <f aca="false">I6+G6</f>
        <v>0</v>
      </c>
      <c r="K6" s="1"/>
      <c r="L6" s="1" t="n">
        <f aca="false">J6-K6+L5</f>
        <v>-4.36462119999994</v>
      </c>
      <c r="M6" s="1" t="n">
        <f aca="false">(C6-D6-E6+F6-G6)*0.18</f>
        <v>0</v>
      </c>
      <c r="N6" s="1" t="n">
        <f aca="false">G6/0.856</f>
        <v>0</v>
      </c>
      <c r="O6" s="1" t="n">
        <f aca="false">C6+F6-D6-E6-N6+0.25*H6</f>
        <v>0</v>
      </c>
      <c r="P6" s="1" t="n">
        <f aca="false">O6/2</f>
        <v>0</v>
      </c>
    </row>
    <row r="7" customFormat="false" ht="15" hidden="false" customHeight="false" outlineLevel="0" collapsed="false">
      <c r="D7" s="1"/>
      <c r="E7" s="1" t="n">
        <f aca="false">D7*0.23</f>
        <v>0</v>
      </c>
      <c r="F7" s="1"/>
      <c r="G7" s="1" t="n">
        <f aca="false">(C7-D7-E7+F7)*0.7*0.856</f>
        <v>0</v>
      </c>
      <c r="H7" s="1"/>
      <c r="I7" s="1" t="n">
        <f aca="false">H7*0.1</f>
        <v>0</v>
      </c>
      <c r="J7" s="1" t="n">
        <f aca="false">I7+G7</f>
        <v>0</v>
      </c>
      <c r="K7" s="1"/>
      <c r="L7" s="1" t="n">
        <f aca="false">J7-K7+L6</f>
        <v>-4.36462119999994</v>
      </c>
      <c r="M7" s="1" t="n">
        <f aca="false">(C7-D7-E7+F7-G7)*0.18</f>
        <v>0</v>
      </c>
      <c r="N7" s="1" t="n">
        <f aca="false">G7/0.856</f>
        <v>0</v>
      </c>
      <c r="O7" s="1" t="n">
        <f aca="false">C7+F7-D7-E7-N7+0.25*H7</f>
        <v>0</v>
      </c>
      <c r="P7" s="1" t="n">
        <f aca="false">O7/2</f>
        <v>0</v>
      </c>
    </row>
    <row r="8" customFormat="false" ht="15" hidden="false" customHeight="false" outlineLevel="0" collapsed="false">
      <c r="C8" s="1"/>
      <c r="D8" s="1"/>
      <c r="E8" s="1" t="n">
        <f aca="false">D8*0.23</f>
        <v>0</v>
      </c>
      <c r="F8" s="1"/>
      <c r="G8" s="1" t="n">
        <f aca="false">(C8-D8-E8+F8)*0.7*0.856</f>
        <v>0</v>
      </c>
      <c r="H8" s="1"/>
      <c r="I8" s="1" t="n">
        <f aca="false">H8*0.1</f>
        <v>0</v>
      </c>
      <c r="J8" s="1" t="n">
        <f aca="false">I8+G8</f>
        <v>0</v>
      </c>
      <c r="K8" s="1"/>
      <c r="L8" s="1" t="n">
        <f aca="false">J8-K8+L7</f>
        <v>-4.36462119999994</v>
      </c>
      <c r="M8" s="1" t="n">
        <f aca="false">(C8-D8-E8+F8-G8)*0.18</f>
        <v>0</v>
      </c>
      <c r="N8" s="1" t="n">
        <f aca="false">G8/0.856</f>
        <v>0</v>
      </c>
      <c r="O8" s="1" t="n">
        <f aca="false">C8+F8-D8-E8-N8+0.25*H8</f>
        <v>0</v>
      </c>
      <c r="P8" s="1" t="n">
        <f aca="false">O8/2</f>
        <v>0</v>
      </c>
    </row>
    <row r="9" customFormat="false" ht="15" hidden="false" customHeight="false" outlineLevel="0" collapsed="false">
      <c r="C9" s="1"/>
      <c r="D9" s="1"/>
      <c r="E9" s="1" t="n">
        <f aca="false">D9*0.23</f>
        <v>0</v>
      </c>
      <c r="F9" s="1"/>
      <c r="G9" s="1" t="n">
        <f aca="false">(C9-D9-E9+F9)*0.7*0.856</f>
        <v>0</v>
      </c>
      <c r="H9" s="1"/>
      <c r="I9" s="1" t="n">
        <f aca="false">H9*0.1</f>
        <v>0</v>
      </c>
      <c r="J9" s="1" t="n">
        <f aca="false">I9+G9+K5+B5</f>
        <v>0</v>
      </c>
      <c r="K9" s="1"/>
      <c r="L9" s="1" t="n">
        <f aca="false">J9-K9+L8</f>
        <v>-4.36462119999994</v>
      </c>
      <c r="M9" s="1" t="n">
        <f aca="false">(C9-D9-E9+F9-G9)*0.18</f>
        <v>0</v>
      </c>
      <c r="N9" s="1" t="n">
        <f aca="false">G9/0.856</f>
        <v>0</v>
      </c>
      <c r="O9" s="1" t="n">
        <f aca="false">C9+F9-D9-E9-N9+0.25*H9</f>
        <v>0</v>
      </c>
      <c r="P9" s="1" t="n">
        <f aca="false">O9/2</f>
        <v>0</v>
      </c>
    </row>
    <row r="10" customFormat="false" ht="15" hidden="false" customHeight="false" outlineLevel="0" collapsed="false">
      <c r="C10" s="1"/>
      <c r="D10" s="1"/>
      <c r="E10" s="1" t="n">
        <f aca="false">D10*0.23</f>
        <v>0</v>
      </c>
      <c r="F10" s="1"/>
      <c r="G10" s="1" t="n">
        <f aca="false">(C10-D10-E10+F10)*0.7*0.856</f>
        <v>0</v>
      </c>
      <c r="H10" s="1"/>
      <c r="I10" s="1" t="n">
        <f aca="false">H10*0.1</f>
        <v>0</v>
      </c>
      <c r="J10" s="1" t="n">
        <f aca="false">I10+G10</f>
        <v>0</v>
      </c>
      <c r="K10" s="1"/>
      <c r="L10" s="1" t="n">
        <f aca="false">J10-K10+L9</f>
        <v>-4.36462119999994</v>
      </c>
      <c r="M10" s="1" t="n">
        <f aca="false">(C10-D10-E10+F10-G10)*0.18</f>
        <v>0</v>
      </c>
      <c r="N10" s="1" t="n">
        <f aca="false">G10/0.856</f>
        <v>0</v>
      </c>
      <c r="O10" s="1"/>
      <c r="P10" s="0" t="n">
        <f aca="false">O10/2</f>
        <v>0</v>
      </c>
    </row>
    <row r="11" customFormat="false" ht="15" hidden="false" customHeight="false" outlineLevel="0" collapsed="false">
      <c r="C11" s="1"/>
      <c r="D11" s="1"/>
      <c r="E11" s="1" t="n">
        <f aca="false">D11*0.23</f>
        <v>0</v>
      </c>
      <c r="F11" s="1"/>
      <c r="G11" s="1" t="n">
        <f aca="false">(C11-D11-E11+F11)*0.7*0.856</f>
        <v>0</v>
      </c>
      <c r="H11" s="1"/>
      <c r="I11" s="1" t="n">
        <f aca="false">H11*0.1</f>
        <v>0</v>
      </c>
      <c r="J11" s="1" t="n">
        <f aca="false">I11+G11</f>
        <v>0</v>
      </c>
      <c r="K11" s="1"/>
      <c r="L11" s="1" t="n">
        <f aca="false">J11-K11+L10</f>
        <v>-4.36462119999994</v>
      </c>
      <c r="M11" s="1" t="n">
        <f aca="false">(C11-D11-E11+F11-G11)*0.18</f>
        <v>0</v>
      </c>
      <c r="N11" s="1" t="n">
        <f aca="false">G11/0.856</f>
        <v>0</v>
      </c>
      <c r="O11" s="1" t="n">
        <f aca="false">C11+F11-D11-E11-N11+0.25*H11</f>
        <v>0</v>
      </c>
      <c r="P11" s="1" t="n">
        <f aca="false">O11/2</f>
        <v>0</v>
      </c>
    </row>
    <row r="12" customFormat="false" ht="15" hidden="false" customHeight="false" outlineLevel="0" collapsed="false">
      <c r="C12" s="1"/>
      <c r="D12" s="1"/>
      <c r="E12" s="1" t="n">
        <f aca="false">D12*0.23</f>
        <v>0</v>
      </c>
      <c r="F12" s="1"/>
      <c r="G12" s="1" t="n">
        <f aca="false">(C12-D12-E12+F12)*0.7*0.856</f>
        <v>0</v>
      </c>
      <c r="H12" s="1"/>
      <c r="I12" s="1" t="n">
        <f aca="false">H12*0.1</f>
        <v>0</v>
      </c>
      <c r="J12" s="1" t="n">
        <f aca="false">I12+G12</f>
        <v>0</v>
      </c>
      <c r="K12" s="1"/>
      <c r="L12" s="1" t="n">
        <f aca="false">J12-K12+L11</f>
        <v>-4.36462119999994</v>
      </c>
      <c r="M12" s="1" t="n">
        <f aca="false">(C12-D12-E12+F12-G12)*0.18</f>
        <v>0</v>
      </c>
      <c r="N12" s="1" t="n">
        <f aca="false">G12/0.856</f>
        <v>0</v>
      </c>
      <c r="O12" s="1" t="n">
        <f aca="false">C12+F12-D12-E12-N12+0.25*H12</f>
        <v>0</v>
      </c>
      <c r="P12" s="1" t="n">
        <f aca="false">O12/2</f>
        <v>0</v>
      </c>
    </row>
    <row r="13" customFormat="false" ht="15" hidden="false" customHeight="false" outlineLevel="0" collapsed="false">
      <c r="C13" s="1"/>
      <c r="D13" s="1"/>
      <c r="E13" s="1" t="n">
        <f aca="false">D13*0.23</f>
        <v>0</v>
      </c>
      <c r="F13" s="1"/>
      <c r="G13" s="1" t="n">
        <f aca="false">(C13-D13-E13+F13)*0.7*0.856</f>
        <v>0</v>
      </c>
      <c r="H13" s="1"/>
      <c r="I13" s="1" t="n">
        <f aca="false">H13*0.1</f>
        <v>0</v>
      </c>
      <c r="J13" s="1" t="n">
        <f aca="false">I13+G13</f>
        <v>0</v>
      </c>
      <c r="K13" s="1"/>
      <c r="L13" s="1" t="n">
        <f aca="false">J13-K13+L12</f>
        <v>-4.36462119999994</v>
      </c>
      <c r="M13" s="1" t="n">
        <f aca="false">(C13-D13-E13+F13-G13)*0.18</f>
        <v>0</v>
      </c>
      <c r="N13" s="1" t="n">
        <f aca="false">G13/0.856</f>
        <v>0</v>
      </c>
      <c r="O13" s="1" t="n">
        <f aca="false">C13+F13-D13-E13-N13+0.25*H13</f>
        <v>0</v>
      </c>
      <c r="P13" s="1" t="n">
        <f aca="false">O13/2</f>
        <v>0</v>
      </c>
    </row>
    <row r="14" customFormat="false" ht="15" hidden="false" customHeight="false" outlineLevel="0" collapsed="false">
      <c r="C14" s="1"/>
      <c r="D14" s="1"/>
      <c r="E14" s="1" t="n">
        <f aca="false">D14*0.23</f>
        <v>0</v>
      </c>
      <c r="F14" s="1"/>
      <c r="G14" s="1" t="n">
        <f aca="false">(C14-D14-E14+F14)*0.7*0.856</f>
        <v>0</v>
      </c>
      <c r="H14" s="1"/>
      <c r="I14" s="1" t="n">
        <f aca="false">H14*0.1</f>
        <v>0</v>
      </c>
      <c r="J14" s="1" t="n">
        <f aca="false">I14+G14</f>
        <v>0</v>
      </c>
      <c r="K14" s="1"/>
      <c r="L14" s="1" t="n">
        <f aca="false">J14-K14+L13</f>
        <v>-4.36462119999994</v>
      </c>
      <c r="M14" s="1" t="n">
        <f aca="false">(C14-D14-E14+F14-G14)*0.18</f>
        <v>0</v>
      </c>
      <c r="N14" s="1"/>
      <c r="O14" s="1" t="n">
        <f aca="false">C14+F14-D14-E14-N14+0.25*H14</f>
        <v>0</v>
      </c>
      <c r="P14" s="1" t="n">
        <f aca="false">O14/2</f>
        <v>0</v>
      </c>
    </row>
    <row r="15" customFormat="false" ht="15" hidden="false" customHeight="false" outlineLevel="0" collapsed="false">
      <c r="C15" s="1"/>
      <c r="D15" s="1"/>
      <c r="E15" s="1" t="n">
        <f aca="false">D15*0.23</f>
        <v>0</v>
      </c>
      <c r="F15" s="1"/>
      <c r="G15" s="1" t="n">
        <f aca="false">(C15-D15-E15+F15)*0.7*0.856</f>
        <v>0</v>
      </c>
      <c r="H15" s="1"/>
      <c r="I15" s="1" t="n">
        <f aca="false">H15*0.1</f>
        <v>0</v>
      </c>
      <c r="J15" s="1" t="n">
        <f aca="false">I15+G15</f>
        <v>0</v>
      </c>
      <c r="K15" s="1"/>
      <c r="L15" s="1" t="n">
        <f aca="false">J15-K15+L14</f>
        <v>-4.36462119999994</v>
      </c>
      <c r="M15" s="1" t="n">
        <f aca="false">(C15-D15-E15+F15-G15)*0.18</f>
        <v>0</v>
      </c>
      <c r="N15" s="1"/>
      <c r="O15" s="1" t="n">
        <f aca="false">C15+F15-D15-E15-N15+0.25*H15</f>
        <v>0</v>
      </c>
      <c r="P15" s="1" t="n">
        <f aca="false">O15/2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2014-09-16T23:14:48Z</dcterms:created>
  <dc:creator>Julie</dc:creator>
  <dc:description/>
  <dc:language>pl-PL</dc:language>
  <cp:lastModifiedBy>Julie</cp:lastModifiedBy>
  <dcterms:modified xsi:type="dcterms:W3CDTF">2014-09-16T23:15:08Z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