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0" windowWidth="18975" windowHeight="8220"/>
  </bookViews>
  <sheets>
    <sheet name="BG DETAILS" sheetId="1" r:id="rId1"/>
  </sheets>
  <definedNames>
    <definedName name="_xlnm.Print_Titles" localSheetId="0">'BG DETAILS'!$7:$7</definedName>
  </definedNames>
  <calcPr calcId="145621"/>
</workbook>
</file>

<file path=xl/calcChain.xml><?xml version="1.0" encoding="utf-8"?>
<calcChain xmlns="http://schemas.openxmlformats.org/spreadsheetml/2006/main">
  <c r="L29" i="1" l="1"/>
  <c r="F13" i="1" l="1"/>
  <c r="D14" i="1" l="1"/>
  <c r="D13" i="1"/>
  <c r="D12" i="1"/>
  <c r="D11" i="1"/>
  <c r="D10" i="1"/>
  <c r="F9" i="1"/>
  <c r="D9" i="1"/>
  <c r="F8" i="1"/>
  <c r="D8" i="1"/>
  <c r="D27" i="1"/>
  <c r="D26" i="1"/>
  <c r="D25" i="1"/>
  <c r="D24" i="1"/>
  <c r="D20" i="1"/>
  <c r="D19" i="1"/>
  <c r="D18" i="1"/>
  <c r="D17" i="1"/>
  <c r="D16" i="1" l="1"/>
  <c r="D15" i="1"/>
  <c r="F24" i="1" l="1"/>
  <c r="F29" i="1" s="1"/>
  <c r="F31" i="1" s="1"/>
  <c r="F25" i="1"/>
  <c r="T23" i="1" l="1"/>
  <c r="D23" i="1" s="1"/>
  <c r="T22" i="1" l="1"/>
  <c r="D22" i="1" s="1"/>
  <c r="E21" i="1" l="1"/>
  <c r="E29" i="1" s="1"/>
  <c r="E31" i="1" s="1"/>
  <c r="T21" i="1"/>
  <c r="T29" i="1" s="1"/>
  <c r="D21" i="1" l="1"/>
</calcChain>
</file>

<file path=xl/sharedStrings.xml><?xml version="1.0" encoding="utf-8"?>
<sst xmlns="http://schemas.openxmlformats.org/spreadsheetml/2006/main" count="390" uniqueCount="223">
  <si>
    <t>Sr. No.</t>
  </si>
  <si>
    <t>Imp doc no.</t>
  </si>
  <si>
    <t xml:space="preserve">P.O.No. </t>
  </si>
  <si>
    <t xml:space="preserve">Supplier </t>
  </si>
  <si>
    <t>Shipment terms</t>
  </si>
  <si>
    <t>ISO/BULK/ FLEXI/ 20-40FT/LCL</t>
  </si>
  <si>
    <t>Load Port</t>
  </si>
  <si>
    <t>Name of ETA Port</t>
  </si>
  <si>
    <t>Mfg. Unit for Delivery</t>
  </si>
  <si>
    <t>CURRENCY</t>
  </si>
  <si>
    <t>Invoice No. &amp; Date</t>
  </si>
  <si>
    <t>Vessel Name &amp; Voy.</t>
  </si>
  <si>
    <t>VESSEL BERTH  STATUS</t>
  </si>
  <si>
    <t>MAC WORLD</t>
  </si>
  <si>
    <t>CIF KANDLA</t>
  </si>
  <si>
    <t>BULK</t>
  </si>
  <si>
    <t>BELAWAN, INDONESIA</t>
  </si>
  <si>
    <t>KANDLA PORT</t>
  </si>
  <si>
    <t>BADDI</t>
  </si>
  <si>
    <t>USD</t>
  </si>
  <si>
    <t>GOLDEN AGRI</t>
  </si>
  <si>
    <t>CIF MUMBAI</t>
  </si>
  <si>
    <t>MUMBAI PORT</t>
  </si>
  <si>
    <t>MT STX KNIGHT V-041</t>
  </si>
  <si>
    <t>14.12.12</t>
  </si>
  <si>
    <t>071/UMK</t>
  </si>
  <si>
    <t>301/158, 301/148, 301/152, 301/159</t>
  </si>
  <si>
    <t>PADANG PORT, INDONESIA</t>
  </si>
  <si>
    <t>SION</t>
  </si>
  <si>
    <t>MT SEA RUBY V-048</t>
  </si>
  <si>
    <t>073/UMK</t>
  </si>
  <si>
    <t>301/166,  301/182</t>
  </si>
  <si>
    <t xml:space="preserve"> PANJANG, MALAYSIA</t>
  </si>
  <si>
    <t>074/HEM</t>
  </si>
  <si>
    <t>301/128</t>
  </si>
  <si>
    <t>MT CHEMROAD ROSE V-65</t>
  </si>
  <si>
    <t>26.12.12</t>
  </si>
  <si>
    <t>086/UMK</t>
  </si>
  <si>
    <t>301/156, 301/157</t>
  </si>
  <si>
    <t xml:space="preserve">INTER CONTINENTAL </t>
  </si>
  <si>
    <t>GOLDEN BLESSING V-1302</t>
  </si>
  <si>
    <t>23.03.13</t>
  </si>
  <si>
    <t>005/UMK</t>
  </si>
  <si>
    <t>INTER CONTINENTAL</t>
  </si>
  <si>
    <t>PADANG, INDONESIA.</t>
  </si>
  <si>
    <t>KANDLA SEAPORT</t>
  </si>
  <si>
    <t>AU LEO V-2013/28</t>
  </si>
  <si>
    <t>008/UMK</t>
  </si>
  <si>
    <t>MT  CS  SUMMER  V15/13</t>
  </si>
  <si>
    <t>010/UMK</t>
  </si>
  <si>
    <t>310/019</t>
  </si>
  <si>
    <t>DUMAI PORT , INDONESIA</t>
  </si>
  <si>
    <t>MWL/165/2013    DT 30.07.13</t>
  </si>
  <si>
    <t>MT  CHEMROAD HAYA V-073</t>
  </si>
  <si>
    <t>027/UMK</t>
  </si>
  <si>
    <t>310/044</t>
  </si>
  <si>
    <t>BUNGE</t>
  </si>
  <si>
    <t>PANJANG, INDONESIA</t>
  </si>
  <si>
    <t>MT FENG HAI 10  V-1307</t>
  </si>
  <si>
    <t>18.09.13</t>
  </si>
  <si>
    <t>Invoice Value in FC</t>
  </si>
  <si>
    <t>27.12.12</t>
  </si>
  <si>
    <t>27.05.13</t>
  </si>
  <si>
    <t>05.07.13</t>
  </si>
  <si>
    <t>20.08.13</t>
  </si>
  <si>
    <t>301/178</t>
  </si>
  <si>
    <t>310/000</t>
  </si>
  <si>
    <t>Bond   Value</t>
  </si>
  <si>
    <t>0160IFIBG130228  Dt 16.08.13</t>
  </si>
  <si>
    <t>0160IFIBG130166 Dt 20.06.13</t>
  </si>
  <si>
    <t>0160IFIBG130152  Dt 30.05.13</t>
  </si>
  <si>
    <t>035/UMK</t>
  </si>
  <si>
    <t>310/082</t>
  </si>
  <si>
    <t>AAA  OILS &amp; FATS PTE LTD</t>
  </si>
  <si>
    <t>LUBUK GUANG DUMAI , INDONESIA</t>
  </si>
  <si>
    <t>I/93/14/13/11045  DT 03.11.13</t>
  </si>
  <si>
    <t>MT ARDMORE CALYPSO</t>
  </si>
  <si>
    <t>22.11.13</t>
  </si>
  <si>
    <t>0160IFIBG130385  Dt 19.11.13</t>
  </si>
  <si>
    <t>0160IFIBG130250  Dt  12.09.13</t>
  </si>
  <si>
    <t>Quantity       (In MT)</t>
  </si>
  <si>
    <t xml:space="preserve"> </t>
  </si>
  <si>
    <t>0160IFIBG130008 DT 23.01.13</t>
  </si>
  <si>
    <t>0160IFIBG130007 DT 23.01.13</t>
  </si>
  <si>
    <t>(BG  submission started from Jan 2013 for the shipments arrived since Dec 2012 till date)</t>
  </si>
  <si>
    <t xml:space="preserve"> MWL/276/2012 DT 16.12.12</t>
  </si>
  <si>
    <t>GAIPL/12/IV1763D ,  GAIPL/12/IV1763C,  GAIPL/12/IV1763A , GAIPL/12/IV1763B , GAIPL/12/IV1757A ,  GAIPL/12/IV/1757B   DT 12.12.12.</t>
  </si>
  <si>
    <t>GAIPL/12IV1593-A, GAIPL/12IV1593-B, GAIPL/12IV1593-C, GAIPL/12IV1593-D    DT 29.11.12</t>
  </si>
  <si>
    <t>PLM13/0887A &amp;  PLM13/0887B DT 14.03.13</t>
  </si>
  <si>
    <t>PLM/13/1234   DT 08.05.13</t>
  </si>
  <si>
    <t>PLM13/1484         DT 11.06.13</t>
  </si>
  <si>
    <t>AG315000637-FH10                    Dt  03.09.13</t>
  </si>
  <si>
    <t>059/UMK</t>
  </si>
  <si>
    <t>310/115</t>
  </si>
  <si>
    <t>MWL/281/2013    DT  26.12.13</t>
  </si>
  <si>
    <t>MT GINGA CHEETAH  V-1305</t>
  </si>
  <si>
    <t>14.01.14</t>
  </si>
  <si>
    <t>0160IFIBG130077 DT 28.03.13</t>
  </si>
  <si>
    <t>0160IFIBG140015  Dt 15.01.14</t>
  </si>
  <si>
    <t>103/UMK</t>
  </si>
  <si>
    <t>310/164</t>
  </si>
  <si>
    <t>MWL/057/2014    DT  20.03.14</t>
  </si>
  <si>
    <t>MT FENG HAI 32 V-1402</t>
  </si>
  <si>
    <t>02.04.14</t>
  </si>
  <si>
    <t>036/UMK</t>
  </si>
  <si>
    <t>310/197</t>
  </si>
  <si>
    <t>MWL/106/2014 dt 30.04.14</t>
  </si>
  <si>
    <t>MT FENGHAI 32  V-1403</t>
  </si>
  <si>
    <t>16.05.14</t>
  </si>
  <si>
    <t>075/UMK</t>
  </si>
  <si>
    <t>310/221 &amp; 310/269</t>
  </si>
  <si>
    <t>MWL/152/2014 - 1000 MT &amp; MWL/164/2041 - 249.882 MT  dt 31.05.14</t>
  </si>
  <si>
    <t>CHEMROAD POLARIS V-03</t>
  </si>
  <si>
    <t>18.06.14</t>
  </si>
  <si>
    <t>0160IFIBG140217  Dt 18.06.14</t>
  </si>
  <si>
    <t>0160IFIBG140190  Dt 12.05.14</t>
  </si>
  <si>
    <t>0160IFIBG140246  Dt 23.07.14</t>
  </si>
  <si>
    <t>093/UMK</t>
  </si>
  <si>
    <t xml:space="preserve">310/269  &amp; 310/280 </t>
  </si>
  <si>
    <t>MWL/187/2014 -250 MT, MWL/186/2014- 750 MT</t>
  </si>
  <si>
    <t>MT CHEMROAD ROSE V-78</t>
  </si>
  <si>
    <t>02.08.14</t>
  </si>
  <si>
    <t>PRODUCT   : - CPKO - EDIBLE GRADE.</t>
  </si>
  <si>
    <t>8702755, 8702754, 8702743, 8702769 DT 07.12.12</t>
  </si>
  <si>
    <t>2293984  DT 31.05.13</t>
  </si>
  <si>
    <t>2997431  DT 14.08.13</t>
  </si>
  <si>
    <t>3295956  DT 17.09.13</t>
  </si>
  <si>
    <t>4346284 DT. 15.01.14.</t>
  </si>
  <si>
    <t>5858874 &amp; 5858878  DT 19.06.14</t>
  </si>
  <si>
    <t>5563286 DT 21.05.14</t>
  </si>
  <si>
    <t>BE NO. &amp; BE Date.</t>
  </si>
  <si>
    <t>8840668 , `8840639, 8840641, 8840643, 8841111, 8840801  Dt 21.12.12</t>
  </si>
  <si>
    <t>8921610  Dt 02.01.13</t>
  </si>
  <si>
    <t>9639405 Dt  21.03.l3, 9639404 Dt 21.03.13</t>
  </si>
  <si>
    <t>2482909  Dt 20.06.13</t>
  </si>
  <si>
    <t>3862117 Dt 20.11.13</t>
  </si>
  <si>
    <t>5109791 DT. 04.04.14</t>
  </si>
  <si>
    <t>097/UMK</t>
  </si>
  <si>
    <t xml:space="preserve">310/280 &amp; 310/294   </t>
  </si>
  <si>
    <t>MWL/222/2014 -750 MT, MWL/223/2014- 250 MT</t>
  </si>
  <si>
    <t>MT CHEMROAD ECHO  V-93</t>
  </si>
  <si>
    <t>6342119 &amp; 6342120 dt 05.08.14</t>
  </si>
  <si>
    <t>01.09.14</t>
  </si>
  <si>
    <t>0160IFIBG140271  Dt 21.08.14</t>
  </si>
  <si>
    <t xml:space="preserve">310/294   </t>
  </si>
  <si>
    <t>MWL/251/2014  DT 30.08.14</t>
  </si>
  <si>
    <t>MT CHEMROAD SEA  V-30</t>
  </si>
  <si>
    <t>15.09.14</t>
  </si>
  <si>
    <t>0160IFIBG140289  Dt 16.09.14</t>
  </si>
  <si>
    <t>109/UMK</t>
  </si>
  <si>
    <t>310/334</t>
  </si>
  <si>
    <t>0160IFIBG140310  Dt 25.10.14</t>
  </si>
  <si>
    <t>MWL/275/2014  dt 12.10.14</t>
  </si>
  <si>
    <t>MT CHEMROAD HAYA   V-83</t>
  </si>
  <si>
    <t>03.11.14</t>
  </si>
  <si>
    <t>6697469 / 6699895  DT 09.09.14</t>
  </si>
  <si>
    <t>6912158 DT 29.09.14</t>
  </si>
  <si>
    <t>118/UMK</t>
  </si>
  <si>
    <t>310/344</t>
  </si>
  <si>
    <t>MT AU LEO V2014/43</t>
  </si>
  <si>
    <t>0160IFIBG140330  Dt 22.11.14</t>
  </si>
  <si>
    <t>24.11.14</t>
  </si>
  <si>
    <t>PLM14/2598         Dt 18.11.14</t>
  </si>
  <si>
    <t>CFR KANDLA</t>
  </si>
  <si>
    <t>In Crores</t>
  </si>
  <si>
    <t>120/UMK</t>
  </si>
  <si>
    <t>310/359</t>
  </si>
  <si>
    <t>PLM14/2842  DT 06.12.14</t>
  </si>
  <si>
    <t>MT AU TAURUS V-2014/28</t>
  </si>
  <si>
    <t>22.12.14</t>
  </si>
  <si>
    <t>0160IFIBG140381 Dt 29.12.14</t>
  </si>
  <si>
    <t>7487137 DT 25.11.14</t>
  </si>
  <si>
    <t>7776607 DT 22.12.14</t>
  </si>
  <si>
    <t>7915962 DT 06.01.15</t>
  </si>
  <si>
    <t>0160IFIBG140153  Dt 02.04.14</t>
  </si>
  <si>
    <t>Assessable value (INR)</t>
  </si>
  <si>
    <t>BG VALUE              (5%  of bond value)</t>
  </si>
  <si>
    <t>Ex Rate</t>
  </si>
  <si>
    <t>069/HEM</t>
  </si>
  <si>
    <t>301/127</t>
  </si>
  <si>
    <t>MWL/226/2012 DT 13.11.12</t>
  </si>
  <si>
    <t>MT CHEMROAD HAYA V-69</t>
  </si>
  <si>
    <t>25.11.12</t>
  </si>
  <si>
    <t>8671176 dt 04.12.12</t>
  </si>
  <si>
    <t>BOND &amp; BG was issued for part qty of invoice.</t>
  </si>
  <si>
    <t>Current Validity till</t>
  </si>
  <si>
    <t>022/UMK</t>
  </si>
  <si>
    <t>0160IFIBG150182 Dt 03.06.15</t>
  </si>
  <si>
    <t>PLM15/1108  DT 26.05.15</t>
  </si>
  <si>
    <t>MT ATLANTIK MIRACLE V-08/15</t>
  </si>
  <si>
    <t>07.06.15</t>
  </si>
  <si>
    <t>9562634 DT 15.06.15</t>
  </si>
  <si>
    <t>11.05.17</t>
  </si>
  <si>
    <t>29.05.17</t>
  </si>
  <si>
    <t xml:space="preserve"> --</t>
  </si>
  <si>
    <t>16.06.17</t>
  </si>
  <si>
    <t>14.06.17</t>
  </si>
  <si>
    <t>21.07.17</t>
  </si>
  <si>
    <t>02.06.17</t>
  </si>
  <si>
    <t>15.08.17</t>
  </si>
  <si>
    <t>20.08.17</t>
  </si>
  <si>
    <t>15.09.17</t>
  </si>
  <si>
    <t>09.09.17</t>
  </si>
  <si>
    <t>22.10.17</t>
  </si>
  <si>
    <t>29.12.17</t>
  </si>
  <si>
    <t>B.G NO &amp; DATE (BOI)</t>
  </si>
  <si>
    <t>CHANGED TO ANOTEHR BANK / DETAILS</t>
  </si>
  <si>
    <t xml:space="preserve">AXIS BANK /  BG NO.  01730100001753 Dt 17.11.16  </t>
  </si>
  <si>
    <t>16.11.17</t>
  </si>
  <si>
    <t>14.01.18</t>
  </si>
  <si>
    <t>21.01.18</t>
  </si>
  <si>
    <t>22.11.17</t>
  </si>
  <si>
    <t>BANK GUARANTEE ISSUED FOR CLEARANCE OF IMPORT SHIPMENTS   (SINCE  JAN'2013 to JAN 2017)</t>
  </si>
  <si>
    <t>REQUESTED CUSTOMS FOR CHANGES IN BANK / APPROVAL STATUS</t>
  </si>
  <si>
    <t>NO REQTD</t>
  </si>
  <si>
    <t>REQTD / APPROVAL RECD</t>
  </si>
  <si>
    <t>27.03.18</t>
  </si>
  <si>
    <t>31.03.18</t>
  </si>
  <si>
    <t>DENA BANK /  BG NO.  116217- IGFIN-0017 Dt 09.03.17.</t>
  </si>
  <si>
    <t>09.03.18</t>
  </si>
  <si>
    <t>0160IFIBG130024 DT 15.02.13 (Combined BG with 074/hem)</t>
  </si>
  <si>
    <t>0160IFIBG130024 DT 15.02.13 (Combined BG with 069/hem)</t>
  </si>
  <si>
    <t>Updated on  31.03.2017.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</si>
</sst>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 * #,##0.00_ ;_ * \-#,##0.00_ ;_ * &quot;-&quot;??_ ;_ @_ "/>
    <numFmt numFmtId="165" formatCode="0;[Red]0"/>
    <numFmt numFmtId="166" formatCode="[$-409]dd\-mmm\-yy;@"/>
    <numFmt numFmtId="167" formatCode="0.00;[Red]0.00"/>
    <numFmt numFmtId="168" formatCode="0.000"/>
    <numFmt numFmtId="169" formatCode="[$-409]dd/mmm/yy;@"/>
    <numFmt numFmtId="170" formatCode="_ * #,##0.000_ ;_ * \-#,##0.000_ ;_ * &quot;-&quot;??_ ;_ @_ "/>
    <numFmt numFmtId="171" formatCode="dd/m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i/>
      <sz val="10"/>
      <color indexed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166" fontId="11" fillId="0" borderId="0" applyNumberForma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9" fontId="12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3" borderId="0" xfId="0" applyNumberFormat="1" applyFont="1" applyFill="1" applyAlignment="1">
      <alignment wrapText="1"/>
    </xf>
    <xf numFmtId="166" fontId="2" fillId="3" borderId="0" xfId="0" applyNumberFormat="1" applyFont="1" applyFill="1" applyAlignment="1">
      <alignment horizontal="center" vertical="center"/>
    </xf>
    <xf numFmtId="0" fontId="2" fillId="3" borderId="4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5" fillId="0" borderId="4" xfId="0" applyFont="1" applyBorder="1"/>
    <xf numFmtId="164" fontId="6" fillId="0" borderId="4" xfId="0" applyNumberFormat="1" applyFont="1" applyBorder="1"/>
    <xf numFmtId="0" fontId="4" fillId="0" borderId="0" xfId="0" applyFont="1" applyBorder="1" applyAlignment="1">
      <alignment horizontal="right"/>
    </xf>
    <xf numFmtId="2" fontId="2" fillId="0" borderId="0" xfId="0" applyNumberFormat="1" applyFont="1" applyAlignment="1">
      <alignment horizontal="center"/>
    </xf>
    <xf numFmtId="166" fontId="7" fillId="2" borderId="0" xfId="0" applyNumberFormat="1" applyFont="1" applyFill="1" applyAlignment="1">
      <alignment vertical="center" wrapText="1"/>
    </xf>
    <xf numFmtId="2" fontId="2" fillId="3" borderId="4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 wrapText="1"/>
    </xf>
    <xf numFmtId="165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vertical="center" wrapText="1"/>
    </xf>
    <xf numFmtId="165" fontId="7" fillId="4" borderId="1" xfId="0" applyNumberFormat="1" applyFont="1" applyFill="1" applyBorder="1" applyAlignment="1">
      <alignment horizontal="center" vertical="center" wrapText="1"/>
    </xf>
    <xf numFmtId="166" fontId="8" fillId="4" borderId="2" xfId="0" applyNumberFormat="1" applyFont="1" applyFill="1" applyBorder="1" applyAlignment="1">
      <alignment horizontal="left" vertical="center" wrapText="1"/>
    </xf>
    <xf numFmtId="166" fontId="8" fillId="4" borderId="2" xfId="0" applyNumberFormat="1" applyFont="1" applyFill="1" applyBorder="1" applyAlignment="1">
      <alignment horizontal="right" vertical="center" wrapText="1"/>
    </xf>
    <xf numFmtId="166" fontId="8" fillId="4" borderId="3" xfId="0" applyNumberFormat="1" applyFont="1" applyFill="1" applyBorder="1" applyAlignment="1">
      <alignment horizontal="left" vertical="center" wrapText="1"/>
    </xf>
    <xf numFmtId="166" fontId="8" fillId="4" borderId="3" xfId="0" applyNumberFormat="1" applyFont="1" applyFill="1" applyBorder="1" applyAlignment="1">
      <alignment horizontal="center" vertical="center" wrapText="1"/>
    </xf>
    <xf numFmtId="166" fontId="7" fillId="4" borderId="3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8" fillId="4" borderId="2" xfId="0" applyNumberFormat="1" applyFont="1" applyFill="1" applyBorder="1" applyAlignment="1">
      <alignment horizontal="right" vertical="center" wrapText="1"/>
    </xf>
    <xf numFmtId="2" fontId="5" fillId="0" borderId="4" xfId="0" applyNumberFormat="1" applyFont="1" applyBorder="1" applyAlignment="1">
      <alignment horizontal="right"/>
    </xf>
    <xf numFmtId="166" fontId="7" fillId="2" borderId="4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2" fillId="0" borderId="0" xfId="0" applyFont="1" applyAlignment="1"/>
    <xf numFmtId="166" fontId="8" fillId="4" borderId="3" xfId="0" applyNumberFormat="1" applyFont="1" applyFill="1" applyBorder="1" applyAlignment="1">
      <alignment vertical="center" wrapText="1"/>
    </xf>
    <xf numFmtId="0" fontId="4" fillId="0" borderId="0" xfId="0" applyFont="1" applyAlignment="1"/>
    <xf numFmtId="43" fontId="4" fillId="0" borderId="0" xfId="0" applyNumberFormat="1" applyFont="1" applyAlignment="1"/>
    <xf numFmtId="43" fontId="2" fillId="0" borderId="0" xfId="0" applyNumberFormat="1" applyFont="1" applyAlignment="1"/>
    <xf numFmtId="0" fontId="16" fillId="0" borderId="0" xfId="0" applyFont="1"/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/>
    </xf>
    <xf numFmtId="169" fontId="2" fillId="3" borderId="4" xfId="7" applyFont="1" applyFill="1" applyBorder="1" applyAlignment="1">
      <alignment vertical="center"/>
    </xf>
    <xf numFmtId="167" fontId="2" fillId="3" borderId="4" xfId="0" applyNumberFormat="1" applyFont="1" applyFill="1" applyBorder="1" applyAlignment="1">
      <alignment horizontal="right" vertical="center" wrapText="1"/>
    </xf>
    <xf numFmtId="166" fontId="2" fillId="3" borderId="4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vertical="center"/>
    </xf>
    <xf numFmtId="166" fontId="2" fillId="3" borderId="0" xfId="0" applyNumberFormat="1" applyFont="1" applyFill="1" applyAlignment="1">
      <alignment vertical="center"/>
    </xf>
    <xf numFmtId="2" fontId="2" fillId="3" borderId="4" xfId="0" applyNumberFormat="1" applyFont="1" applyFill="1" applyBorder="1" applyAlignment="1">
      <alignment horizontal="right" vertical="center" wrapText="1"/>
    </xf>
    <xf numFmtId="2" fontId="2" fillId="3" borderId="4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vertical="center" wrapText="1"/>
    </xf>
    <xf numFmtId="166" fontId="2" fillId="3" borderId="4" xfId="0" applyNumberFormat="1" applyFont="1" applyFill="1" applyBorder="1"/>
    <xf numFmtId="166" fontId="2" fillId="3" borderId="0" xfId="0" applyNumberFormat="1" applyFont="1" applyFill="1"/>
    <xf numFmtId="166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168" fontId="2" fillId="3" borderId="4" xfId="0" applyNumberFormat="1" applyFont="1" applyFill="1" applyBorder="1" applyAlignment="1">
      <alignment horizontal="right" vertical="center"/>
    </xf>
    <xf numFmtId="166" fontId="2" fillId="3" borderId="4" xfId="0" applyNumberFormat="1" applyFont="1" applyFill="1" applyBorder="1" applyAlignment="1">
      <alignment vertical="center" wrapText="1"/>
    </xf>
    <xf numFmtId="166" fontId="2" fillId="3" borderId="4" xfId="0" applyNumberFormat="1" applyFont="1" applyFill="1" applyBorder="1" applyAlignment="1">
      <alignment horizontal="center" vertical="center" wrapText="1"/>
    </xf>
    <xf numFmtId="167" fontId="2" fillId="3" borderId="4" xfId="0" applyNumberFormat="1" applyFont="1" applyFill="1" applyBorder="1" applyAlignment="1">
      <alignment horizontal="center" vertical="center" wrapText="1"/>
    </xf>
    <xf numFmtId="2" fontId="2" fillId="3" borderId="4" xfId="2" applyNumberFormat="1" applyFont="1" applyFill="1" applyBorder="1" applyAlignment="1">
      <alignment horizontal="right" vertical="center" wrapText="1"/>
    </xf>
    <xf numFmtId="0" fontId="2" fillId="3" borderId="4" xfId="2" applyFont="1" applyFill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vertical="center"/>
    </xf>
    <xf numFmtId="2" fontId="2" fillId="3" borderId="4" xfId="2" applyNumberFormat="1" applyFont="1" applyFill="1" applyBorder="1" applyAlignment="1">
      <alignment horizontal="right" vertical="center"/>
    </xf>
    <xf numFmtId="0" fontId="2" fillId="3" borderId="4" xfId="2" quotePrefix="1" applyFont="1" applyFill="1" applyBorder="1" applyAlignment="1">
      <alignment horizontal="left" vertical="center" wrapText="1"/>
    </xf>
    <xf numFmtId="164" fontId="2" fillId="3" borderId="4" xfId="3" applyNumberFormat="1" applyFont="1" applyFill="1" applyBorder="1" applyAlignment="1">
      <alignment horizontal="center" vertical="center"/>
    </xf>
    <xf numFmtId="164" fontId="2" fillId="3" borderId="4" xfId="3" applyNumberFormat="1" applyFont="1" applyFill="1" applyBorder="1" applyAlignment="1">
      <alignment vertical="center"/>
    </xf>
    <xf numFmtId="2" fontId="2" fillId="3" borderId="4" xfId="2" applyNumberFormat="1" applyFont="1" applyFill="1" applyBorder="1" applyAlignment="1">
      <alignment horizontal="center" vertical="center" wrapText="1"/>
    </xf>
    <xf numFmtId="171" fontId="2" fillId="3" borderId="4" xfId="2" applyNumberFormat="1" applyFont="1" applyFill="1" applyBorder="1" applyAlignment="1">
      <alignment horizontal="center" vertical="center" wrapText="1"/>
    </xf>
    <xf numFmtId="2" fontId="2" fillId="3" borderId="4" xfId="2" quotePrefix="1" applyNumberFormat="1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right" vertical="center" wrapText="1"/>
    </xf>
    <xf numFmtId="2" fontId="2" fillId="3" borderId="4" xfId="0" applyNumberFormat="1" applyFont="1" applyFill="1" applyBorder="1" applyAlignment="1">
      <alignment horizontal="left" vertical="center" wrapText="1"/>
    </xf>
    <xf numFmtId="0" fontId="2" fillId="3" borderId="4" xfId="0" quotePrefix="1" applyFont="1" applyFill="1" applyBorder="1" applyAlignment="1">
      <alignment horizontal="center" vertical="center" wrapText="1"/>
    </xf>
    <xf numFmtId="43" fontId="2" fillId="0" borderId="0" xfId="0" applyNumberFormat="1" applyFont="1" applyAlignment="1">
      <alignment horizontal="center"/>
    </xf>
    <xf numFmtId="169" fontId="2" fillId="3" borderId="4" xfId="7" applyFont="1" applyFill="1" applyBorder="1" applyAlignment="1">
      <alignment vertical="center" wrapText="1"/>
    </xf>
    <xf numFmtId="169" fontId="2" fillId="3" borderId="4" xfId="7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right" vertical="center" wrapText="1"/>
    </xf>
    <xf numFmtId="169" fontId="2" fillId="3" borderId="4" xfId="7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4" xfId="7" applyNumberFormat="1" applyFont="1" applyFill="1" applyBorder="1" applyAlignment="1">
      <alignment horizontal="left" vertical="center" wrapText="1"/>
    </xf>
    <xf numFmtId="166" fontId="4" fillId="3" borderId="4" xfId="0" applyNumberFormat="1" applyFont="1" applyFill="1" applyBorder="1" applyAlignment="1">
      <alignment vertical="center" wrapText="1"/>
    </xf>
    <xf numFmtId="166" fontId="4" fillId="3" borderId="0" xfId="0" applyNumberFormat="1" applyFont="1" applyFill="1" applyAlignment="1">
      <alignment vertical="center" wrapText="1"/>
    </xf>
    <xf numFmtId="2" fontId="2" fillId="3" borderId="0" xfId="0" applyNumberFormat="1" applyFont="1" applyFill="1" applyAlignment="1">
      <alignment horizontal="right" vertical="center"/>
    </xf>
    <xf numFmtId="168" fontId="2" fillId="3" borderId="4" xfId="0" applyNumberFormat="1" applyFont="1" applyFill="1" applyBorder="1" applyAlignment="1">
      <alignment horizontal="right" vertical="center" wrapText="1"/>
    </xf>
    <xf numFmtId="0" fontId="2" fillId="3" borderId="6" xfId="0" applyNumberFormat="1" applyFont="1" applyFill="1" applyBorder="1" applyAlignment="1">
      <alignment vertical="center" wrapText="1"/>
    </xf>
    <xf numFmtId="2" fontId="2" fillId="3" borderId="4" xfId="0" applyNumberFormat="1" applyFont="1" applyFill="1" applyBorder="1" applyAlignment="1">
      <alignment vertical="center"/>
    </xf>
    <xf numFmtId="0" fontId="2" fillId="3" borderId="7" xfId="0" quotePrefix="1" applyFont="1" applyFill="1" applyBorder="1" applyAlignment="1">
      <alignment vertical="center" wrapText="1"/>
    </xf>
    <xf numFmtId="170" fontId="2" fillId="3" borderId="4" xfId="3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left" vertical="center"/>
    </xf>
    <xf numFmtId="164" fontId="2" fillId="3" borderId="4" xfId="3" applyNumberFormat="1" applyFont="1" applyFill="1" applyBorder="1" applyAlignment="1">
      <alignment horizontal="center" vertical="center" wrapText="1"/>
    </xf>
    <xf numFmtId="2" fontId="2" fillId="3" borderId="4" xfId="3" applyNumberFormat="1" applyFont="1" applyFill="1" applyBorder="1" applyAlignment="1">
      <alignment vertical="center" wrapText="1"/>
    </xf>
    <xf numFmtId="0" fontId="2" fillId="3" borderId="4" xfId="2" applyFont="1" applyFill="1" applyBorder="1" applyAlignment="1">
      <alignment horizontal="left" vertical="center"/>
    </xf>
    <xf numFmtId="2" fontId="2" fillId="3" borderId="4" xfId="3" applyNumberFormat="1" applyFont="1" applyFill="1" applyBorder="1" applyAlignment="1">
      <alignment vertical="center"/>
    </xf>
    <xf numFmtId="0" fontId="4" fillId="3" borderId="0" xfId="0" applyFont="1" applyFill="1"/>
    <xf numFmtId="2" fontId="4" fillId="3" borderId="0" xfId="0" applyNumberFormat="1" applyFont="1" applyFill="1" applyAlignment="1">
      <alignment horizontal="right"/>
    </xf>
    <xf numFmtId="43" fontId="4" fillId="3" borderId="5" xfId="1" applyFont="1" applyFill="1" applyBorder="1"/>
    <xf numFmtId="43" fontId="4" fillId="3" borderId="0" xfId="1" applyFont="1" applyFill="1" applyBorder="1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</cellXfs>
  <cellStyles count="8">
    <cellStyle name="Comma" xfId="1" builtinId="3"/>
    <cellStyle name="Comma 2" xfId="5"/>
    <cellStyle name="Comma 4" xfId="3"/>
    <cellStyle name="Normal" xfId="0" builtinId="0"/>
    <cellStyle name="Normal 17" xfId="2"/>
    <cellStyle name="Normal 2" xfId="6"/>
    <cellStyle name="Normal 3" xfId="7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zoomScale="89" zoomScaleNormal="89" workbookViewId="0">
      <selection activeCell="A3" sqref="A3"/>
    </sheetView>
  </sheetViews>
  <sheetFormatPr defaultRowHeight="12.75" x14ac:dyDescent="0.2"/>
  <cols>
    <col min="1" max="1" width="3.7109375" style="3" customWidth="1"/>
    <col min="2" max="2" width="9.7109375" style="1" customWidth="1"/>
    <col min="3" max="3" width="6.85546875" style="28" customWidth="1"/>
    <col min="4" max="4" width="13.7109375" style="28" customWidth="1"/>
    <col min="5" max="5" width="16.5703125" style="1" customWidth="1"/>
    <col min="6" max="6" width="14.28515625" style="2" customWidth="1"/>
    <col min="7" max="9" width="15.42578125" style="2" customWidth="1"/>
    <col min="10" max="10" width="9.5703125" style="2" customWidth="1"/>
    <col min="11" max="11" width="9.140625" style="1" hidden="1" customWidth="1"/>
    <col min="12" max="12" width="11" style="3" customWidth="1"/>
    <col min="13" max="13" width="11.5703125" style="43" customWidth="1"/>
    <col min="14" max="14" width="9.140625" style="3" customWidth="1"/>
    <col min="15" max="15" width="7.85546875" style="3" hidden="1" customWidth="1"/>
    <col min="16" max="16" width="11.140625" style="37" hidden="1" customWidth="1"/>
    <col min="17" max="17" width="9.140625" style="3" customWidth="1"/>
    <col min="18" max="18" width="7.5703125" style="3" customWidth="1"/>
    <col min="19" max="19" width="5.85546875" style="3" customWidth="1"/>
    <col min="20" max="20" width="15" style="43" customWidth="1"/>
    <col min="21" max="21" width="14.28515625" style="3" customWidth="1"/>
    <col min="22" max="22" width="14.5703125" style="37" customWidth="1"/>
    <col min="23" max="23" width="9.140625" style="3" customWidth="1"/>
    <col min="24" max="24" width="9.140625" style="3"/>
    <col min="25" max="16384" width="9.140625" style="1"/>
  </cols>
  <sheetData>
    <row r="1" spans="1:25" ht="18.75" x14ac:dyDescent="0.3">
      <c r="A1" s="39" t="s">
        <v>222</v>
      </c>
      <c r="B1" s="40"/>
    </row>
    <row r="2" spans="1:25" ht="18.75" x14ac:dyDescent="0.3">
      <c r="A2" s="41"/>
      <c r="B2" s="40"/>
    </row>
    <row r="3" spans="1:25" ht="18.75" x14ac:dyDescent="0.3">
      <c r="A3" s="39" t="s">
        <v>212</v>
      </c>
      <c r="B3" s="40"/>
      <c r="C3" s="29"/>
      <c r="D3" s="29"/>
      <c r="T3" s="43" t="s">
        <v>81</v>
      </c>
    </row>
    <row r="4" spans="1:25" ht="18.75" x14ac:dyDescent="0.3">
      <c r="A4" s="41"/>
      <c r="B4" s="42" t="s">
        <v>84</v>
      </c>
      <c r="C4" s="30"/>
      <c r="D4" s="30"/>
    </row>
    <row r="5" spans="1:25" x14ac:dyDescent="0.2">
      <c r="B5" s="4"/>
      <c r="C5" s="31"/>
      <c r="D5" s="31"/>
    </row>
    <row r="6" spans="1:25" ht="21.75" thickBot="1" x14ac:dyDescent="0.4">
      <c r="B6" s="48" t="s">
        <v>122</v>
      </c>
      <c r="C6" s="32"/>
      <c r="D6" s="32"/>
    </row>
    <row r="7" spans="1:25" s="15" customFormat="1" ht="60.75" customHeight="1" x14ac:dyDescent="0.25">
      <c r="A7" s="22" t="s">
        <v>0</v>
      </c>
      <c r="B7" s="23" t="s">
        <v>1</v>
      </c>
      <c r="C7" s="33" t="s">
        <v>177</v>
      </c>
      <c r="D7" s="33" t="s">
        <v>175</v>
      </c>
      <c r="E7" s="23" t="s">
        <v>67</v>
      </c>
      <c r="F7" s="24" t="s">
        <v>176</v>
      </c>
      <c r="G7" s="24" t="s">
        <v>205</v>
      </c>
      <c r="H7" s="24" t="s">
        <v>213</v>
      </c>
      <c r="I7" s="24" t="s">
        <v>206</v>
      </c>
      <c r="J7" s="24" t="s">
        <v>185</v>
      </c>
      <c r="K7" s="25" t="s">
        <v>2</v>
      </c>
      <c r="L7" s="26" t="s">
        <v>80</v>
      </c>
      <c r="M7" s="44" t="s">
        <v>3</v>
      </c>
      <c r="N7" s="26" t="s">
        <v>4</v>
      </c>
      <c r="O7" s="27" t="s">
        <v>5</v>
      </c>
      <c r="P7" s="25" t="s">
        <v>6</v>
      </c>
      <c r="Q7" s="27" t="s">
        <v>7</v>
      </c>
      <c r="R7" s="26" t="s">
        <v>8</v>
      </c>
      <c r="S7" s="26" t="s">
        <v>9</v>
      </c>
      <c r="T7" s="44" t="s">
        <v>60</v>
      </c>
      <c r="U7" s="26" t="s">
        <v>10</v>
      </c>
      <c r="V7" s="25" t="s">
        <v>11</v>
      </c>
      <c r="W7" s="26" t="s">
        <v>12</v>
      </c>
      <c r="X7" s="23" t="s">
        <v>130</v>
      </c>
      <c r="Y7" s="35"/>
    </row>
    <row r="8" spans="1:25" s="89" customFormat="1" ht="80.25" customHeight="1" x14ac:dyDescent="0.25">
      <c r="A8" s="18">
        <v>1</v>
      </c>
      <c r="B8" s="82" t="s">
        <v>178</v>
      </c>
      <c r="C8" s="57">
        <v>55.5</v>
      </c>
      <c r="D8" s="57">
        <f>C8*T8*101%</f>
        <v>24244768.462499999</v>
      </c>
      <c r="E8" s="51">
        <v>24254702.550000001</v>
      </c>
      <c r="F8" s="16">
        <f>E8*5%</f>
        <v>1212735.1275000002</v>
      </c>
      <c r="G8" s="57" t="s">
        <v>220</v>
      </c>
      <c r="H8" s="57" t="s">
        <v>214</v>
      </c>
      <c r="I8" s="57" t="s">
        <v>194</v>
      </c>
      <c r="J8" s="57" t="s">
        <v>217</v>
      </c>
      <c r="K8" s="83" t="s">
        <v>179</v>
      </c>
      <c r="L8" s="84">
        <v>409</v>
      </c>
      <c r="M8" s="82" t="s">
        <v>13</v>
      </c>
      <c r="N8" s="66" t="s">
        <v>14</v>
      </c>
      <c r="O8" s="54" t="s">
        <v>15</v>
      </c>
      <c r="P8" s="85" t="s">
        <v>16</v>
      </c>
      <c r="Q8" s="66" t="s">
        <v>17</v>
      </c>
      <c r="R8" s="54" t="s">
        <v>18</v>
      </c>
      <c r="S8" s="86" t="s">
        <v>19</v>
      </c>
      <c r="T8" s="58">
        <v>432517.5</v>
      </c>
      <c r="U8" s="83" t="s">
        <v>180</v>
      </c>
      <c r="V8" s="87" t="s">
        <v>181</v>
      </c>
      <c r="W8" s="52" t="s">
        <v>182</v>
      </c>
      <c r="X8" s="85" t="s">
        <v>183</v>
      </c>
      <c r="Y8" s="88" t="s">
        <v>184</v>
      </c>
    </row>
    <row r="9" spans="1:25" s="56" customFormat="1" ht="73.5" customHeight="1" x14ac:dyDescent="0.25">
      <c r="A9" s="18">
        <v>2</v>
      </c>
      <c r="B9" s="62" t="s">
        <v>33</v>
      </c>
      <c r="C9" s="53">
        <v>55.3</v>
      </c>
      <c r="D9" s="57">
        <f>C9*T9*101%</f>
        <v>59064370.334284</v>
      </c>
      <c r="E9" s="57">
        <v>59064370.450000003</v>
      </c>
      <c r="F9" s="90">
        <f>E9*5%</f>
        <v>2953218.5225000004</v>
      </c>
      <c r="G9" s="57" t="s">
        <v>221</v>
      </c>
      <c r="H9" s="57" t="s">
        <v>214</v>
      </c>
      <c r="I9" s="57" t="s">
        <v>194</v>
      </c>
      <c r="J9" s="57" t="s">
        <v>217</v>
      </c>
      <c r="K9" s="62" t="s">
        <v>34</v>
      </c>
      <c r="L9" s="91">
        <v>999.99699999999996</v>
      </c>
      <c r="M9" s="65" t="s">
        <v>13</v>
      </c>
      <c r="N9" s="66" t="s">
        <v>14</v>
      </c>
      <c r="O9" s="54" t="s">
        <v>15</v>
      </c>
      <c r="P9" s="62" t="s">
        <v>16</v>
      </c>
      <c r="Q9" s="66" t="s">
        <v>17</v>
      </c>
      <c r="R9" s="54" t="s">
        <v>18</v>
      </c>
      <c r="S9" s="54" t="s">
        <v>19</v>
      </c>
      <c r="T9" s="59">
        <v>1057496.828</v>
      </c>
      <c r="U9" s="66" t="s">
        <v>85</v>
      </c>
      <c r="V9" s="63" t="s">
        <v>35</v>
      </c>
      <c r="W9" s="54" t="s">
        <v>36</v>
      </c>
      <c r="X9" s="17" t="s">
        <v>132</v>
      </c>
      <c r="Y9" s="55"/>
    </row>
    <row r="10" spans="1:25" s="5" customFormat="1" ht="51" customHeight="1" x14ac:dyDescent="0.2">
      <c r="A10" s="18">
        <v>3</v>
      </c>
      <c r="B10" s="62" t="s">
        <v>25</v>
      </c>
      <c r="C10" s="57">
        <v>55</v>
      </c>
      <c r="D10" s="57">
        <f>C10*T10*101%</f>
        <v>59859013.5</v>
      </c>
      <c r="E10" s="57">
        <v>60119474</v>
      </c>
      <c r="F10" s="57">
        <v>3005974</v>
      </c>
      <c r="G10" s="57" t="s">
        <v>82</v>
      </c>
      <c r="H10" s="57" t="s">
        <v>214</v>
      </c>
      <c r="I10" s="57" t="s">
        <v>194</v>
      </c>
      <c r="J10" s="57" t="s">
        <v>210</v>
      </c>
      <c r="K10" s="62" t="s">
        <v>26</v>
      </c>
      <c r="L10" s="84">
        <v>1228</v>
      </c>
      <c r="M10" s="65" t="s">
        <v>20</v>
      </c>
      <c r="N10" s="66" t="s">
        <v>21</v>
      </c>
      <c r="O10" s="54" t="s">
        <v>15</v>
      </c>
      <c r="P10" s="63" t="s">
        <v>27</v>
      </c>
      <c r="Q10" s="66" t="s">
        <v>22</v>
      </c>
      <c r="R10" s="66" t="s">
        <v>28</v>
      </c>
      <c r="S10" s="86" t="s">
        <v>19</v>
      </c>
      <c r="T10" s="58">
        <v>1077570</v>
      </c>
      <c r="U10" s="86" t="s">
        <v>87</v>
      </c>
      <c r="V10" s="62" t="s">
        <v>23</v>
      </c>
      <c r="W10" s="66" t="s">
        <v>24</v>
      </c>
      <c r="X10" s="92" t="s">
        <v>123</v>
      </c>
      <c r="Y10" s="88" t="s">
        <v>184</v>
      </c>
    </row>
    <row r="11" spans="1:25" s="61" customFormat="1" ht="75" customHeight="1" x14ac:dyDescent="0.2">
      <c r="A11" s="18">
        <v>4</v>
      </c>
      <c r="B11" s="62" t="s">
        <v>30</v>
      </c>
      <c r="C11" s="53">
        <v>55.3</v>
      </c>
      <c r="D11" s="57">
        <f>C11*T11*101%</f>
        <v>118687625</v>
      </c>
      <c r="E11" s="57">
        <v>117612105</v>
      </c>
      <c r="F11" s="16">
        <v>5880605</v>
      </c>
      <c r="G11" s="57" t="s">
        <v>83</v>
      </c>
      <c r="H11" s="57" t="s">
        <v>214</v>
      </c>
      <c r="I11" s="57" t="s">
        <v>194</v>
      </c>
      <c r="J11" s="57" t="s">
        <v>210</v>
      </c>
      <c r="K11" s="62" t="s">
        <v>31</v>
      </c>
      <c r="L11" s="91">
        <v>2500</v>
      </c>
      <c r="M11" s="65" t="s">
        <v>20</v>
      </c>
      <c r="N11" s="66" t="s">
        <v>21</v>
      </c>
      <c r="O11" s="54" t="s">
        <v>15</v>
      </c>
      <c r="P11" s="62" t="s">
        <v>32</v>
      </c>
      <c r="Q11" s="66" t="s">
        <v>22</v>
      </c>
      <c r="R11" s="66" t="s">
        <v>28</v>
      </c>
      <c r="S11" s="86" t="s">
        <v>19</v>
      </c>
      <c r="T11" s="93">
        <v>2125000</v>
      </c>
      <c r="U11" s="66" t="s">
        <v>86</v>
      </c>
      <c r="V11" s="62" t="s">
        <v>29</v>
      </c>
      <c r="W11" s="66" t="s">
        <v>61</v>
      </c>
      <c r="X11" s="59" t="s">
        <v>131</v>
      </c>
      <c r="Y11" s="60"/>
    </row>
    <row r="12" spans="1:25" s="61" customFormat="1" ht="62.25" customHeight="1" x14ac:dyDescent="0.2">
      <c r="A12" s="18">
        <v>5</v>
      </c>
      <c r="B12" s="62" t="s">
        <v>37</v>
      </c>
      <c r="C12" s="53">
        <v>55.15</v>
      </c>
      <c r="D12" s="57">
        <f>C12*T12*101%</f>
        <v>94689709.223499998</v>
      </c>
      <c r="E12" s="57">
        <v>92736049</v>
      </c>
      <c r="F12" s="57">
        <v>4636803</v>
      </c>
      <c r="G12" s="57" t="s">
        <v>97</v>
      </c>
      <c r="H12" s="57" t="s">
        <v>214</v>
      </c>
      <c r="I12" s="57" t="s">
        <v>194</v>
      </c>
      <c r="J12" s="57" t="s">
        <v>216</v>
      </c>
      <c r="K12" s="62" t="s">
        <v>38</v>
      </c>
      <c r="L12" s="91">
        <v>1999.94</v>
      </c>
      <c r="M12" s="65" t="s">
        <v>39</v>
      </c>
      <c r="N12" s="66" t="s">
        <v>21</v>
      </c>
      <c r="O12" s="54" t="s">
        <v>15</v>
      </c>
      <c r="P12" s="62" t="s">
        <v>27</v>
      </c>
      <c r="Q12" s="66" t="s">
        <v>22</v>
      </c>
      <c r="R12" s="66" t="s">
        <v>18</v>
      </c>
      <c r="S12" s="66" t="s">
        <v>19</v>
      </c>
      <c r="T12" s="93">
        <v>1699949</v>
      </c>
      <c r="U12" s="66" t="s">
        <v>88</v>
      </c>
      <c r="V12" s="62" t="s">
        <v>40</v>
      </c>
      <c r="W12" s="66" t="s">
        <v>41</v>
      </c>
      <c r="X12" s="59" t="s">
        <v>133</v>
      </c>
      <c r="Y12" s="60"/>
    </row>
    <row r="13" spans="1:25" s="56" customFormat="1" ht="124.5" customHeight="1" x14ac:dyDescent="0.25">
      <c r="A13" s="18">
        <v>6</v>
      </c>
      <c r="B13" s="96" t="s">
        <v>42</v>
      </c>
      <c r="C13" s="53">
        <v>55.3</v>
      </c>
      <c r="D13" s="57">
        <f>C13*T13*101%</f>
        <v>48869273.810139999</v>
      </c>
      <c r="E13" s="16">
        <v>47610890</v>
      </c>
      <c r="F13" s="16">
        <f>2380545+63000</f>
        <v>2443545</v>
      </c>
      <c r="G13" s="19" t="s">
        <v>70</v>
      </c>
      <c r="H13" s="19" t="s">
        <v>215</v>
      </c>
      <c r="I13" s="57" t="s">
        <v>194</v>
      </c>
      <c r="J13" s="50" t="s">
        <v>193</v>
      </c>
      <c r="K13" s="63" t="s">
        <v>66</v>
      </c>
      <c r="L13" s="64">
        <v>999.95699999999999</v>
      </c>
      <c r="M13" s="65" t="s">
        <v>43</v>
      </c>
      <c r="N13" s="66" t="s">
        <v>14</v>
      </c>
      <c r="O13" s="66" t="s">
        <v>15</v>
      </c>
      <c r="P13" s="63" t="s">
        <v>44</v>
      </c>
      <c r="Q13" s="67" t="s">
        <v>45</v>
      </c>
      <c r="R13" s="54" t="s">
        <v>18</v>
      </c>
      <c r="S13" s="54" t="s">
        <v>19</v>
      </c>
      <c r="T13" s="58">
        <v>874962.38</v>
      </c>
      <c r="U13" s="66" t="s">
        <v>89</v>
      </c>
      <c r="V13" s="62" t="s">
        <v>46</v>
      </c>
      <c r="W13" s="66" t="s">
        <v>62</v>
      </c>
      <c r="X13" s="17" t="s">
        <v>124</v>
      </c>
      <c r="Y13" s="55"/>
    </row>
    <row r="14" spans="1:25" s="56" customFormat="1" ht="99.75" customHeight="1" x14ac:dyDescent="0.25">
      <c r="A14" s="18">
        <v>7</v>
      </c>
      <c r="B14" s="62" t="s">
        <v>47</v>
      </c>
      <c r="C14" s="53">
        <v>59.2</v>
      </c>
      <c r="D14" s="57">
        <f>C14*T14*101%</f>
        <v>52913433.250720002</v>
      </c>
      <c r="E14" s="57">
        <v>50812985</v>
      </c>
      <c r="F14" s="57">
        <v>2540750</v>
      </c>
      <c r="G14" s="19" t="s">
        <v>69</v>
      </c>
      <c r="H14" s="19" t="s">
        <v>215</v>
      </c>
      <c r="I14" s="57" t="s">
        <v>194</v>
      </c>
      <c r="J14" s="50" t="s">
        <v>196</v>
      </c>
      <c r="K14" s="63" t="s">
        <v>65</v>
      </c>
      <c r="L14" s="64">
        <v>999.95299999999997</v>
      </c>
      <c r="M14" s="65" t="s">
        <v>43</v>
      </c>
      <c r="N14" s="66" t="s">
        <v>14</v>
      </c>
      <c r="O14" s="66" t="s">
        <v>15</v>
      </c>
      <c r="P14" s="63" t="s">
        <v>44</v>
      </c>
      <c r="Q14" s="67" t="s">
        <v>45</v>
      </c>
      <c r="R14" s="54" t="s">
        <v>18</v>
      </c>
      <c r="S14" s="54" t="s">
        <v>19</v>
      </c>
      <c r="T14" s="58">
        <v>884958.41</v>
      </c>
      <c r="U14" s="66" t="s">
        <v>90</v>
      </c>
      <c r="V14" s="62" t="s">
        <v>48</v>
      </c>
      <c r="W14" s="66" t="s">
        <v>63</v>
      </c>
      <c r="X14" s="17" t="s">
        <v>134</v>
      </c>
      <c r="Y14" s="55"/>
    </row>
    <row r="15" spans="1:25" s="56" customFormat="1" ht="116.25" customHeight="1" x14ac:dyDescent="0.25">
      <c r="A15" s="18">
        <v>8</v>
      </c>
      <c r="B15" s="62" t="s">
        <v>49</v>
      </c>
      <c r="C15" s="57">
        <v>61.55</v>
      </c>
      <c r="D15" s="57">
        <f>(C15*T15)*101%</f>
        <v>52677832.472750001</v>
      </c>
      <c r="E15" s="57">
        <v>52677832</v>
      </c>
      <c r="F15" s="57">
        <v>2633900</v>
      </c>
      <c r="G15" s="19" t="s">
        <v>68</v>
      </c>
      <c r="H15" s="57" t="s">
        <v>214</v>
      </c>
      <c r="I15" s="57" t="s">
        <v>194</v>
      </c>
      <c r="J15" s="50" t="s">
        <v>199</v>
      </c>
      <c r="K15" s="63" t="s">
        <v>50</v>
      </c>
      <c r="L15" s="64">
        <v>999.85900000000004</v>
      </c>
      <c r="M15" s="65" t="s">
        <v>13</v>
      </c>
      <c r="N15" s="66" t="s">
        <v>14</v>
      </c>
      <c r="O15" s="66" t="s">
        <v>15</v>
      </c>
      <c r="P15" s="63" t="s">
        <v>51</v>
      </c>
      <c r="Q15" s="67" t="s">
        <v>45</v>
      </c>
      <c r="R15" s="54" t="s">
        <v>18</v>
      </c>
      <c r="S15" s="54" t="s">
        <v>19</v>
      </c>
      <c r="T15" s="58">
        <v>847380.5</v>
      </c>
      <c r="U15" s="66" t="s">
        <v>52</v>
      </c>
      <c r="V15" s="62" t="s">
        <v>53</v>
      </c>
      <c r="W15" s="66" t="s">
        <v>64</v>
      </c>
      <c r="X15" s="17" t="s">
        <v>125</v>
      </c>
      <c r="Y15" s="55"/>
    </row>
    <row r="16" spans="1:25" s="56" customFormat="1" ht="75" customHeight="1" x14ac:dyDescent="0.25">
      <c r="A16" s="18">
        <v>9</v>
      </c>
      <c r="B16" s="62" t="s">
        <v>54</v>
      </c>
      <c r="C16" s="57">
        <v>63.15</v>
      </c>
      <c r="D16" s="57">
        <f>(C16*T16)*101%</f>
        <v>52460283.75</v>
      </c>
      <c r="E16" s="57">
        <v>55660000</v>
      </c>
      <c r="F16" s="57">
        <v>2783500</v>
      </c>
      <c r="G16" s="19" t="s">
        <v>79</v>
      </c>
      <c r="H16" s="19" t="s">
        <v>215</v>
      </c>
      <c r="I16" s="57" t="s">
        <v>194</v>
      </c>
      <c r="J16" s="50" t="s">
        <v>202</v>
      </c>
      <c r="K16" s="62" t="s">
        <v>55</v>
      </c>
      <c r="L16" s="64">
        <v>1000</v>
      </c>
      <c r="M16" s="65" t="s">
        <v>56</v>
      </c>
      <c r="N16" s="66" t="s">
        <v>14</v>
      </c>
      <c r="O16" s="66" t="s">
        <v>15</v>
      </c>
      <c r="P16" s="63" t="s">
        <v>57</v>
      </c>
      <c r="Q16" s="67" t="s">
        <v>45</v>
      </c>
      <c r="R16" s="54" t="s">
        <v>18</v>
      </c>
      <c r="S16" s="54" t="s">
        <v>19</v>
      </c>
      <c r="T16" s="58">
        <v>822500</v>
      </c>
      <c r="U16" s="66" t="s">
        <v>91</v>
      </c>
      <c r="V16" s="62" t="s">
        <v>58</v>
      </c>
      <c r="W16" s="66" t="s">
        <v>59</v>
      </c>
      <c r="X16" s="17" t="s">
        <v>126</v>
      </c>
      <c r="Y16" s="55"/>
    </row>
    <row r="17" spans="1:25" s="6" customFormat="1" ht="75.75" customHeight="1" x14ac:dyDescent="0.25">
      <c r="A17" s="18">
        <v>10</v>
      </c>
      <c r="B17" s="62" t="s">
        <v>71</v>
      </c>
      <c r="C17" s="57">
        <v>63.1</v>
      </c>
      <c r="D17" s="57">
        <f>(C17*T17)*101%</f>
        <v>56719171.985249996</v>
      </c>
      <c r="E17" s="57">
        <v>56719172</v>
      </c>
      <c r="F17" s="57">
        <v>2836000</v>
      </c>
      <c r="G17" s="19" t="s">
        <v>78</v>
      </c>
      <c r="H17" s="19" t="s">
        <v>215</v>
      </c>
      <c r="I17" s="79" t="s">
        <v>207</v>
      </c>
      <c r="J17" s="50" t="s">
        <v>208</v>
      </c>
      <c r="K17" s="62" t="s">
        <v>72</v>
      </c>
      <c r="L17" s="64">
        <v>999.97500000000002</v>
      </c>
      <c r="M17" s="65" t="s">
        <v>73</v>
      </c>
      <c r="N17" s="66" t="s">
        <v>14</v>
      </c>
      <c r="O17" s="66" t="s">
        <v>15</v>
      </c>
      <c r="P17" s="63" t="s">
        <v>74</v>
      </c>
      <c r="Q17" s="67" t="s">
        <v>45</v>
      </c>
      <c r="R17" s="54" t="s">
        <v>18</v>
      </c>
      <c r="S17" s="54" t="s">
        <v>19</v>
      </c>
      <c r="T17" s="58">
        <v>889977.75</v>
      </c>
      <c r="U17" s="66" t="s">
        <v>75</v>
      </c>
      <c r="V17" s="62" t="s">
        <v>76</v>
      </c>
      <c r="W17" s="66" t="s">
        <v>77</v>
      </c>
      <c r="X17" s="17" t="s">
        <v>135</v>
      </c>
      <c r="Y17" s="54"/>
    </row>
    <row r="18" spans="1:25" s="6" customFormat="1" ht="75.75" customHeight="1" x14ac:dyDescent="0.25">
      <c r="A18" s="18">
        <v>11</v>
      </c>
      <c r="B18" s="66" t="s">
        <v>92</v>
      </c>
      <c r="C18" s="57">
        <v>62.35</v>
      </c>
      <c r="D18" s="57">
        <f>(C18*T18)*101%</f>
        <v>71474922.5</v>
      </c>
      <c r="E18" s="57">
        <v>72220050</v>
      </c>
      <c r="F18" s="57">
        <v>3611000</v>
      </c>
      <c r="G18" s="19" t="s">
        <v>98</v>
      </c>
      <c r="H18" s="19" t="s">
        <v>215</v>
      </c>
      <c r="I18" s="57" t="s">
        <v>194</v>
      </c>
      <c r="J18" s="50" t="s">
        <v>209</v>
      </c>
      <c r="K18" s="65" t="s">
        <v>93</v>
      </c>
      <c r="L18" s="64">
        <v>1000</v>
      </c>
      <c r="M18" s="65" t="s">
        <v>13</v>
      </c>
      <c r="N18" s="66" t="s">
        <v>14</v>
      </c>
      <c r="O18" s="66" t="s">
        <v>15</v>
      </c>
      <c r="P18" s="63" t="s">
        <v>51</v>
      </c>
      <c r="Q18" s="67" t="s">
        <v>45</v>
      </c>
      <c r="R18" s="54" t="s">
        <v>18</v>
      </c>
      <c r="S18" s="54" t="s">
        <v>19</v>
      </c>
      <c r="T18" s="58">
        <v>1135000</v>
      </c>
      <c r="U18" s="66" t="s">
        <v>94</v>
      </c>
      <c r="V18" s="62" t="s">
        <v>95</v>
      </c>
      <c r="W18" s="66" t="s">
        <v>96</v>
      </c>
      <c r="X18" s="17" t="s">
        <v>127</v>
      </c>
      <c r="Y18" s="54"/>
    </row>
    <row r="19" spans="1:25" s="6" customFormat="1" ht="67.5" customHeight="1" x14ac:dyDescent="0.25">
      <c r="A19" s="18">
        <v>12</v>
      </c>
      <c r="B19" s="17" t="s">
        <v>99</v>
      </c>
      <c r="C19" s="57">
        <v>61.75</v>
      </c>
      <c r="D19" s="57">
        <f>(C19*T19)*101%</f>
        <v>75152837.5</v>
      </c>
      <c r="E19" s="16">
        <v>76065625</v>
      </c>
      <c r="F19" s="16">
        <v>3803000</v>
      </c>
      <c r="G19" s="19" t="s">
        <v>174</v>
      </c>
      <c r="H19" s="19" t="s">
        <v>215</v>
      </c>
      <c r="I19" s="79" t="s">
        <v>218</v>
      </c>
      <c r="J19" s="50" t="s">
        <v>219</v>
      </c>
      <c r="K19" s="17" t="s">
        <v>100</v>
      </c>
      <c r="L19" s="64">
        <v>1000</v>
      </c>
      <c r="M19" s="17" t="s">
        <v>13</v>
      </c>
      <c r="N19" s="19" t="s">
        <v>14</v>
      </c>
      <c r="O19" s="66" t="s">
        <v>15</v>
      </c>
      <c r="P19" s="63" t="s">
        <v>51</v>
      </c>
      <c r="Q19" s="67" t="s">
        <v>45</v>
      </c>
      <c r="R19" s="54" t="s">
        <v>18</v>
      </c>
      <c r="S19" s="19" t="s">
        <v>19</v>
      </c>
      <c r="T19" s="58">
        <v>1205000</v>
      </c>
      <c r="U19" s="19" t="s">
        <v>101</v>
      </c>
      <c r="V19" s="49" t="s">
        <v>102</v>
      </c>
      <c r="W19" s="20" t="s">
        <v>103</v>
      </c>
      <c r="X19" s="17" t="s">
        <v>136</v>
      </c>
      <c r="Y19" s="54"/>
    </row>
    <row r="20" spans="1:25" s="6" customFormat="1" ht="63" customHeight="1" x14ac:dyDescent="0.25">
      <c r="A20" s="18">
        <v>13</v>
      </c>
      <c r="B20" s="7" t="s">
        <v>104</v>
      </c>
      <c r="C20" s="68">
        <v>60.1</v>
      </c>
      <c r="D20" s="68">
        <f>(C20*T20)*101%</f>
        <v>91046219.012999997</v>
      </c>
      <c r="E20" s="16">
        <v>92410000</v>
      </c>
      <c r="F20" s="16">
        <v>4620500</v>
      </c>
      <c r="G20" s="19" t="s">
        <v>115</v>
      </c>
      <c r="H20" s="19" t="s">
        <v>215</v>
      </c>
      <c r="I20" s="57" t="s">
        <v>194</v>
      </c>
      <c r="J20" s="50" t="s">
        <v>192</v>
      </c>
      <c r="K20" s="7" t="s">
        <v>105</v>
      </c>
      <c r="L20" s="97">
        <v>999.94200000000001</v>
      </c>
      <c r="M20" s="21" t="s">
        <v>13</v>
      </c>
      <c r="N20" s="19" t="s">
        <v>14</v>
      </c>
      <c r="O20" s="66" t="s">
        <v>15</v>
      </c>
      <c r="P20" s="63" t="s">
        <v>51</v>
      </c>
      <c r="Q20" s="67" t="s">
        <v>45</v>
      </c>
      <c r="R20" s="54" t="s">
        <v>18</v>
      </c>
      <c r="S20" s="19" t="s">
        <v>19</v>
      </c>
      <c r="T20" s="98">
        <v>1499913</v>
      </c>
      <c r="U20" s="69" t="s">
        <v>106</v>
      </c>
      <c r="V20" s="69" t="s">
        <v>107</v>
      </c>
      <c r="W20" s="20" t="s">
        <v>108</v>
      </c>
      <c r="X20" s="21" t="s">
        <v>129</v>
      </c>
      <c r="Y20" s="54"/>
    </row>
    <row r="21" spans="1:25" s="6" customFormat="1" ht="58.5" customHeight="1" x14ac:dyDescent="0.25">
      <c r="A21" s="18">
        <v>14</v>
      </c>
      <c r="B21" s="99" t="s">
        <v>109</v>
      </c>
      <c r="C21" s="71">
        <v>59.85</v>
      </c>
      <c r="D21" s="68">
        <f>(C21*T21)*101%</f>
        <v>100456220.03697</v>
      </c>
      <c r="E21" s="16">
        <f>81000990+19455230</f>
        <v>100456220</v>
      </c>
      <c r="F21" s="16">
        <v>5023000</v>
      </c>
      <c r="G21" s="19" t="s">
        <v>114</v>
      </c>
      <c r="H21" s="19" t="s">
        <v>215</v>
      </c>
      <c r="I21" s="57" t="s">
        <v>194</v>
      </c>
      <c r="J21" s="50" t="s">
        <v>195</v>
      </c>
      <c r="K21" s="7" t="s">
        <v>110</v>
      </c>
      <c r="L21" s="73">
        <v>1249.8820000000001</v>
      </c>
      <c r="M21" s="21" t="s">
        <v>13</v>
      </c>
      <c r="N21" s="19" t="s">
        <v>14</v>
      </c>
      <c r="O21" s="66" t="s">
        <v>15</v>
      </c>
      <c r="P21" s="63" t="s">
        <v>51</v>
      </c>
      <c r="Q21" s="67" t="s">
        <v>45</v>
      </c>
      <c r="R21" s="54" t="s">
        <v>18</v>
      </c>
      <c r="S21" s="19" t="s">
        <v>19</v>
      </c>
      <c r="T21" s="100">
        <f>1340000+321848.02</f>
        <v>1661848.02</v>
      </c>
      <c r="U21" s="69" t="s">
        <v>111</v>
      </c>
      <c r="V21" s="69" t="s">
        <v>112</v>
      </c>
      <c r="W21" s="20" t="s">
        <v>113</v>
      </c>
      <c r="X21" s="21" t="s">
        <v>128</v>
      </c>
      <c r="Y21" s="54"/>
    </row>
    <row r="22" spans="1:25" s="6" customFormat="1" ht="63" customHeight="1" x14ac:dyDescent="0.25">
      <c r="A22" s="18">
        <v>15</v>
      </c>
      <c r="B22" s="70" t="s">
        <v>117</v>
      </c>
      <c r="C22" s="71">
        <v>60.7</v>
      </c>
      <c r="D22" s="68">
        <f>(C22*T22)*101%</f>
        <v>78380999.5</v>
      </c>
      <c r="E22" s="16">
        <v>78381000</v>
      </c>
      <c r="F22" s="16">
        <v>3919500</v>
      </c>
      <c r="G22" s="19" t="s">
        <v>116</v>
      </c>
      <c r="H22" s="57" t="s">
        <v>214</v>
      </c>
      <c r="I22" s="57" t="s">
        <v>194</v>
      </c>
      <c r="J22" s="50" t="s">
        <v>197</v>
      </c>
      <c r="K22" s="17" t="s">
        <v>118</v>
      </c>
      <c r="L22" s="73">
        <v>1000</v>
      </c>
      <c r="M22" s="21" t="s">
        <v>13</v>
      </c>
      <c r="N22" s="19" t="s">
        <v>14</v>
      </c>
      <c r="O22" s="66" t="s">
        <v>15</v>
      </c>
      <c r="P22" s="63" t="s">
        <v>51</v>
      </c>
      <c r="Q22" s="67" t="s">
        <v>45</v>
      </c>
      <c r="R22" s="54" t="s">
        <v>18</v>
      </c>
      <c r="S22" s="19" t="s">
        <v>19</v>
      </c>
      <c r="T22" s="74">
        <f>312500+966000</f>
        <v>1278500</v>
      </c>
      <c r="U22" s="69" t="s">
        <v>119</v>
      </c>
      <c r="V22" s="69" t="s">
        <v>120</v>
      </c>
      <c r="W22" s="20" t="s">
        <v>121</v>
      </c>
      <c r="X22" s="69" t="s">
        <v>141</v>
      </c>
      <c r="Y22" s="54"/>
    </row>
    <row r="23" spans="1:25" s="6" customFormat="1" ht="83.25" customHeight="1" x14ac:dyDescent="0.25">
      <c r="A23" s="18">
        <v>16</v>
      </c>
      <c r="B23" s="70" t="s">
        <v>137</v>
      </c>
      <c r="C23" s="71">
        <v>61</v>
      </c>
      <c r="D23" s="68">
        <f>(C23*T23)*101%</f>
        <v>77166525</v>
      </c>
      <c r="E23" s="16">
        <v>78241797</v>
      </c>
      <c r="F23" s="16">
        <v>3912200</v>
      </c>
      <c r="G23" s="19" t="s">
        <v>143</v>
      </c>
      <c r="H23" s="57" t="s">
        <v>214</v>
      </c>
      <c r="I23" s="57" t="s">
        <v>194</v>
      </c>
      <c r="J23" s="50" t="s">
        <v>200</v>
      </c>
      <c r="K23" s="17" t="s">
        <v>138</v>
      </c>
      <c r="L23" s="73">
        <v>1000</v>
      </c>
      <c r="M23" s="21" t="s">
        <v>13</v>
      </c>
      <c r="N23" s="19" t="s">
        <v>14</v>
      </c>
      <c r="O23" s="66" t="s">
        <v>15</v>
      </c>
      <c r="P23" s="63" t="s">
        <v>51</v>
      </c>
      <c r="Q23" s="67" t="s">
        <v>45</v>
      </c>
      <c r="R23" s="54" t="s">
        <v>18</v>
      </c>
      <c r="S23" s="19" t="s">
        <v>19</v>
      </c>
      <c r="T23" s="74">
        <f>315000+937500</f>
        <v>1252500</v>
      </c>
      <c r="U23" s="69" t="s">
        <v>139</v>
      </c>
      <c r="V23" s="69" t="s">
        <v>140</v>
      </c>
      <c r="W23" s="20" t="s">
        <v>142</v>
      </c>
      <c r="X23" s="69" t="s">
        <v>155</v>
      </c>
      <c r="Y23" s="54"/>
    </row>
    <row r="24" spans="1:25" s="6" customFormat="1" ht="54" customHeight="1" x14ac:dyDescent="0.25">
      <c r="A24" s="18">
        <v>17</v>
      </c>
      <c r="B24" s="70" t="s">
        <v>99</v>
      </c>
      <c r="C24" s="71">
        <v>61.75</v>
      </c>
      <c r="D24" s="68">
        <f>(C24*T24)*101%</f>
        <v>58924164.130649999</v>
      </c>
      <c r="E24" s="93">
        <v>58924200</v>
      </c>
      <c r="F24" s="16">
        <f>2910500+36000</f>
        <v>2946500</v>
      </c>
      <c r="G24" s="19" t="s">
        <v>148</v>
      </c>
      <c r="H24" s="19" t="s">
        <v>215</v>
      </c>
      <c r="I24" s="57" t="s">
        <v>194</v>
      </c>
      <c r="J24" s="50" t="s">
        <v>201</v>
      </c>
      <c r="K24" s="17" t="s">
        <v>144</v>
      </c>
      <c r="L24" s="73">
        <v>749.83</v>
      </c>
      <c r="M24" s="21" t="s">
        <v>13</v>
      </c>
      <c r="N24" s="19" t="s">
        <v>14</v>
      </c>
      <c r="O24" s="66" t="s">
        <v>15</v>
      </c>
      <c r="P24" s="63" t="s">
        <v>51</v>
      </c>
      <c r="Q24" s="67" t="s">
        <v>45</v>
      </c>
      <c r="R24" s="54" t="s">
        <v>18</v>
      </c>
      <c r="S24" s="19" t="s">
        <v>19</v>
      </c>
      <c r="T24" s="74">
        <v>944789.58</v>
      </c>
      <c r="U24" s="69" t="s">
        <v>145</v>
      </c>
      <c r="V24" s="69" t="s">
        <v>146</v>
      </c>
      <c r="W24" s="20" t="s">
        <v>147</v>
      </c>
      <c r="X24" s="72" t="s">
        <v>156</v>
      </c>
      <c r="Y24" s="54"/>
    </row>
    <row r="25" spans="1:25" s="6" customFormat="1" ht="77.25" customHeight="1" x14ac:dyDescent="0.25">
      <c r="A25" s="18">
        <v>18</v>
      </c>
      <c r="B25" s="70" t="s">
        <v>149</v>
      </c>
      <c r="C25" s="71">
        <v>62.6</v>
      </c>
      <c r="D25" s="71">
        <f>(C25*T25)*101%</f>
        <v>56271140</v>
      </c>
      <c r="E25" s="16">
        <v>56271140</v>
      </c>
      <c r="F25" s="16">
        <f>2788900+24657</f>
        <v>2813557</v>
      </c>
      <c r="G25" s="19" t="s">
        <v>151</v>
      </c>
      <c r="H25" s="19" t="s">
        <v>215</v>
      </c>
      <c r="I25" s="57" t="s">
        <v>194</v>
      </c>
      <c r="J25" s="50" t="s">
        <v>203</v>
      </c>
      <c r="K25" s="69" t="s">
        <v>150</v>
      </c>
      <c r="L25" s="73">
        <v>1000</v>
      </c>
      <c r="M25" s="21" t="s">
        <v>13</v>
      </c>
      <c r="N25" s="19" t="s">
        <v>14</v>
      </c>
      <c r="O25" s="66" t="s">
        <v>15</v>
      </c>
      <c r="P25" s="63" t="s">
        <v>51</v>
      </c>
      <c r="Q25" s="67" t="s">
        <v>45</v>
      </c>
      <c r="R25" s="54" t="s">
        <v>18</v>
      </c>
      <c r="S25" s="19" t="s">
        <v>19</v>
      </c>
      <c r="T25" s="74">
        <v>890000</v>
      </c>
      <c r="U25" s="69" t="s">
        <v>152</v>
      </c>
      <c r="V25" s="69" t="s">
        <v>153</v>
      </c>
      <c r="W25" s="20" t="s">
        <v>154</v>
      </c>
      <c r="X25" s="80" t="s">
        <v>171</v>
      </c>
      <c r="Y25" s="54"/>
    </row>
    <row r="26" spans="1:25" s="6" customFormat="1" ht="54" customHeight="1" x14ac:dyDescent="0.25">
      <c r="A26" s="18">
        <v>19</v>
      </c>
      <c r="B26" s="70" t="s">
        <v>157</v>
      </c>
      <c r="C26" s="71">
        <v>63.85</v>
      </c>
      <c r="D26" s="71">
        <f>(C26*T26)*101%</f>
        <v>59322656.446120001</v>
      </c>
      <c r="E26" s="93">
        <v>59331848</v>
      </c>
      <c r="F26" s="16">
        <v>2966600</v>
      </c>
      <c r="G26" s="19" t="s">
        <v>160</v>
      </c>
      <c r="H26" s="57" t="s">
        <v>214</v>
      </c>
      <c r="I26" s="57" t="s">
        <v>194</v>
      </c>
      <c r="J26" s="50" t="s">
        <v>211</v>
      </c>
      <c r="K26" s="99" t="s">
        <v>158</v>
      </c>
      <c r="L26" s="95">
        <v>999.88599999999997</v>
      </c>
      <c r="M26" s="21" t="s">
        <v>43</v>
      </c>
      <c r="N26" s="19" t="s">
        <v>163</v>
      </c>
      <c r="O26" s="66" t="s">
        <v>15</v>
      </c>
      <c r="P26" s="63" t="s">
        <v>51</v>
      </c>
      <c r="Q26" s="67" t="s">
        <v>45</v>
      </c>
      <c r="R26" s="54" t="s">
        <v>18</v>
      </c>
      <c r="S26" s="19" t="s">
        <v>19</v>
      </c>
      <c r="T26" s="74">
        <v>919895.12</v>
      </c>
      <c r="U26" s="75" t="s">
        <v>162</v>
      </c>
      <c r="V26" s="69" t="s">
        <v>159</v>
      </c>
      <c r="W26" s="20" t="s">
        <v>161</v>
      </c>
      <c r="X26" s="94" t="s">
        <v>172</v>
      </c>
      <c r="Y26" s="54"/>
    </row>
    <row r="27" spans="1:25" s="6" customFormat="1" ht="66.75" customHeight="1" x14ac:dyDescent="0.25">
      <c r="A27" s="18">
        <v>20</v>
      </c>
      <c r="B27" s="70" t="s">
        <v>165</v>
      </c>
      <c r="C27" s="71">
        <v>63.8</v>
      </c>
      <c r="D27" s="71">
        <f>(C27*T27)*101%</f>
        <v>63793297.810000002</v>
      </c>
      <c r="E27" s="93">
        <v>63853259</v>
      </c>
      <c r="F27" s="16">
        <v>3193000</v>
      </c>
      <c r="G27" s="19" t="s">
        <v>170</v>
      </c>
      <c r="H27" s="57" t="s">
        <v>214</v>
      </c>
      <c r="I27" s="57" t="s">
        <v>194</v>
      </c>
      <c r="J27" s="50" t="s">
        <v>204</v>
      </c>
      <c r="K27" s="70" t="s">
        <v>166</v>
      </c>
      <c r="L27" s="95">
        <v>999.995</v>
      </c>
      <c r="M27" s="21" t="s">
        <v>43</v>
      </c>
      <c r="N27" s="19" t="s">
        <v>163</v>
      </c>
      <c r="O27" s="66" t="s">
        <v>15</v>
      </c>
      <c r="P27" s="63" t="s">
        <v>51</v>
      </c>
      <c r="Q27" s="67" t="s">
        <v>45</v>
      </c>
      <c r="R27" s="54" t="s">
        <v>18</v>
      </c>
      <c r="S27" s="19" t="s">
        <v>19</v>
      </c>
      <c r="T27" s="74">
        <v>989995</v>
      </c>
      <c r="U27" s="75" t="s">
        <v>167</v>
      </c>
      <c r="V27" s="69" t="s">
        <v>168</v>
      </c>
      <c r="W27" s="76" t="s">
        <v>169</v>
      </c>
      <c r="X27" s="77" t="s">
        <v>173</v>
      </c>
      <c r="Y27" s="54"/>
    </row>
    <row r="28" spans="1:25" s="6" customFormat="1" ht="54" customHeight="1" x14ac:dyDescent="0.25">
      <c r="A28" s="18">
        <v>21</v>
      </c>
      <c r="B28" s="70" t="s">
        <v>186</v>
      </c>
      <c r="C28" s="71">
        <v>64.75</v>
      </c>
      <c r="D28" s="71">
        <v>18743253.469999999</v>
      </c>
      <c r="E28" s="71">
        <v>18743253</v>
      </c>
      <c r="F28" s="16">
        <v>937500</v>
      </c>
      <c r="G28" s="19" t="s">
        <v>187</v>
      </c>
      <c r="H28" s="19" t="s">
        <v>215</v>
      </c>
      <c r="I28" s="57" t="s">
        <v>194</v>
      </c>
      <c r="J28" s="50" t="s">
        <v>198</v>
      </c>
      <c r="K28" s="70"/>
      <c r="L28" s="95">
        <v>300</v>
      </c>
      <c r="M28" s="21" t="s">
        <v>43</v>
      </c>
      <c r="N28" s="19" t="s">
        <v>163</v>
      </c>
      <c r="O28" s="66" t="s">
        <v>15</v>
      </c>
      <c r="P28" s="63" t="s">
        <v>51</v>
      </c>
      <c r="Q28" s="67" t="s">
        <v>45</v>
      </c>
      <c r="R28" s="54" t="s">
        <v>18</v>
      </c>
      <c r="S28" s="19" t="s">
        <v>19</v>
      </c>
      <c r="T28" s="73">
        <v>286500</v>
      </c>
      <c r="U28" s="69" t="s">
        <v>188</v>
      </c>
      <c r="V28" s="69" t="s">
        <v>189</v>
      </c>
      <c r="W28" s="76" t="s">
        <v>190</v>
      </c>
      <c r="X28" s="78" t="s">
        <v>191</v>
      </c>
      <c r="Y28" s="54"/>
    </row>
    <row r="29" spans="1:25" s="101" customFormat="1" ht="28.5" customHeight="1" thickBot="1" x14ac:dyDescent="0.25">
      <c r="C29" s="102"/>
      <c r="D29" s="102"/>
      <c r="E29" s="103">
        <f>SUM(E10:E28)</f>
        <v>1288846899</v>
      </c>
      <c r="F29" s="103">
        <f>SUM(F10:F28)</f>
        <v>64507434</v>
      </c>
      <c r="G29" s="104"/>
      <c r="H29" s="104"/>
      <c r="I29" s="104"/>
      <c r="J29" s="104"/>
      <c r="L29" s="103">
        <f>SUM(L10:L28)</f>
        <v>21027.219000000001</v>
      </c>
      <c r="M29" s="105"/>
      <c r="N29" s="106"/>
      <c r="O29" s="106"/>
      <c r="P29" s="107"/>
      <c r="Q29" s="106"/>
      <c r="R29" s="106"/>
      <c r="S29" s="106"/>
      <c r="T29" s="103">
        <f>SUM(T10:T28)</f>
        <v>21286238.759999998</v>
      </c>
      <c r="U29" s="106"/>
      <c r="V29" s="107"/>
      <c r="W29" s="106"/>
    </row>
    <row r="30" spans="1:25" s="4" customFormat="1" x14ac:dyDescent="0.2">
      <c r="A30" s="8"/>
      <c r="C30" s="31"/>
      <c r="D30" s="31"/>
      <c r="F30" s="9"/>
      <c r="G30" s="9"/>
      <c r="H30" s="9"/>
      <c r="I30" s="9"/>
      <c r="J30" s="9"/>
      <c r="L30" s="10"/>
      <c r="M30" s="45"/>
      <c r="N30" s="8"/>
      <c r="O30" s="8"/>
      <c r="P30" s="38"/>
      <c r="Q30" s="8"/>
      <c r="R30" s="8"/>
      <c r="S30" s="8"/>
      <c r="T30" s="45"/>
      <c r="U30" s="8"/>
      <c r="V30" s="38"/>
      <c r="W30" s="8"/>
      <c r="X30" s="8"/>
    </row>
    <row r="31" spans="1:25" s="4" customFormat="1" x14ac:dyDescent="0.2">
      <c r="A31" s="8"/>
      <c r="B31" s="11" t="s">
        <v>164</v>
      </c>
      <c r="C31" s="34"/>
      <c r="D31" s="34"/>
      <c r="E31" s="12">
        <f>E29/10000000</f>
        <v>128.88468990000001</v>
      </c>
      <c r="F31" s="12">
        <f>F29/10000000</f>
        <v>6.4507434000000003</v>
      </c>
      <c r="G31" s="13"/>
      <c r="H31" s="13"/>
      <c r="I31" s="13"/>
      <c r="J31" s="13"/>
      <c r="L31" s="10"/>
      <c r="M31" s="45"/>
      <c r="N31" s="8"/>
      <c r="O31" s="8"/>
      <c r="P31" s="38"/>
      <c r="Q31" s="8"/>
      <c r="R31" s="8"/>
      <c r="S31" s="8"/>
      <c r="T31" s="46"/>
      <c r="U31" s="8"/>
      <c r="V31" s="38"/>
      <c r="W31" s="8"/>
      <c r="X31" s="8"/>
    </row>
    <row r="32" spans="1:25" x14ac:dyDescent="0.2">
      <c r="L32" s="14"/>
      <c r="T32" s="47"/>
    </row>
    <row r="33" spans="5:21" x14ac:dyDescent="0.2">
      <c r="L33" s="14"/>
      <c r="T33" s="81" t="s">
        <v>81</v>
      </c>
      <c r="U33" s="81"/>
    </row>
    <row r="36" spans="5:21" x14ac:dyDescent="0.2">
      <c r="E36" s="36" t="s">
        <v>81</v>
      </c>
    </row>
  </sheetData>
  <mergeCells count="1">
    <mergeCell ref="T33:U33"/>
  </mergeCells>
  <pageMargins left="0.19685039370078741" right="3.937007874015748E-2" top="3.937007874015748E-2" bottom="3.937007874015748E-2" header="0.31496062992125984" footer="0.31496062992125984"/>
  <pageSetup paperSize="9" scale="6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BG DETAILS</vt:lpstr>
      <vt:lpstr>'BG DETAILS'!Print_Titles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Rajvinder.kaur</dc:creator>
  <cp:lastModifiedBy>Rajvinder  Notay</cp:lastModifiedBy>
  <cp:lastPrinted>2015-04-29T09:19:54Z</cp:lastPrinted>
  <dcterms:created xsi:type="dcterms:W3CDTF">2013-11-19T04:36:23Z</dcterms:created>
  <dcterms:modified xsi:type="dcterms:W3CDTF">2017-04-13T08:13:49Z</dcterms:modified>
</cp:coreProperties>
</file>